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66925"/>
  <xr:revisionPtr revIDLastSave="0" documentId="13_ncr:1_{4A927CCA-BEA8-49E4-9C7C-F1BE70E7EC55}" xr6:coauthVersionLast="47" xr6:coauthVersionMax="47" xr10:uidLastSave="{00000000-0000-0000-0000-000000000000}"/>
  <bookViews>
    <workbookView xWindow="2280" yWindow="-13920" windowWidth="19425" windowHeight="11505" xr2:uid="{CE29EB42-BA60-43EF-B4C3-E32751CDABA7}"/>
  </bookViews>
  <sheets>
    <sheet name="Urban Red" sheetId="1" r:id="rId1"/>
    <sheet name="Urban Amber 1" sheetId="3" r:id="rId2"/>
  </sheets>
  <definedNames>
    <definedName name="_xlnm._FilterDatabase" localSheetId="1" hidden="1">'Urban Amber 1'!$A$1:$AK$2</definedName>
    <definedName name="_xlnm._FilterDatabase" localSheetId="0" hidden="1">'Urban Red'!$A$1:$AK$1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" i="1" l="1"/>
  <c r="W3" i="1" s="1"/>
  <c r="T3" i="1"/>
  <c r="U3" i="1" s="1"/>
  <c r="V2" i="1"/>
  <c r="W2" i="1" s="1"/>
  <c r="T2" i="1"/>
  <c r="U2" i="1" s="1"/>
  <c r="AE3" i="1" l="1"/>
  <c r="AJ3" i="1" s="1"/>
  <c r="AE2" i="1"/>
  <c r="AJ2" i="1" s="1"/>
  <c r="Z2" i="3" l="1"/>
  <c r="X2" i="3"/>
  <c r="Y2" i="3" s="1"/>
  <c r="T2" i="3"/>
  <c r="U2" i="3" s="1"/>
  <c r="V2" i="3" l="1"/>
  <c r="W2" i="3" s="1"/>
  <c r="AE2" i="3" s="1"/>
  <c r="AJ2" i="3" s="1"/>
</calcChain>
</file>

<file path=xl/sharedStrings.xml><?xml version="1.0" encoding="utf-8"?>
<sst xmlns="http://schemas.openxmlformats.org/spreadsheetml/2006/main" count="81" uniqueCount="41">
  <si>
    <t>SECTION CODE</t>
  </si>
  <si>
    <t>STREET</t>
  </si>
  <si>
    <t>SECTION</t>
  </si>
  <si>
    <t>CLASS</t>
  </si>
  <si>
    <t>TREATMENT</t>
  </si>
  <si>
    <t>AVERAGE TEXTURE</t>
  </si>
  <si>
    <t>3m PROFILE AVERAGE</t>
  </si>
  <si>
    <t>AVERAGE RUTTING</t>
  </si>
  <si>
    <t>CRACKING AREA</t>
  </si>
  <si>
    <t>CRACKING &gt;4%</t>
  </si>
  <si>
    <t>CRACKING &gt;1%</t>
  </si>
  <si>
    <t>RUT DEPTH%&gt;10</t>
  </si>
  <si>
    <t>RUT DEPTH%&gt;8</t>
  </si>
  <si>
    <t>LPV%&gt;10</t>
  </si>
  <si>
    <t>LPV%&gt;8</t>
  </si>
  <si>
    <t>RUTTING SCORE1</t>
  </si>
  <si>
    <t>RUTTING WEIGHTING</t>
  </si>
  <si>
    <t>PROFILE SCORE1</t>
  </si>
  <si>
    <t>PROFILE WEIGHTING</t>
  </si>
  <si>
    <t>CRACKING SCORE1</t>
  </si>
  <si>
    <t>CRACKING WEIGHTING</t>
  </si>
  <si>
    <t>CRACKING AVERAGE</t>
  </si>
  <si>
    <t>TEXTURE SCORE1</t>
  </si>
  <si>
    <t>TEXTURE WEIGHTING</t>
  </si>
  <si>
    <t>HIGH TEXTURE SCORE</t>
  </si>
  <si>
    <t>HIGH TEXTURE WEIGHTING</t>
  </si>
  <si>
    <t>SCORE</t>
  </si>
  <si>
    <t>URBAN/RURAL</t>
  </si>
  <si>
    <t>CLASSIFICATION</t>
  </si>
  <si>
    <t>ROAD TYPE</t>
  </si>
  <si>
    <t>BUS USE</t>
  </si>
  <si>
    <t>CYCLE USE</t>
  </si>
  <si>
    <t>FACTORED SCORE</t>
  </si>
  <si>
    <t>U</t>
  </si>
  <si>
    <t>Unclassified</t>
  </si>
  <si>
    <t>Seton Place</t>
  </si>
  <si>
    <t>Red</t>
  </si>
  <si>
    <t>Strengthening</t>
  </si>
  <si>
    <t>Amber 1</t>
  </si>
  <si>
    <t>Resurfacing</t>
  </si>
  <si>
    <t>West Mill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</si>
</sst>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0" fontId="1" fillId="2" borderId="0" xfId="0" applyFont="1" applyFill="1"/>
    <xf numFmtId="2" fontId="1" fillId="2" borderId="0" xfId="0" applyNumberFormat="1" applyFont="1" applyFill="1"/>
    <xf numFmtId="2" fontId="0" fillId="0" borderId="0" xfId="0" applyNumberFormat="1"/>
    <xf numFmtId="2" fontId="1" fillId="2" borderId="0" xfId="0" applyNumberFormat="1" applyFont="1" applyFill="1" applyAlignment="1">
      <alignment horizontal="center"/>
    </xf>
    <xf numFmtId="10" fontId="1" fillId="2" borderId="0" xfId="0" applyNumberFormat="1" applyFont="1" applyFill="1"/>
    <xf numFmtId="10" fontId="0" fillId="0" borderId="0" xfId="0" applyNumberFormat="1"/>
    <xf numFmtId="1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D906D-17EC-47BC-A504-D224A602D128}">
  <dimension ref="A1:AJ3"/>
  <sheetViews>
    <sheetView tabSelected="1" workbookViewId="0">
      <pane ySplit="1" topLeftCell="A2" activePane="bottomLeft" state="frozen"/>
      <selection pane="bottomLeft" activeCell="O14" sqref="O14"/>
    </sheetView>
  </sheetViews>
  <sheetFormatPr defaultRowHeight="14.5" x14ac:dyDescent="0.35"/>
  <cols>
    <col min="1" max="1" width="16.26953125" style="1" bestFit="1" customWidth="1"/>
    <col min="2" max="2" width="46.81640625" bestFit="1" customWidth="1"/>
    <col min="3" max="3" width="10.26953125" bestFit="1" customWidth="1"/>
    <col min="4" max="4" width="11.7265625" bestFit="1" customWidth="1"/>
    <col min="5" max="5" width="15.453125" bestFit="1" customWidth="1"/>
    <col min="6" max="6" width="15.453125" customWidth="1"/>
    <col min="7" max="7" width="14" bestFit="1" customWidth="1"/>
    <col min="9" max="9" width="16.7265625" style="4" bestFit="1" customWidth="1"/>
    <col min="10" max="10" width="19.26953125" style="4" bestFit="1" customWidth="1"/>
    <col min="11" max="11" width="16.7265625" style="4" bestFit="1" customWidth="1"/>
    <col min="12" max="12" width="17.81640625" style="4" bestFit="1" customWidth="1"/>
    <col min="13" max="14" width="16.7265625" style="7" bestFit="1" customWidth="1"/>
    <col min="15" max="15" width="17.1796875" style="7" bestFit="1" customWidth="1"/>
    <col min="16" max="16" width="16.1796875" style="7" bestFit="1" customWidth="1"/>
    <col min="17" max="17" width="10.54296875" style="7" bestFit="1" customWidth="1"/>
    <col min="18" max="18" width="9.54296875" style="7" bestFit="1" customWidth="1"/>
    <col min="19" max="19" width="24.1796875" bestFit="1" customWidth="1"/>
    <col min="20" max="20" width="15.26953125" style="4" bestFit="1" customWidth="1"/>
    <col min="21" max="21" width="18.81640625" style="4" bestFit="1" customWidth="1"/>
    <col min="22" max="22" width="14.54296875" style="4" bestFit="1" customWidth="1"/>
    <col min="23" max="23" width="18.26953125" style="4" bestFit="1" customWidth="1"/>
    <col min="24" max="24" width="16.453125" style="7" bestFit="1" customWidth="1"/>
    <col min="25" max="25" width="20.1796875" style="4" bestFit="1" customWidth="1"/>
    <col min="26" max="26" width="18" bestFit="1" customWidth="1"/>
    <col min="27" max="27" width="15.26953125" bestFit="1" customWidth="1"/>
    <col min="28" max="28" width="18.81640625" bestFit="1" customWidth="1"/>
    <col min="29" max="29" width="19.1796875" bestFit="1" customWidth="1"/>
    <col min="30" max="30" width="23.81640625" bestFit="1" customWidth="1"/>
    <col min="31" max="31" width="9.1796875" style="4"/>
    <col min="36" max="36" width="18" style="4" bestFit="1" customWidth="1"/>
    <col min="39" max="39" width="45" bestFit="1" customWidth="1"/>
  </cols>
  <sheetData>
    <row r="1" spans="1:36" s="2" customFormat="1" x14ac:dyDescent="0.35">
      <c r="A1" s="8" t="s">
        <v>0</v>
      </c>
      <c r="B1" s="2" t="s">
        <v>1</v>
      </c>
      <c r="C1" s="2" t="s">
        <v>2</v>
      </c>
      <c r="D1" s="2" t="s">
        <v>3</v>
      </c>
      <c r="E1" s="2" t="s">
        <v>27</v>
      </c>
      <c r="F1" s="2" t="s">
        <v>28</v>
      </c>
      <c r="G1" s="2" t="s">
        <v>4</v>
      </c>
      <c r="I1" s="3" t="s">
        <v>5</v>
      </c>
      <c r="J1" s="3" t="s">
        <v>6</v>
      </c>
      <c r="K1" s="5" t="s">
        <v>7</v>
      </c>
      <c r="L1" s="3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13</v>
      </c>
      <c r="R1" s="6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6" t="s">
        <v>19</v>
      </c>
      <c r="Y1" s="3" t="s">
        <v>20</v>
      </c>
      <c r="Z1" s="2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3" t="s">
        <v>26</v>
      </c>
      <c r="AG1" s="2" t="s">
        <v>29</v>
      </c>
      <c r="AH1" s="2" t="s">
        <v>30</v>
      </c>
      <c r="AI1" s="2" t="s">
        <v>31</v>
      </c>
      <c r="AJ1" s="3" t="s">
        <v>32</v>
      </c>
    </row>
    <row r="2" spans="1:36" x14ac:dyDescent="0.35">
      <c r="A2" s="1">
        <v>321121668685</v>
      </c>
      <c r="B2" t="s">
        <v>40</v>
      </c>
      <c r="D2" t="s">
        <v>34</v>
      </c>
      <c r="E2" t="s">
        <v>33</v>
      </c>
      <c r="F2" t="s">
        <v>36</v>
      </c>
      <c r="G2" t="s">
        <v>37</v>
      </c>
      <c r="L2" s="4">
        <v>1.1041666666666667</v>
      </c>
      <c r="O2" s="7">
        <v>0.25316455696202533</v>
      </c>
      <c r="Q2" s="7">
        <v>0.46413502109704641</v>
      </c>
      <c r="T2" s="4">
        <f t="shared" ref="T2:T3" si="0">O2</f>
        <v>0.25316455696202533</v>
      </c>
      <c r="U2" s="4">
        <f t="shared" ref="U2:U3" si="1">T2*0.55</f>
        <v>0.13924050632911394</v>
      </c>
      <c r="V2" s="4">
        <f t="shared" ref="V2:V3" si="2">Q2</f>
        <v>0.46413502109704641</v>
      </c>
      <c r="W2" s="4">
        <f t="shared" ref="W2:W3" si="3">V2*0.25</f>
        <v>0.1160337552742616</v>
      </c>
      <c r="AE2" s="4">
        <f t="shared" ref="AE2:AE3" si="4">U2+W2</f>
        <v>0.25527426160337552</v>
      </c>
      <c r="AG2">
        <v>1</v>
      </c>
      <c r="AH2">
        <v>1</v>
      </c>
      <c r="AI2">
        <v>1.05</v>
      </c>
      <c r="AJ2" s="4">
        <f t="shared" ref="AJ2:AJ3" si="5">AE2*AG2*AH2*AI2</f>
        <v>0.26803797468354429</v>
      </c>
    </row>
    <row r="3" spans="1:36" x14ac:dyDescent="0.35">
      <c r="A3" s="1">
        <v>320837668812</v>
      </c>
      <c r="B3" t="s">
        <v>40</v>
      </c>
      <c r="D3" t="s">
        <v>34</v>
      </c>
      <c r="E3" t="s">
        <v>33</v>
      </c>
      <c r="F3" t="s">
        <v>36</v>
      </c>
      <c r="G3" t="s">
        <v>37</v>
      </c>
      <c r="L3" s="4">
        <v>1.0295454545454541</v>
      </c>
      <c r="O3" s="7">
        <v>0.20594965675057209</v>
      </c>
      <c r="Q3" s="7">
        <v>0.61098398169336388</v>
      </c>
      <c r="T3" s="4">
        <f t="shared" si="0"/>
        <v>0.20594965675057209</v>
      </c>
      <c r="U3" s="4">
        <f t="shared" si="1"/>
        <v>0.11327231121281466</v>
      </c>
      <c r="V3" s="4">
        <f t="shared" si="2"/>
        <v>0.61098398169336388</v>
      </c>
      <c r="W3" s="4">
        <f t="shared" si="3"/>
        <v>0.15274599542334097</v>
      </c>
      <c r="AE3" s="4">
        <f t="shared" si="4"/>
        <v>0.26601830663615561</v>
      </c>
      <c r="AG3">
        <v>1</v>
      </c>
      <c r="AH3">
        <v>1</v>
      </c>
      <c r="AI3">
        <v>1</v>
      </c>
      <c r="AJ3" s="4">
        <f t="shared" si="5"/>
        <v>0.26601830663615561</v>
      </c>
    </row>
  </sheetData>
  <autoFilter ref="A1:AK1" xr:uid="{2380372D-DE21-46C7-9F37-D042232803B7}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47EE-27E7-43A6-88C4-23F9AB60A142}">
  <dimension ref="A1:AJ2"/>
  <sheetViews>
    <sheetView workbookViewId="0">
      <pane ySplit="1" topLeftCell="A2" activePane="bottomLeft" state="frozen"/>
      <selection pane="bottomLeft" activeCell="B23" sqref="B23"/>
    </sheetView>
  </sheetViews>
  <sheetFormatPr defaultRowHeight="14.5" x14ac:dyDescent="0.35"/>
  <cols>
    <col min="1" max="1" width="16.26953125" style="1" bestFit="1" customWidth="1"/>
    <col min="2" max="2" width="49.54296875" bestFit="1" customWidth="1"/>
    <col min="3" max="3" width="10.26953125" bestFit="1" customWidth="1"/>
    <col min="4" max="4" width="11.7265625" bestFit="1" customWidth="1"/>
    <col min="5" max="5" width="15.453125" bestFit="1" customWidth="1"/>
    <col min="6" max="6" width="15.453125" customWidth="1"/>
    <col min="7" max="7" width="14" bestFit="1" customWidth="1"/>
    <col min="9" max="9" width="16.7265625" style="4" bestFit="1" customWidth="1"/>
    <col min="10" max="10" width="19.26953125" style="4" bestFit="1" customWidth="1"/>
    <col min="11" max="11" width="16.7265625" style="4" bestFit="1" customWidth="1"/>
    <col min="12" max="12" width="17.81640625" style="4" bestFit="1" customWidth="1"/>
    <col min="13" max="14" width="16.7265625" style="7" bestFit="1" customWidth="1"/>
    <col min="15" max="15" width="17.1796875" style="7" bestFit="1" customWidth="1"/>
    <col min="16" max="16" width="16.1796875" style="7" bestFit="1" customWidth="1"/>
    <col min="17" max="17" width="10.54296875" style="7" bestFit="1" customWidth="1"/>
    <col min="18" max="18" width="9.54296875" style="7" bestFit="1" customWidth="1"/>
    <col min="19" max="19" width="24.1796875" bestFit="1" customWidth="1"/>
    <col min="20" max="20" width="15.26953125" style="4" bestFit="1" customWidth="1"/>
    <col min="21" max="21" width="18.81640625" style="4" bestFit="1" customWidth="1"/>
    <col min="22" max="22" width="14.54296875" style="4" bestFit="1" customWidth="1"/>
    <col min="23" max="23" width="18.26953125" style="4" bestFit="1" customWidth="1"/>
    <col min="24" max="24" width="16.453125" style="4" bestFit="1" customWidth="1"/>
    <col min="25" max="25" width="20.1796875" style="4" bestFit="1" customWidth="1"/>
    <col min="26" max="26" width="18" style="4" bestFit="1" customWidth="1"/>
    <col min="27" max="27" width="15.26953125" bestFit="1" customWidth="1"/>
    <col min="28" max="28" width="18.81640625" bestFit="1" customWidth="1"/>
    <col min="29" max="29" width="19.1796875" bestFit="1" customWidth="1"/>
    <col min="30" max="30" width="23.81640625" bestFit="1" customWidth="1"/>
    <col min="31" max="31" width="8.81640625" style="4"/>
    <col min="36" max="36" width="18" style="4" bestFit="1" customWidth="1"/>
  </cols>
  <sheetData>
    <row r="1" spans="1:36" s="2" customFormat="1" x14ac:dyDescent="0.35">
      <c r="A1" s="8" t="s">
        <v>0</v>
      </c>
      <c r="B1" s="2" t="s">
        <v>1</v>
      </c>
      <c r="C1" s="2" t="s">
        <v>2</v>
      </c>
      <c r="D1" s="2" t="s">
        <v>3</v>
      </c>
      <c r="E1" s="2" t="s">
        <v>27</v>
      </c>
      <c r="F1" s="2" t="s">
        <v>28</v>
      </c>
      <c r="G1" s="2" t="s">
        <v>4</v>
      </c>
      <c r="I1" s="3" t="s">
        <v>5</v>
      </c>
      <c r="J1" s="3" t="s">
        <v>6</v>
      </c>
      <c r="K1" s="5" t="s">
        <v>7</v>
      </c>
      <c r="L1" s="3" t="s">
        <v>8</v>
      </c>
      <c r="M1" s="6" t="s">
        <v>9</v>
      </c>
      <c r="N1" s="6" t="s">
        <v>10</v>
      </c>
      <c r="O1" s="6" t="s">
        <v>11</v>
      </c>
      <c r="P1" s="6" t="s">
        <v>12</v>
      </c>
      <c r="Q1" s="6" t="s">
        <v>13</v>
      </c>
      <c r="R1" s="6" t="s">
        <v>14</v>
      </c>
      <c r="T1" s="3" t="s">
        <v>15</v>
      </c>
      <c r="U1" s="3" t="s">
        <v>16</v>
      </c>
      <c r="V1" s="3" t="s">
        <v>17</v>
      </c>
      <c r="W1" s="3" t="s">
        <v>18</v>
      </c>
      <c r="X1" s="3" t="s">
        <v>19</v>
      </c>
      <c r="Y1" s="3" t="s">
        <v>20</v>
      </c>
      <c r="Z1" s="3" t="s">
        <v>21</v>
      </c>
      <c r="AA1" s="2" t="s">
        <v>22</v>
      </c>
      <c r="AB1" s="2" t="s">
        <v>23</v>
      </c>
      <c r="AC1" s="2" t="s">
        <v>24</v>
      </c>
      <c r="AD1" s="2" t="s">
        <v>25</v>
      </c>
      <c r="AE1" s="3" t="s">
        <v>26</v>
      </c>
      <c r="AG1" s="2" t="s">
        <v>29</v>
      </c>
      <c r="AH1" s="2" t="s">
        <v>30</v>
      </c>
      <c r="AI1" s="2" t="s">
        <v>31</v>
      </c>
      <c r="AJ1" s="3" t="s">
        <v>32</v>
      </c>
    </row>
    <row r="2" spans="1:36" x14ac:dyDescent="0.35">
      <c r="A2" s="1">
        <v>326171672007</v>
      </c>
      <c r="B2" t="s">
        <v>35</v>
      </c>
      <c r="D2" t="s">
        <v>34</v>
      </c>
      <c r="E2" t="s">
        <v>33</v>
      </c>
      <c r="F2" t="s">
        <v>38</v>
      </c>
      <c r="G2" t="s">
        <v>39</v>
      </c>
      <c r="L2" s="4">
        <v>0.1702127659574468</v>
      </c>
      <c r="R2" s="7">
        <v>1.3060344827586208</v>
      </c>
      <c r="T2" s="4">
        <f t="shared" ref="T2" si="0">P2</f>
        <v>0</v>
      </c>
      <c r="U2" s="4">
        <f t="shared" ref="U2" si="1">T2*0.3</f>
        <v>0</v>
      </c>
      <c r="V2" s="4">
        <f t="shared" ref="V2" si="2">R2</f>
        <v>1.3060344827586208</v>
      </c>
      <c r="W2" s="4">
        <f t="shared" ref="W2" si="3">V2*0.4</f>
        <v>0.52241379310344838</v>
      </c>
      <c r="X2" s="4">
        <f t="shared" ref="X2" si="4">M2</f>
        <v>0</v>
      </c>
      <c r="Y2" s="4">
        <f t="shared" ref="Y2" si="5">X2*0.1</f>
        <v>0</v>
      </c>
      <c r="Z2" s="4">
        <f t="shared" ref="Z2" si="6">(0.2853*EXP(0.136*L2))*0.2</f>
        <v>5.8396285418028493E-2</v>
      </c>
      <c r="AE2" s="4">
        <f t="shared" ref="AE2" si="7">U2+W2+Y2+Z2</f>
        <v>0.58081007852147692</v>
      </c>
      <c r="AG2">
        <v>1</v>
      </c>
      <c r="AH2">
        <v>1</v>
      </c>
      <c r="AI2">
        <v>1</v>
      </c>
      <c r="AJ2" s="4">
        <f t="shared" ref="AJ2" si="8">AE2*AG2*AH2*AI2</f>
        <v>0.58081007852147692</v>
      </c>
    </row>
  </sheetData>
  <autoFilter ref="A1:AK2" xr:uid="{2380372D-DE21-46C7-9F37-D042232803B7}"/>
  <sortState xmlns:xlrd2="http://schemas.microsoft.com/office/spreadsheetml/2017/richdata2" ref="A2:AK2">
    <sortCondition descending="1" ref="AJ2"/>
    <sortCondition descending="1" ref="AE2"/>
  </sortState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Urban Red</vt:lpstr>
      <vt:lpstr>Urban Amber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2026-06-25T09:26:23Z</dcterms:created>
  <dcterms:modified xsi:type="dcterms:W3CDTF">2026-06-25T09:28:45Z</dcterms:modified>
</cp:coreProperties>
</file>