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edinburghcouncil-my.sharepoint.com/personal/9083073_edinburgh_gov_uk/Documents/Documents/"/>
    </mc:Choice>
  </mc:AlternateContent>
  <xr:revisionPtr revIDLastSave="7" documentId="8_{051EE7DE-FF0A-411C-8F12-9737D0E015D0}" xr6:coauthVersionLast="47" xr6:coauthVersionMax="47" xr10:uidLastSave="{20B1A29C-CF05-44D7-AD01-54258882585F}"/>
  <bookViews>
    <workbookView xWindow="-110" yWindow="-110" windowWidth="19420" windowHeight="11500" tabRatio="808" xr2:uid="{00000000-000D-0000-FFFF-FFFF00000000}"/>
  </bookViews>
  <sheets>
    <sheet name="Contacts" sheetId="8" r:id="rId1"/>
    <sheet name="Service Points" sheetId="40" r:id="rId2"/>
    <sheet name="Questionnaire" sheetId="10" r:id="rId3"/>
    <sheet name="Guidance Notes" sheetId="30" r:id="rId4"/>
    <sheet name="Data" sheetId="49" state="veryHidden" r:id="rId5"/>
    <sheet name="LY" sheetId="45" state="veryHidden" r:id="rId6"/>
  </sheets>
  <definedNames>
    <definedName name="Authority">Contacts!$G$11</definedName>
    <definedName name="Authority_List">Data!$A$13:$A$219</definedName>
    <definedName name="Club">Data!$B$1</definedName>
    <definedName name="DropDown">Data!$O$14:$O$17</definedName>
    <definedName name="Email1">Contacts!$E$17</definedName>
    <definedName name="Email2">Contacts!$E$23</definedName>
    <definedName name="FLAS">Contacts!$L$11</definedName>
    <definedName name="Job_Title1">Contacts!$I$15</definedName>
    <definedName name="Job_Title2">Contacts!$I$21</definedName>
    <definedName name="LIBR0001">Questionnaire!$L$17</definedName>
    <definedName name="LIBR0002">Questionnaire!$L$18</definedName>
    <definedName name="LIBR0003">Questionnaire!$L$19</definedName>
    <definedName name="LIBR0004">Questionnaire!$L$20</definedName>
    <definedName name="LIBR0005">Questionnaire!$L$21</definedName>
    <definedName name="LIBR0006">Questionnaire!$L$22</definedName>
    <definedName name="LIBR0007">Questionnaire!$L$23</definedName>
    <definedName name="LIBR0008">Questionnaire!$L$24</definedName>
    <definedName name="LIBR0009">Questionnaire!$L$25</definedName>
    <definedName name="LIBR0010">Questionnaire!$L$26</definedName>
    <definedName name="LIBR0011">Questionnaire!$L$27</definedName>
    <definedName name="LIBR0012">Questionnaire!$L$28</definedName>
    <definedName name="LIBR0014">Questionnaire!$L$31</definedName>
    <definedName name="LIBR0015">Questionnaire!$E$53</definedName>
    <definedName name="LIBR0016">Questionnaire!$L$53</definedName>
    <definedName name="LIBR0017">Questionnaire!$E$56</definedName>
    <definedName name="LIBR0018">Questionnaire!$L$56</definedName>
    <definedName name="LIBR0019">Questionnaire!$L$66</definedName>
    <definedName name="LIBR0020">Questionnaire!$L$67</definedName>
    <definedName name="LIBR0021">Questionnaire!$L$68</definedName>
    <definedName name="LIBR0022">Questionnaire!$L$71</definedName>
    <definedName name="LIBR0023">Questionnaire!$L$77</definedName>
    <definedName name="LIBR0024">Questionnaire!$L$80</definedName>
    <definedName name="LIBR0025">Questionnaire!$L$82</definedName>
    <definedName name="LIBR0026">Questionnaire!$L$83</definedName>
    <definedName name="LIBR0027">Questionnaire!$L$84</definedName>
    <definedName name="LIBR0028">Questionnaire!$L$85</definedName>
    <definedName name="LIBR0029">Questionnaire!$L$86</definedName>
    <definedName name="LIBR0030">Questionnaire!$L$88</definedName>
    <definedName name="LIBR0031">Questionnaire!$L$90</definedName>
    <definedName name="LIBR0032">Questionnaire!$L$95</definedName>
    <definedName name="LIBR0033">Questionnaire!$L$97</definedName>
    <definedName name="LIBR0034">Questionnaire!$L$98</definedName>
    <definedName name="LIBR0035">Questionnaire!$L$99</definedName>
    <definedName name="LIBR0036">Questionnaire!$L$100</definedName>
    <definedName name="LIBR0037">Questionnaire!$L$101</definedName>
    <definedName name="LIBR0038">Questionnaire!$L$103</definedName>
    <definedName name="LIBR0039">Questionnaire!$L$111</definedName>
    <definedName name="LIBR0041">Questionnaire!$L$113</definedName>
    <definedName name="LIBR0042">Questionnaire!$L$114</definedName>
    <definedName name="LIBR0049">Questionnaire!$L$117</definedName>
    <definedName name="LIBR0050">Questionnaire!$L$119</definedName>
    <definedName name="LIBR0051">Questionnaire!$L$121</definedName>
    <definedName name="LIBR0052">Questionnaire!$L$127</definedName>
    <definedName name="LIBR0054">Questionnaire!$L$129</definedName>
    <definedName name="LIBR0055">Questionnaire!$L$130</definedName>
    <definedName name="LIBR0062">Questionnaire!$L$133</definedName>
    <definedName name="LIBR0063">Questionnaire!$L$134</definedName>
    <definedName name="LIBR0064">Questionnaire!$L$154</definedName>
    <definedName name="LIBR0065">Questionnaire!$L$155</definedName>
    <definedName name="LIBR0066">Questionnaire!$L$156</definedName>
    <definedName name="LIBR0067">Questionnaire!$L$164</definedName>
    <definedName name="LIBR0068">Questionnaire!$L$165</definedName>
    <definedName name="LIBR0069">Questionnaire!$L$170</definedName>
    <definedName name="LIBR0070">Questionnaire!$L$171</definedName>
    <definedName name="LIBR0071">Questionnaire!$L$172</definedName>
    <definedName name="LIBR0072">Questionnaire!$L$173</definedName>
    <definedName name="LIBR0073">Questionnaire!$L$174</definedName>
    <definedName name="LIBR0075">Questionnaire!$L$180</definedName>
    <definedName name="LIBR0076">Questionnaire!$L$181</definedName>
    <definedName name="LIBR0083">Questionnaire!$L$184</definedName>
    <definedName name="LIBR0084">Questionnaire!$L$200</definedName>
    <definedName name="LIBR0085">Questionnaire!$L$202</definedName>
    <definedName name="LIBR0086">Questionnaire!$L$205</definedName>
    <definedName name="LIBR0087">Questionnaire!$L$207</definedName>
    <definedName name="LIBR0088">Questionnaire!$L$209</definedName>
    <definedName name="LIBR0089">Questionnaire!$L$215</definedName>
    <definedName name="LIBR0090">Questionnaire!$L$217</definedName>
    <definedName name="LIBR0091">Questionnaire!$L$221</definedName>
    <definedName name="LIBR0092">Questionnaire!$L$226</definedName>
    <definedName name="LIBR0093">Questionnaire!$L$232</definedName>
    <definedName name="LIBR0094">Questionnaire!$L$235</definedName>
    <definedName name="LIBR0095">Questionnaire!$L$241</definedName>
    <definedName name="LIBR0096">Questionnaire!$L$249</definedName>
    <definedName name="LIBR0097">Questionnaire!$L$251</definedName>
    <definedName name="LIBR0098">Questionnaire!$L$254</definedName>
    <definedName name="LIBR0099">Questionnaire!$L$259</definedName>
    <definedName name="LIBR0100">Questionnaire!$L$260</definedName>
    <definedName name="LIBR0101">Questionnaire!$J$267</definedName>
    <definedName name="LIBR0102">Questionnaire!$J$268</definedName>
    <definedName name="LIBR0103">Questionnaire!$J$271</definedName>
    <definedName name="LIBR0104">Questionnaire!$J$272</definedName>
    <definedName name="LIBR0105">Questionnaire!$J$273</definedName>
    <definedName name="LIBR0106">Questionnaire!$J$274</definedName>
    <definedName name="LIBR0107">Questionnaire!$J$275</definedName>
    <definedName name="LIBR0108">Questionnaire!$J$276</definedName>
    <definedName name="LIBR0110">Questionnaire!$J$277</definedName>
    <definedName name="LIBR0111">Questionnaire!$J$278</definedName>
    <definedName name="LIBR0118">Questionnaire!$J$287</definedName>
    <definedName name="LIBR0119">Questionnaire!$J$288</definedName>
    <definedName name="LIBR0120">Questionnaire!$J$290</definedName>
    <definedName name="LIBR0121">Questionnaire!$J$291</definedName>
    <definedName name="LIBR0122">Questionnaire!$J$293</definedName>
    <definedName name="LIBR0123">Questionnaire!$J$294</definedName>
    <definedName name="LIBR0124">Questionnaire!$J$296</definedName>
    <definedName name="LIBR0125">Questionnaire!$J$297</definedName>
    <definedName name="LIBR0126">Questionnaire!$J$298</definedName>
    <definedName name="LIBR0127">Questionnaire!$J$303</definedName>
    <definedName name="LIBR0128">Questionnaire!$J$306</definedName>
    <definedName name="LIBR0129">Questionnaire!$J$307</definedName>
    <definedName name="LIBR0130">Questionnaire!$J$308</definedName>
    <definedName name="LIBR0131">Questionnaire!$J$309</definedName>
    <definedName name="LIBR0132">Questionnaire!$J$310</definedName>
    <definedName name="LIBR0133">Questionnaire!$J$311</definedName>
    <definedName name="LIBR0134">Questionnaire!$J$312</definedName>
    <definedName name="LIBR0135">Questionnaire!$J$313</definedName>
    <definedName name="LIBR0136">Questionnaire!$J$314</definedName>
    <definedName name="LIBR0137">Questionnaire!$J$316</definedName>
    <definedName name="LIBR0138">Questionnaire!$J$318</definedName>
    <definedName name="LIBR0139">Questionnaire!$J$325</definedName>
    <definedName name="LIBR0140">Questionnaire!$L$267</definedName>
    <definedName name="LIBR0141">Questionnaire!$L$268</definedName>
    <definedName name="LIBR0142">Questionnaire!$L$291</definedName>
    <definedName name="LIBR0143">Questionnaire!$L$300</definedName>
    <definedName name="LIBR0144">Questionnaire!$L$303</definedName>
    <definedName name="LIBR0145">Questionnaire!$L$316</definedName>
    <definedName name="LIBR0146">Questionnaire!$L$318</definedName>
    <definedName name="LIBR0147">Questionnaire!$L$325</definedName>
    <definedName name="LIBR0148">Questionnaire!$L$330</definedName>
    <definedName name="LIBR0149">Questionnaire!$L$331</definedName>
    <definedName name="LIBR0150">Questionnaire!$L$332</definedName>
    <definedName name="LIBR0151">Questionnaire!$L$333</definedName>
    <definedName name="LIBR0152">Questionnaire!$L$334</definedName>
    <definedName name="LIBR0153">Questionnaire!$L$335</definedName>
    <definedName name="LIBR0154">Questionnaire!$L$336</definedName>
    <definedName name="LIBR0170">Questionnaire!$D$289</definedName>
    <definedName name="LIBR0171">Questionnaire!$H$335</definedName>
    <definedName name="LIBR0173">Questionnaire!$C$370</definedName>
    <definedName name="LIBR0174">Questionnaire!$C$382</definedName>
    <definedName name="LIBR0175">Questionnaire!$C$388</definedName>
    <definedName name="LIBR0176">Questionnaire!$C$315</definedName>
    <definedName name="LIBR0177">Questionnaire!$C$357</definedName>
    <definedName name="LIBR0179">Questionnaire!$L$29</definedName>
    <definedName name="LIBR0180">Questionnaire!$L$30</definedName>
    <definedName name="LIBR0181">Questionnaire!$H$17</definedName>
    <definedName name="LIBR0182">Questionnaire!$H$18</definedName>
    <definedName name="LIBR0183">Questionnaire!$H$19</definedName>
    <definedName name="LIBR0184">Questionnaire!$H$20</definedName>
    <definedName name="LIBR0185">Questionnaire!$H$21</definedName>
    <definedName name="LIBR0186">Questionnaire!$H$22</definedName>
    <definedName name="LIBR0187">Questionnaire!$H$23</definedName>
    <definedName name="LIBR0188">Questionnaire!$H$24</definedName>
    <definedName name="LIBR0189">Questionnaire!$H$25</definedName>
    <definedName name="LIBR0190">Questionnaire!$H$26</definedName>
    <definedName name="LIBR0191">Questionnaire!$H$27</definedName>
    <definedName name="LIBR0192">Questionnaire!$H$28</definedName>
    <definedName name="LIBR0193">Questionnaire!$H$29</definedName>
    <definedName name="LIBR0194">Questionnaire!$H$30</definedName>
    <definedName name="LIBR0195">Questionnaire!$H$31</definedName>
    <definedName name="LIBR0196">Questionnaire!$J$17</definedName>
    <definedName name="LIBR0197">Questionnaire!$J$18</definedName>
    <definedName name="LIBR0198">Questionnaire!$J$19</definedName>
    <definedName name="LIBR0199">Questionnaire!$J$20</definedName>
    <definedName name="LIBR0200">Questionnaire!$J$21</definedName>
    <definedName name="LIBR0201">Questionnaire!$J$22</definedName>
    <definedName name="LIBR0202">Questionnaire!$J$23</definedName>
    <definedName name="LIBR0203">Questionnaire!$J$24</definedName>
    <definedName name="LIBR0204">Questionnaire!$J$25</definedName>
    <definedName name="LIBR0205">Questionnaire!$J$26</definedName>
    <definedName name="LIBR0206">Questionnaire!$J$27</definedName>
    <definedName name="LIBR0207">Questionnaire!$J$28</definedName>
    <definedName name="LIBR0208">Questionnaire!$J$29</definedName>
    <definedName name="LIBR0209">Questionnaire!$J$30</definedName>
    <definedName name="LIBR0210">Questionnaire!$J$31</definedName>
    <definedName name="LIBR0211">Questionnaire!$L$42</definedName>
    <definedName name="LIBR0212">Questionnaire!$L$43</definedName>
    <definedName name="LIBR0213">Questionnaire!$C$47</definedName>
    <definedName name="LIBR0214">Questionnaire!$C$50</definedName>
    <definedName name="LIBR0215">Questionnaire!$L$143</definedName>
    <definedName name="LIBR0216">Questionnaire!$L$144</definedName>
    <definedName name="LIBR0217">Questionnaire!$L$145</definedName>
    <definedName name="LIBR0221">Questionnaire!$L$190</definedName>
    <definedName name="LIBR0222">Questionnaire!$L$191</definedName>
    <definedName name="LIBR0223">Questionnaire!$L$192</definedName>
    <definedName name="LIBR0224">Questionnaire!$J$281</definedName>
    <definedName name="LIBR0225">Questionnaire!$J$282</definedName>
    <definedName name="LIBR0226">Questionnaire!$J$283</definedName>
    <definedName name="LIBR0227">Questionnaire!$C$59</definedName>
    <definedName name="LIBR0228">Questionnaire!$L$115</definedName>
    <definedName name="LIBR0229">Questionnaire!$L$146</definedName>
    <definedName name="LIBR0230">Questionnaire!$L$148</definedName>
    <definedName name="LIBR0231">Questionnaire!$L$131</definedName>
    <definedName name="LIBR0234">Questionnaire!$L$182</definedName>
    <definedName name="LIBR0235">Questionnaire!$L$193</definedName>
    <definedName name="LIBR0236">Questionnaire!$L$195</definedName>
    <definedName name="LIBR0237">Questionnaire!$J$279</definedName>
    <definedName name="LIBR0238">Questionnaire!$J$284</definedName>
    <definedName name="LIBR0239">Questionnaire!$J$286</definedName>
    <definedName name="LIBR0240">Questionnaire!$L$72</definedName>
    <definedName name="LIBR0241">Questionnaire!$L$147</definedName>
    <definedName name="LIBR0242">Questionnaire!$L$194</definedName>
    <definedName name="LIBR0243">Questionnaire!$J$285</definedName>
    <definedName name="LIBR0244">Questionnaire!$L$36</definedName>
    <definedName name="LIBR0245">Questionnaire!$L$37</definedName>
    <definedName name="LIBR0246">Questionnaire!$L$343</definedName>
    <definedName name="LIBR0247">Questionnaire!$L$344</definedName>
    <definedName name="LIBR0248">Questionnaire!$L$345</definedName>
    <definedName name="LIBR0249">Questionnaire!$L$346</definedName>
    <definedName name="LIBR0250">Questionnaire!$L$347</definedName>
    <definedName name="LIBR0251">Questionnaire!$L$348</definedName>
    <definedName name="LIBR0252">Questionnaire!$L$349</definedName>
    <definedName name="LIBR0253">Questionnaire!$L$350</definedName>
    <definedName name="LIBR0254">Questionnaire!$L$351</definedName>
    <definedName name="LIBR0255">Questionnaire!$L$352</definedName>
    <definedName name="LIBR0256">Questionnaire!$L$353</definedName>
    <definedName name="LIBR0257">Questionnaire!$L$354</definedName>
    <definedName name="LibraryType">Data!$O$8:$O$12</definedName>
    <definedName name="LY_Data">LY!$L$3:$HF$207</definedName>
    <definedName name="LY_ServicePoints">LY!$D:$J</definedName>
    <definedName name="Name1">Contacts!$E$15</definedName>
    <definedName name="Name2">Contacts!$E$21</definedName>
    <definedName name="Note1">'Guidance Notes'!$A$58:$A$140</definedName>
    <definedName name="Note10">'Guidance Notes'!$A$314:$A$384</definedName>
    <definedName name="Note11">'Guidance Notes'!$A$386:$A$391</definedName>
    <definedName name="Note12">'Guidance Notes'!$A$393:$A$515</definedName>
    <definedName name="Note13">'Guidance Notes'!$A$517:$A$534</definedName>
    <definedName name="Note14">'Guidance Notes'!$A$536:$A$548</definedName>
    <definedName name="Note2">'Guidance Notes'!$A$143:$A$167</definedName>
    <definedName name="Note3">'Guidance Notes'!$A$169:$A$209</definedName>
    <definedName name="Note4">'Guidance Notes'!$A$210:$A$222</definedName>
    <definedName name="Note5">'Guidance Notes'!$A$224:$A$237</definedName>
    <definedName name="Note6">'Guidance Notes'!$A$239:$A$247</definedName>
    <definedName name="Note7">'Guidance Notes'!$A$250:$A$272</definedName>
    <definedName name="Note8">'Guidance Notes'!$A$277:$A$298</definedName>
    <definedName name="Note9">'Guidance Notes'!$A$300:$A$311</definedName>
    <definedName name="Other_Email">Contacts!$C$29</definedName>
    <definedName name="_xlnm.Print_Area" localSheetId="0">Contacts!$A$1:$O$62</definedName>
    <definedName name="_xlnm.Print_Area" localSheetId="3">'Guidance Notes'!$A$1:$Q$558</definedName>
    <definedName name="_xlnm.Print_Area" localSheetId="2">Questionnaire!$A$1:$O$396</definedName>
    <definedName name="_xlnm.Print_Area" localSheetId="1">'Service Points'!$A$1:$L$182</definedName>
    <definedName name="_xlnm.Print_Titles" localSheetId="1">'Service Points'!$1:$36</definedName>
    <definedName name="Qdata">Data!$5:$5</definedName>
    <definedName name="Qservicepoints">Data!$E$9:$N$148</definedName>
    <definedName name="Qshortname">Data!$B$5</definedName>
    <definedName name="service_names">OFFSET('Service Points'!$D$37,0,0,MAX(1,SUM('Service Points'!$B$37:$B$176)),1)</definedName>
    <definedName name="Statutory">Data!$O$19:$O$21</definedName>
    <definedName name="Telephone1">Contacts!$L$15</definedName>
    <definedName name="Telephone2">Contacts!$L$21</definedName>
    <definedName name="Year">Data!$B$2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6" i="10" l="1"/>
  <c r="D136" i="10"/>
  <c r="D123" i="10"/>
  <c r="L10" i="49"/>
  <c r="L11" i="49"/>
  <c r="L12" i="49"/>
  <c r="L13" i="49"/>
  <c r="L14" i="49"/>
  <c r="L15" i="49"/>
  <c r="L16" i="49"/>
  <c r="L17" i="49"/>
  <c r="L18" i="49"/>
  <c r="L19" i="49"/>
  <c r="L20" i="49"/>
  <c r="L21" i="49"/>
  <c r="L22" i="49"/>
  <c r="L23" i="49"/>
  <c r="L24" i="49"/>
  <c r="L25" i="49"/>
  <c r="L26" i="49"/>
  <c r="L27" i="49"/>
  <c r="L28" i="49"/>
  <c r="L29" i="49"/>
  <c r="L30" i="49"/>
  <c r="L31" i="49"/>
  <c r="L32" i="49"/>
  <c r="L33" i="49"/>
  <c r="L34" i="49"/>
  <c r="L35" i="49"/>
  <c r="L36" i="49"/>
  <c r="L37" i="49"/>
  <c r="L38" i="49"/>
  <c r="L39" i="49"/>
  <c r="L40" i="49"/>
  <c r="L41" i="49"/>
  <c r="L42" i="49"/>
  <c r="L43" i="49"/>
  <c r="L44" i="49"/>
  <c r="L45" i="49"/>
  <c r="L46" i="49"/>
  <c r="L47" i="49"/>
  <c r="L48" i="49"/>
  <c r="L49" i="49"/>
  <c r="L50" i="49"/>
  <c r="L51" i="49"/>
  <c r="L52" i="49"/>
  <c r="L53" i="49"/>
  <c r="L54" i="49"/>
  <c r="L55" i="49"/>
  <c r="L56" i="49"/>
  <c r="L57" i="49"/>
  <c r="L58" i="49"/>
  <c r="L59" i="49"/>
  <c r="L60" i="49"/>
  <c r="L61" i="49"/>
  <c r="L62" i="49"/>
  <c r="L63" i="49"/>
  <c r="L64" i="49"/>
  <c r="L65" i="49"/>
  <c r="L66" i="49"/>
  <c r="L67" i="49"/>
  <c r="L68" i="49"/>
  <c r="L69" i="49"/>
  <c r="L70" i="49"/>
  <c r="L71" i="49"/>
  <c r="L72" i="49"/>
  <c r="L73" i="49"/>
  <c r="L74" i="49"/>
  <c r="L75" i="49"/>
  <c r="L76" i="49"/>
  <c r="L77" i="49"/>
  <c r="L78" i="49"/>
  <c r="L79" i="49"/>
  <c r="L80" i="49"/>
  <c r="L81" i="49"/>
  <c r="L82" i="49"/>
  <c r="L83" i="49"/>
  <c r="L84" i="49"/>
  <c r="L85" i="49"/>
  <c r="L86" i="49"/>
  <c r="L87" i="49"/>
  <c r="L88" i="49"/>
  <c r="L89" i="49"/>
  <c r="L90" i="49"/>
  <c r="L91" i="49"/>
  <c r="L92" i="49"/>
  <c r="L93" i="49"/>
  <c r="L94" i="49"/>
  <c r="L95" i="49"/>
  <c r="L96" i="49"/>
  <c r="L97" i="49"/>
  <c r="L98" i="49"/>
  <c r="L99" i="49"/>
  <c r="L100" i="49"/>
  <c r="L101" i="49"/>
  <c r="L102" i="49"/>
  <c r="L103" i="49"/>
  <c r="L104" i="49"/>
  <c r="L105" i="49"/>
  <c r="L106" i="49"/>
  <c r="L107" i="49"/>
  <c r="L108" i="49"/>
  <c r="L109" i="49"/>
  <c r="L110" i="49"/>
  <c r="L111" i="49"/>
  <c r="L112" i="49"/>
  <c r="L113" i="49"/>
  <c r="L114" i="49"/>
  <c r="L115" i="49"/>
  <c r="L116" i="49"/>
  <c r="L117" i="49"/>
  <c r="L118" i="49"/>
  <c r="L119" i="49"/>
  <c r="L120" i="49"/>
  <c r="L121" i="49"/>
  <c r="L122" i="49"/>
  <c r="L123" i="49"/>
  <c r="L124" i="49"/>
  <c r="L125" i="49"/>
  <c r="L126" i="49"/>
  <c r="L127" i="49"/>
  <c r="L128" i="49"/>
  <c r="L129" i="49"/>
  <c r="L130" i="49"/>
  <c r="L131" i="49"/>
  <c r="L132" i="49"/>
  <c r="L133" i="49"/>
  <c r="L134" i="49"/>
  <c r="L135" i="49"/>
  <c r="L136" i="49"/>
  <c r="L137" i="49"/>
  <c r="L138" i="49"/>
  <c r="L139" i="49"/>
  <c r="L140" i="49"/>
  <c r="L141" i="49"/>
  <c r="L142" i="49"/>
  <c r="L143" i="49"/>
  <c r="L144" i="49"/>
  <c r="L145" i="49"/>
  <c r="L146" i="49"/>
  <c r="L147" i="49"/>
  <c r="L148" i="49"/>
  <c r="L9" i="49"/>
  <c r="GY5" i="49"/>
  <c r="GX5" i="49"/>
  <c r="GW5" i="49"/>
  <c r="GV5" i="49"/>
  <c r="GU5" i="49"/>
  <c r="GT5" i="49"/>
  <c r="GS5" i="49"/>
  <c r="GR5" i="49"/>
  <c r="GQ5" i="49"/>
  <c r="GP5" i="49"/>
  <c r="GO5" i="49"/>
  <c r="GN5" i="49"/>
  <c r="GO3" i="49"/>
  <c r="GP3" i="49"/>
  <c r="GQ3" i="49"/>
  <c r="GR3" i="49"/>
  <c r="GS3" i="49"/>
  <c r="GT3" i="49"/>
  <c r="GU3" i="49"/>
  <c r="GV3" i="49"/>
  <c r="GW3" i="49"/>
  <c r="GX3" i="49"/>
  <c r="GY3" i="49"/>
  <c r="GN3" i="49"/>
  <c r="HI5" i="49"/>
  <c r="HH5" i="49"/>
  <c r="C48" i="8" l="1"/>
  <c r="AW3" i="49" l="1"/>
  <c r="AX3" i="49"/>
  <c r="AY3" i="49"/>
  <c r="AZ3" i="49"/>
  <c r="BA3" i="49"/>
  <c r="BB3" i="49"/>
  <c r="BC3" i="49"/>
  <c r="BD3" i="49"/>
  <c r="BE3" i="49"/>
  <c r="BF3" i="49"/>
  <c r="BG3" i="49"/>
  <c r="BH3" i="49"/>
  <c r="BI3" i="49"/>
  <c r="BJ3" i="49"/>
  <c r="BK3" i="49"/>
  <c r="BL3" i="49"/>
  <c r="BM3" i="49"/>
  <c r="BN3" i="49"/>
  <c r="BO3" i="49"/>
  <c r="BP3" i="49"/>
  <c r="BQ3" i="49"/>
  <c r="BR3" i="49"/>
  <c r="BS3" i="49"/>
  <c r="BT3" i="49"/>
  <c r="BU3" i="49"/>
  <c r="BV3" i="49"/>
  <c r="BW3" i="49"/>
  <c r="BX3" i="49"/>
  <c r="BY3" i="49"/>
  <c r="BZ3" i="49"/>
  <c r="CA3" i="49"/>
  <c r="CB3" i="49"/>
  <c r="CC3" i="49"/>
  <c r="CD3" i="49"/>
  <c r="CE3" i="49"/>
  <c r="CF3" i="49"/>
  <c r="CG3" i="49"/>
  <c r="CH3" i="49"/>
  <c r="CI3" i="49"/>
  <c r="CJ3" i="49"/>
  <c r="CK3" i="49"/>
  <c r="CL3" i="49"/>
  <c r="CM3" i="49"/>
  <c r="CN3" i="49"/>
  <c r="CO3" i="49"/>
  <c r="CP3" i="49"/>
  <c r="CQ3" i="49"/>
  <c r="CR3" i="49"/>
  <c r="CS3" i="49"/>
  <c r="CT3" i="49"/>
  <c r="CU3" i="49"/>
  <c r="CV3" i="49"/>
  <c r="CW3" i="49"/>
  <c r="CX3" i="49"/>
  <c r="CY3" i="49"/>
  <c r="CZ3" i="49"/>
  <c r="DA3" i="49"/>
  <c r="DB3" i="49"/>
  <c r="DC3" i="49"/>
  <c r="DD3" i="49"/>
  <c r="DE3" i="49"/>
  <c r="DF3" i="49"/>
  <c r="DG3" i="49"/>
  <c r="DH3" i="49"/>
  <c r="DI3" i="49"/>
  <c r="DJ3" i="49"/>
  <c r="DK3" i="49"/>
  <c r="DL3" i="49"/>
  <c r="DM3" i="49"/>
  <c r="DN3" i="49"/>
  <c r="DO3" i="49"/>
  <c r="DP3" i="49"/>
  <c r="DQ3" i="49"/>
  <c r="DR3" i="49"/>
  <c r="DS3" i="49"/>
  <c r="DT3" i="49"/>
  <c r="DU3" i="49"/>
  <c r="DV3" i="49"/>
  <c r="DW3" i="49"/>
  <c r="DX3" i="49"/>
  <c r="DY3" i="49"/>
  <c r="DZ3" i="49"/>
  <c r="EA3" i="49"/>
  <c r="EB3" i="49"/>
  <c r="EC3" i="49"/>
  <c r="ED3" i="49"/>
  <c r="EE3" i="49"/>
  <c r="EF3" i="49"/>
  <c r="EG3" i="49"/>
  <c r="EH3" i="49"/>
  <c r="EI3" i="49"/>
  <c r="EJ3" i="49"/>
  <c r="EK3" i="49"/>
  <c r="EL3" i="49"/>
  <c r="EM3" i="49"/>
  <c r="EN3" i="49"/>
  <c r="EO3" i="49"/>
  <c r="EP3" i="49"/>
  <c r="EQ3" i="49"/>
  <c r="ER3" i="49"/>
  <c r="ES3" i="49"/>
  <c r="ET3" i="49"/>
  <c r="EU3" i="49"/>
  <c r="EV3" i="49"/>
  <c r="EW3" i="49"/>
  <c r="EX3" i="49"/>
  <c r="EY3" i="49"/>
  <c r="EZ3" i="49"/>
  <c r="FA3" i="49"/>
  <c r="FB3" i="49"/>
  <c r="FC3" i="49"/>
  <c r="FD3" i="49"/>
  <c r="FE3" i="49"/>
  <c r="FF3" i="49"/>
  <c r="FG3" i="49"/>
  <c r="FH3" i="49"/>
  <c r="FI3" i="49"/>
  <c r="FJ3" i="49"/>
  <c r="FK3" i="49"/>
  <c r="FL3" i="49"/>
  <c r="FM3" i="49"/>
  <c r="FN3" i="49"/>
  <c r="FO3" i="49"/>
  <c r="FP3" i="49"/>
  <c r="FQ3" i="49"/>
  <c r="FR3" i="49"/>
  <c r="FS3" i="49"/>
  <c r="FT3" i="49"/>
  <c r="FU3" i="49"/>
  <c r="FV3" i="49"/>
  <c r="FW3" i="49"/>
  <c r="FX3" i="49"/>
  <c r="FY3" i="49"/>
  <c r="FZ3" i="49"/>
  <c r="GA3" i="49"/>
  <c r="GB3" i="49"/>
  <c r="GC3" i="49"/>
  <c r="GD3" i="49"/>
  <c r="GE3" i="49"/>
  <c r="GF3" i="49"/>
  <c r="GG3" i="49"/>
  <c r="GH3" i="49"/>
  <c r="GI3" i="49"/>
  <c r="GJ3" i="49"/>
  <c r="GK3" i="49"/>
  <c r="GL3" i="49"/>
  <c r="GM3" i="49"/>
  <c r="E34" i="10" l="1"/>
  <c r="C142" i="10" l="1"/>
  <c r="M3" i="49" l="1"/>
  <c r="N3" i="49"/>
  <c r="O3" i="49"/>
  <c r="P3" i="49"/>
  <c r="Q3" i="49"/>
  <c r="R3" i="49"/>
  <c r="S3" i="49"/>
  <c r="T3" i="49"/>
  <c r="U3" i="49"/>
  <c r="V3" i="49"/>
  <c r="W3" i="49"/>
  <c r="X3" i="49"/>
  <c r="Y3" i="49"/>
  <c r="Z3" i="49"/>
  <c r="AA3" i="49"/>
  <c r="AB3" i="49"/>
  <c r="AC3" i="49"/>
  <c r="AD3" i="49"/>
  <c r="AE3" i="49"/>
  <c r="AF3" i="49"/>
  <c r="AG3" i="49"/>
  <c r="AH3" i="49"/>
  <c r="AI3" i="49"/>
  <c r="AJ3" i="49"/>
  <c r="AK3" i="49"/>
  <c r="AL3" i="49"/>
  <c r="AM3" i="49"/>
  <c r="AN3" i="49"/>
  <c r="AO3" i="49"/>
  <c r="AP3" i="49"/>
  <c r="AQ3" i="49"/>
  <c r="AR3" i="49"/>
  <c r="AS3" i="49"/>
  <c r="AT3" i="49"/>
  <c r="AU3" i="49"/>
  <c r="AV3" i="49"/>
  <c r="L3" i="49" l="1"/>
  <c r="FA5" i="49"/>
  <c r="DS5" i="49"/>
  <c r="CY5" i="49"/>
  <c r="BQ5" i="49"/>
  <c r="D393" i="30" l="1"/>
  <c r="C72" i="10"/>
  <c r="J316" i="10"/>
  <c r="L303" i="10"/>
  <c r="L318" i="10" s="1"/>
  <c r="J291" i="10"/>
  <c r="J303" i="10" s="1"/>
  <c r="L184" i="10"/>
  <c r="L133" i="10"/>
  <c r="L117" i="10"/>
  <c r="J318" i="10" l="1"/>
  <c r="C126" i="10"/>
  <c r="C321" i="10" l="1"/>
  <c r="C110" i="10"/>
  <c r="B150" i="10"/>
  <c r="L86" i="10" l="1"/>
  <c r="D101" i="30" l="1"/>
  <c r="HB5" i="49" l="1"/>
  <c r="CK5" i="49"/>
  <c r="CX5" i="49"/>
  <c r="CZ5" i="49"/>
  <c r="CR5" i="49"/>
  <c r="DM5" i="49"/>
  <c r="DR5" i="49"/>
  <c r="DT5" i="49"/>
  <c r="EV5" i="49"/>
  <c r="EZ5" i="49"/>
  <c r="FB5" i="49"/>
  <c r="EY5" i="49" l="1"/>
  <c r="EX5" i="49"/>
  <c r="EW5" i="49"/>
  <c r="DQ5" i="49"/>
  <c r="DP5" i="49"/>
  <c r="DO5" i="49"/>
  <c r="CW5" i="49"/>
  <c r="CV5" i="49"/>
  <c r="CU5" i="49"/>
  <c r="P68" i="10"/>
  <c r="FV5" i="49"/>
  <c r="L174" i="10"/>
  <c r="L156" i="10"/>
  <c r="E320" i="10"/>
  <c r="B237" i="10"/>
  <c r="F228" i="10"/>
  <c r="F176" i="10"/>
  <c r="G158" i="10"/>
  <c r="F105" i="10"/>
  <c r="F33" i="10"/>
  <c r="B8" i="40"/>
  <c r="HA5" i="49"/>
  <c r="C33" i="8"/>
  <c r="L101" i="10"/>
  <c r="L90" i="10"/>
  <c r="C66" i="10"/>
  <c r="D97" i="30"/>
  <c r="D94" i="30"/>
  <c r="GZ5" i="49"/>
  <c r="BH5" i="49"/>
  <c r="BG5" i="49"/>
  <c r="D270" i="10"/>
  <c r="D520" i="30"/>
  <c r="D519" i="30"/>
  <c r="D132" i="30"/>
  <c r="D120" i="30"/>
  <c r="C42" i="10"/>
  <c r="A1" i="45"/>
  <c r="L329" i="10"/>
  <c r="C52" i="10"/>
  <c r="C55" i="10"/>
  <c r="C77" i="10"/>
  <c r="C43" i="10"/>
  <c r="B18" i="10"/>
  <c r="B19" i="10" s="1"/>
  <c r="B20" i="10" s="1"/>
  <c r="B21" i="10" s="1"/>
  <c r="B22" i="10" s="1"/>
  <c r="B23" i="10" s="1"/>
  <c r="B24" i="10" s="1"/>
  <c r="B25" i="10" s="1"/>
  <c r="B26" i="10" s="1"/>
  <c r="B27" i="10" s="1"/>
  <c r="B28" i="10" s="1"/>
  <c r="B29" i="10" s="1"/>
  <c r="B30" i="10" s="1"/>
  <c r="B31" i="10" s="1"/>
  <c r="B36" i="10" s="1"/>
  <c r="B37" i="10" s="1"/>
  <c r="B42" i="10" s="1"/>
  <c r="C97" i="30" s="1"/>
  <c r="D523" i="30"/>
  <c r="D317" i="30"/>
  <c r="L265" i="10"/>
  <c r="J265" i="10"/>
  <c r="C254" i="10"/>
  <c r="C232" i="10"/>
  <c r="C226" i="10"/>
  <c r="C165" i="10"/>
  <c r="C164" i="10"/>
  <c r="C153" i="10"/>
  <c r="C121" i="10"/>
  <c r="C103" i="10"/>
  <c r="C90" i="10"/>
  <c r="C79" i="10"/>
  <c r="C71" i="10"/>
  <c r="C68" i="10"/>
  <c r="C67" i="10"/>
  <c r="B7" i="10"/>
  <c r="B557" i="30"/>
  <c r="B556" i="30"/>
  <c r="B395" i="10"/>
  <c r="B394" i="10"/>
  <c r="B181" i="40"/>
  <c r="B180" i="40"/>
  <c r="B59" i="8"/>
  <c r="C7" i="8"/>
  <c r="C7" i="30" s="1"/>
  <c r="L11" i="8"/>
  <c r="L336" i="10"/>
  <c r="C338" i="10" s="1"/>
  <c r="HG5" i="49"/>
  <c r="HF5" i="49"/>
  <c r="HE5" i="49"/>
  <c r="HD5" i="49"/>
  <c r="HC5" i="49"/>
  <c r="GL5" i="49"/>
  <c r="GK5" i="49"/>
  <c r="GJ5" i="49"/>
  <c r="GI5" i="49"/>
  <c r="GH5" i="49"/>
  <c r="GG5" i="49"/>
  <c r="GF5" i="49"/>
  <c r="GD5" i="49"/>
  <c r="GB5" i="49"/>
  <c r="GA5" i="49"/>
  <c r="FZ5" i="49"/>
  <c r="FY5" i="49"/>
  <c r="FX5" i="49"/>
  <c r="FU5" i="49"/>
  <c r="FT5" i="49"/>
  <c r="FS5" i="49"/>
  <c r="FR5" i="49"/>
  <c r="FQ5" i="49"/>
  <c r="FP5" i="49"/>
  <c r="FO5" i="49"/>
  <c r="FN5" i="49"/>
  <c r="FM5" i="49"/>
  <c r="FK5" i="49"/>
  <c r="FJ5" i="49"/>
  <c r="FI5" i="49"/>
  <c r="FH5" i="49"/>
  <c r="FG5" i="49"/>
  <c r="FE5" i="49"/>
  <c r="FD5" i="49"/>
  <c r="FC5" i="49"/>
  <c r="EU5" i="49"/>
  <c r="ET5" i="49"/>
  <c r="ES5" i="49"/>
  <c r="ER5" i="49"/>
  <c r="EQ5" i="49"/>
  <c r="EP5" i="49"/>
  <c r="EO5" i="49"/>
  <c r="EN5" i="49"/>
  <c r="EM5" i="49"/>
  <c r="EL5" i="49"/>
  <c r="EK5" i="49"/>
  <c r="EJ5" i="49"/>
  <c r="EI5" i="49"/>
  <c r="EH5" i="49"/>
  <c r="EG5" i="49"/>
  <c r="EF5" i="49"/>
  <c r="EE5" i="49"/>
  <c r="ED5" i="49"/>
  <c r="EC5" i="49"/>
  <c r="EB5" i="49"/>
  <c r="EA5" i="49"/>
  <c r="DZ5" i="49"/>
  <c r="DY5" i="49"/>
  <c r="DX5" i="49"/>
  <c r="DW5" i="49"/>
  <c r="DV5" i="49"/>
  <c r="DU5" i="49"/>
  <c r="DL5" i="49"/>
  <c r="DK5" i="49"/>
  <c r="DI5" i="49"/>
  <c r="DH5" i="49"/>
  <c r="DG5" i="49"/>
  <c r="DF5" i="49"/>
  <c r="DE5" i="49"/>
  <c r="DD5" i="49"/>
  <c r="DB5" i="49"/>
  <c r="DA5" i="49"/>
  <c r="CQ5" i="49"/>
  <c r="CP5" i="49"/>
  <c r="CO5" i="49"/>
  <c r="CM5" i="49"/>
  <c r="CJ5" i="49"/>
  <c r="CI5" i="49"/>
  <c r="CH5" i="49"/>
  <c r="CE5" i="49"/>
  <c r="CD5" i="49"/>
  <c r="CC5" i="49"/>
  <c r="CB5" i="49"/>
  <c r="CA5" i="49"/>
  <c r="BY5" i="49"/>
  <c r="BW5" i="49"/>
  <c r="BV5" i="49"/>
  <c r="BU5" i="49"/>
  <c r="BT5" i="49"/>
  <c r="BS5" i="49"/>
  <c r="BP5" i="49"/>
  <c r="BO5" i="49"/>
  <c r="BN5" i="49"/>
  <c r="BM5" i="49"/>
  <c r="BL5" i="49"/>
  <c r="BK5" i="49"/>
  <c r="BJ5" i="49"/>
  <c r="BI5" i="49"/>
  <c r="K5" i="49"/>
  <c r="J5" i="49"/>
  <c r="I5" i="49"/>
  <c r="H5" i="49"/>
  <c r="G5" i="49"/>
  <c r="F5" i="49"/>
  <c r="E5" i="49"/>
  <c r="D5" i="49"/>
  <c r="C5" i="49"/>
  <c r="B5" i="49"/>
  <c r="F50" i="49" s="1"/>
  <c r="C38" i="40"/>
  <c r="C39" i="40" s="1"/>
  <c r="C40" i="40" s="1"/>
  <c r="I18" i="10"/>
  <c r="I19" i="10" s="1"/>
  <c r="I20" i="10" s="1"/>
  <c r="I21" i="10" s="1"/>
  <c r="I22" i="10" s="1"/>
  <c r="I23" i="10" s="1"/>
  <c r="I24" i="10" s="1"/>
  <c r="I25" i="10" s="1"/>
  <c r="I26" i="10" s="1"/>
  <c r="I27" i="10" s="1"/>
  <c r="I28" i="10" s="1"/>
  <c r="I29" i="10" s="1"/>
  <c r="I30" i="10" s="1"/>
  <c r="I31" i="10" s="1"/>
  <c r="K17" i="10" s="1"/>
  <c r="K18" i="10" s="1"/>
  <c r="K19" i="10" s="1"/>
  <c r="K20" i="10" s="1"/>
  <c r="K21" i="10" s="1"/>
  <c r="K22" i="10" s="1"/>
  <c r="K23" i="10" s="1"/>
  <c r="K24" i="10" s="1"/>
  <c r="K25" i="10" s="1"/>
  <c r="K26" i="10" s="1"/>
  <c r="K27" i="10" s="1"/>
  <c r="K28" i="10" s="1"/>
  <c r="K29" i="10" s="1"/>
  <c r="K30" i="10" s="1"/>
  <c r="K31" i="10" s="1"/>
  <c r="M17" i="10" s="1"/>
  <c r="M18" i="10" s="1"/>
  <c r="M19" i="10" s="1"/>
  <c r="M20" i="10" s="1"/>
  <c r="M21" i="10" s="1"/>
  <c r="M22" i="10" s="1"/>
  <c r="M23" i="10" s="1"/>
  <c r="M24" i="10" s="1"/>
  <c r="M25" i="10" s="1"/>
  <c r="M26" i="10" s="1"/>
  <c r="M27" i="10" s="1"/>
  <c r="M28" i="10" s="1"/>
  <c r="M29" i="10" s="1"/>
  <c r="M30" i="10" s="1"/>
  <c r="M31" i="10" s="1"/>
  <c r="L186" i="10" l="1"/>
  <c r="L136" i="10"/>
  <c r="L123" i="10"/>
  <c r="DC5" i="49"/>
  <c r="M36" i="10"/>
  <c r="M37" i="10" s="1"/>
  <c r="M42" i="10" s="1"/>
  <c r="M43" i="10" s="1"/>
  <c r="H53" i="10" s="1"/>
  <c r="M53" i="10" s="1"/>
  <c r="H56" i="10" s="1"/>
  <c r="M56" i="10" s="1"/>
  <c r="M66" i="10" s="1"/>
  <c r="M67" i="10" s="1"/>
  <c r="M68" i="10" s="1"/>
  <c r="M71" i="10" s="1"/>
  <c r="M72" i="10" s="1"/>
  <c r="M77" i="10" s="1"/>
  <c r="M80" i="10" s="1"/>
  <c r="M82" i="10" s="1"/>
  <c r="M83" i="10" s="1"/>
  <c r="M84" i="10" s="1"/>
  <c r="M85" i="10" s="1"/>
  <c r="M86" i="10" s="1"/>
  <c r="M88" i="10" s="1"/>
  <c r="M90" i="10" s="1"/>
  <c r="M95" i="10" s="1"/>
  <c r="M97" i="10" s="1"/>
  <c r="M98" i="10" s="1"/>
  <c r="M99" i="10" s="1"/>
  <c r="M100" i="10" s="1"/>
  <c r="M101" i="10" s="1"/>
  <c r="M103" i="10" s="1"/>
  <c r="M111" i="10" s="1"/>
  <c r="M113" i="10" s="1"/>
  <c r="M114" i="10" s="1"/>
  <c r="J320" i="10"/>
  <c r="C323" i="10" s="1"/>
  <c r="B393" i="10"/>
  <c r="B555" i="30"/>
  <c r="BZ5" i="49"/>
  <c r="L176" i="10"/>
  <c r="C187" i="10" s="1"/>
  <c r="A37" i="40"/>
  <c r="B37" i="40" s="1"/>
  <c r="F37" i="40" s="1"/>
  <c r="L237" i="10"/>
  <c r="C238" i="10" s="1"/>
  <c r="C91" i="10"/>
  <c r="L228" i="10"/>
  <c r="C229" i="10" s="1"/>
  <c r="L33" i="10"/>
  <c r="L34" i="10" s="1"/>
  <c r="L158" i="10"/>
  <c r="C159" i="10" s="1"/>
  <c r="A5" i="49"/>
  <c r="E35" i="49" s="1"/>
  <c r="B6" i="40"/>
  <c r="L105" i="10"/>
  <c r="F76" i="49"/>
  <c r="F74" i="49"/>
  <c r="C5" i="10"/>
  <c r="F138" i="49"/>
  <c r="F132" i="49"/>
  <c r="F30" i="49"/>
  <c r="F106" i="49"/>
  <c r="F81" i="49"/>
  <c r="F33" i="49"/>
  <c r="F128" i="49"/>
  <c r="F98" i="49"/>
  <c r="F57" i="49"/>
  <c r="F104" i="49"/>
  <c r="F32" i="49"/>
  <c r="F144" i="49"/>
  <c r="F34" i="49"/>
  <c r="F52" i="49"/>
  <c r="F62" i="49"/>
  <c r="F47" i="49"/>
  <c r="F75" i="49"/>
  <c r="F143" i="49"/>
  <c r="F26" i="49"/>
  <c r="F56" i="49"/>
  <c r="F100" i="49"/>
  <c r="F11" i="49"/>
  <c r="F14" i="49"/>
  <c r="F70" i="49"/>
  <c r="F136" i="49"/>
  <c r="F9" i="49"/>
  <c r="F146" i="49"/>
  <c r="F147" i="49"/>
  <c r="F101" i="49"/>
  <c r="F140" i="49"/>
  <c r="F23" i="49"/>
  <c r="F37" i="49"/>
  <c r="F53" i="49"/>
  <c r="F10" i="49"/>
  <c r="F88" i="49"/>
  <c r="F66" i="49"/>
  <c r="F134" i="49"/>
  <c r="F95" i="49"/>
  <c r="F103" i="49"/>
  <c r="F18" i="49"/>
  <c r="F83" i="49"/>
  <c r="F121" i="49"/>
  <c r="F28" i="49"/>
  <c r="F43" i="49"/>
  <c r="F124" i="49"/>
  <c r="F137" i="49"/>
  <c r="F111" i="49"/>
  <c r="F87" i="49"/>
  <c r="F71" i="49"/>
  <c r="F85" i="49"/>
  <c r="F46" i="49"/>
  <c r="F117" i="49"/>
  <c r="F109" i="49"/>
  <c r="F82" i="49"/>
  <c r="F129" i="49"/>
  <c r="F107" i="49"/>
  <c r="F112" i="49"/>
  <c r="F61" i="49"/>
  <c r="F31" i="49"/>
  <c r="F145" i="49"/>
  <c r="F15" i="49"/>
  <c r="F27" i="49"/>
  <c r="F39" i="49"/>
  <c r="F16" i="49"/>
  <c r="F44" i="49"/>
  <c r="F122" i="49"/>
  <c r="F141" i="49"/>
  <c r="F12" i="49"/>
  <c r="F63" i="49"/>
  <c r="F126" i="49"/>
  <c r="F120" i="49"/>
  <c r="F80" i="49"/>
  <c r="F48" i="49"/>
  <c r="F84" i="49"/>
  <c r="F110" i="49"/>
  <c r="F65" i="49"/>
  <c r="F40" i="49"/>
  <c r="F64" i="49"/>
  <c r="F69" i="49"/>
  <c r="F20" i="49"/>
  <c r="F148" i="49"/>
  <c r="F97" i="49"/>
  <c r="F133" i="49"/>
  <c r="F105" i="49"/>
  <c r="F118" i="49"/>
  <c r="F24" i="49"/>
  <c r="F54" i="49"/>
  <c r="F77" i="49"/>
  <c r="F131" i="49"/>
  <c r="F21" i="49"/>
  <c r="F94" i="49"/>
  <c r="F49" i="49"/>
  <c r="F36" i="49"/>
  <c r="F29" i="49"/>
  <c r="F58" i="49"/>
  <c r="F55" i="49"/>
  <c r="F86" i="49"/>
  <c r="F78" i="49"/>
  <c r="F96" i="49"/>
  <c r="F116" i="49"/>
  <c r="F51" i="49"/>
  <c r="F68" i="49"/>
  <c r="F115" i="49"/>
  <c r="F142" i="49"/>
  <c r="F73" i="49"/>
  <c r="F22" i="49"/>
  <c r="F99" i="49"/>
  <c r="F38" i="49"/>
  <c r="F35" i="49"/>
  <c r="F113" i="49"/>
  <c r="F130" i="49"/>
  <c r="F119" i="49"/>
  <c r="F67" i="49"/>
  <c r="F92" i="49"/>
  <c r="F135" i="49"/>
  <c r="F123" i="49"/>
  <c r="F114" i="49"/>
  <c r="F45" i="49"/>
  <c r="F79" i="49"/>
  <c r="F72" i="49"/>
  <c r="F127" i="49"/>
  <c r="F93" i="49"/>
  <c r="F41" i="49"/>
  <c r="F42" i="49"/>
  <c r="F102" i="49"/>
  <c r="F60" i="49"/>
  <c r="F19" i="49"/>
  <c r="F59" i="49"/>
  <c r="GM5" i="49"/>
  <c r="F90" i="49"/>
  <c r="F91" i="49"/>
  <c r="F108" i="49"/>
  <c r="F13" i="49"/>
  <c r="F125" i="49"/>
  <c r="F25" i="49"/>
  <c r="F139" i="49"/>
  <c r="F17" i="49"/>
  <c r="F89" i="49"/>
  <c r="BX5" i="49"/>
  <c r="B179" i="40"/>
  <c r="FF5" i="49"/>
  <c r="C78" i="30"/>
  <c r="GC5" i="49"/>
  <c r="FL5" i="49"/>
  <c r="DJ5" i="49"/>
  <c r="C41" i="40"/>
  <c r="A40" i="40"/>
  <c r="B40" i="40" s="1"/>
  <c r="C58" i="30"/>
  <c r="L103" i="10"/>
  <c r="CF5" i="49"/>
  <c r="A39" i="40"/>
  <c r="B39" i="40" s="1"/>
  <c r="A38" i="40"/>
  <c r="B38" i="40" s="1"/>
  <c r="C106" i="10" l="1"/>
  <c r="C177" i="10"/>
  <c r="I38" i="40"/>
  <c r="M10" i="49" s="1"/>
  <c r="G38" i="40"/>
  <c r="K10" i="49" s="1"/>
  <c r="J38" i="40"/>
  <c r="I39" i="40"/>
  <c r="M11" i="49" s="1"/>
  <c r="G39" i="40"/>
  <c r="K11" i="49" s="1"/>
  <c r="J39" i="40"/>
  <c r="I37" i="40"/>
  <c r="J37" i="40"/>
  <c r="N9" i="49" s="1"/>
  <c r="G37" i="40"/>
  <c r="I40" i="40"/>
  <c r="M12" i="49" s="1"/>
  <c r="G40" i="40"/>
  <c r="K12" i="49" s="1"/>
  <c r="J40" i="40"/>
  <c r="E39" i="40"/>
  <c r="I11" i="49" s="1"/>
  <c r="D37" i="40"/>
  <c r="E37" i="40"/>
  <c r="F38" i="40"/>
  <c r="J10" i="49" s="1"/>
  <c r="E38" i="40"/>
  <c r="I10" i="49" s="1"/>
  <c r="BR5" i="49"/>
  <c r="E43" i="49"/>
  <c r="E13" i="49"/>
  <c r="E93" i="49"/>
  <c r="E55" i="49"/>
  <c r="E18" i="49"/>
  <c r="E65" i="49"/>
  <c r="E145" i="49"/>
  <c r="E17" i="49"/>
  <c r="E143" i="49"/>
  <c r="E109" i="49"/>
  <c r="E81" i="49"/>
  <c r="E32" i="49"/>
  <c r="E118" i="49"/>
  <c r="E131" i="49"/>
  <c r="E132" i="49"/>
  <c r="E103" i="49"/>
  <c r="E82" i="49"/>
  <c r="E116" i="49"/>
  <c r="E80" i="49"/>
  <c r="E85" i="49"/>
  <c r="E57" i="49"/>
  <c r="E29" i="49"/>
  <c r="E120" i="49"/>
  <c r="E20" i="49"/>
  <c r="E66" i="49"/>
  <c r="E137" i="49"/>
  <c r="E79" i="49"/>
  <c r="E37" i="49"/>
  <c r="E113" i="49"/>
  <c r="E125" i="49"/>
  <c r="E88" i="49"/>
  <c r="E44" i="49"/>
  <c r="E39" i="49"/>
  <c r="E36" i="49"/>
  <c r="E107" i="49"/>
  <c r="E70" i="49"/>
  <c r="E121" i="49"/>
  <c r="E100" i="49"/>
  <c r="E76" i="49"/>
  <c r="E64" i="49"/>
  <c r="E101" i="49"/>
  <c r="E42" i="49"/>
  <c r="E129" i="49"/>
  <c r="E114" i="49"/>
  <c r="E96" i="49"/>
  <c r="E117" i="49"/>
  <c r="E102" i="49"/>
  <c r="E97" i="49"/>
  <c r="E86" i="49"/>
  <c r="E146" i="49"/>
  <c r="E123" i="49"/>
  <c r="E99" i="49"/>
  <c r="E110" i="49"/>
  <c r="E26" i="49"/>
  <c r="E77" i="49"/>
  <c r="E74" i="49"/>
  <c r="E34" i="49"/>
  <c r="E91" i="49"/>
  <c r="E144" i="49"/>
  <c r="E87" i="49"/>
  <c r="E142" i="49"/>
  <c r="E128" i="49"/>
  <c r="E33" i="49"/>
  <c r="E30" i="49"/>
  <c r="E75" i="49"/>
  <c r="E58" i="49"/>
  <c r="E10" i="49"/>
  <c r="E69" i="49"/>
  <c r="E12" i="49"/>
  <c r="E89" i="49"/>
  <c r="E52" i="49"/>
  <c r="E31" i="49"/>
  <c r="E73" i="49"/>
  <c r="E130" i="49"/>
  <c r="E15" i="49"/>
  <c r="E135" i="49"/>
  <c r="E24" i="49"/>
  <c r="E98" i="49"/>
  <c r="E78" i="49"/>
  <c r="E112" i="49"/>
  <c r="E83" i="49"/>
  <c r="E140" i="49"/>
  <c r="E62" i="49"/>
  <c r="E21" i="49"/>
  <c r="E111" i="49"/>
  <c r="E51" i="49"/>
  <c r="E16" i="49"/>
  <c r="E25" i="49"/>
  <c r="E68" i="49"/>
  <c r="E48" i="49"/>
  <c r="E14" i="49"/>
  <c r="E139" i="49"/>
  <c r="E84" i="49"/>
  <c r="E90" i="49"/>
  <c r="E38" i="49"/>
  <c r="E104" i="49"/>
  <c r="E54" i="49"/>
  <c r="E136" i="49"/>
  <c r="E71" i="49"/>
  <c r="E115" i="49"/>
  <c r="E46" i="49"/>
  <c r="E94" i="49"/>
  <c r="E49" i="49"/>
  <c r="E133" i="49"/>
  <c r="E108" i="49"/>
  <c r="E56" i="49"/>
  <c r="E134" i="49"/>
  <c r="E53" i="49"/>
  <c r="E59" i="49"/>
  <c r="E23" i="49"/>
  <c r="E105" i="49"/>
  <c r="E141" i="49"/>
  <c r="E9" i="49"/>
  <c r="E67" i="49"/>
  <c r="E47" i="49"/>
  <c r="E50" i="49"/>
  <c r="E148" i="49"/>
  <c r="E11" i="49"/>
  <c r="E92" i="49"/>
  <c r="E22" i="49"/>
  <c r="E72" i="49"/>
  <c r="E45" i="49"/>
  <c r="E122" i="49"/>
  <c r="E106" i="49"/>
  <c r="E27" i="49"/>
  <c r="E95" i="49"/>
  <c r="E127" i="49"/>
  <c r="E60" i="49"/>
  <c r="E28" i="49"/>
  <c r="E126" i="49"/>
  <c r="E124" i="49"/>
  <c r="E63" i="49"/>
  <c r="E40" i="49"/>
  <c r="E138" i="49"/>
  <c r="E147" i="49"/>
  <c r="E119" i="49"/>
  <c r="E61" i="49"/>
  <c r="E19" i="49"/>
  <c r="E41" i="49"/>
  <c r="M115" i="10"/>
  <c r="G12" i="49"/>
  <c r="A41" i="40"/>
  <c r="B41" i="40" s="1"/>
  <c r="C42" i="40"/>
  <c r="FW5" i="49"/>
  <c r="C264" i="10"/>
  <c r="GE5" i="49"/>
  <c r="G10" i="49"/>
  <c r="G9" i="49"/>
  <c r="G11" i="49"/>
  <c r="B43" i="10"/>
  <c r="C101" i="30" s="1"/>
  <c r="CG5" i="49"/>
  <c r="J41" i="40" l="1"/>
  <c r="I41" i="40"/>
  <c r="G41" i="40"/>
  <c r="K13" i="49" s="1"/>
  <c r="K38" i="40"/>
  <c r="K9" i="49"/>
  <c r="K37" i="40"/>
  <c r="M117" i="10"/>
  <c r="M9" i="49"/>
  <c r="N11" i="49"/>
  <c r="F39" i="40"/>
  <c r="D39" i="40"/>
  <c r="H11" i="49" s="1"/>
  <c r="B49" i="10"/>
  <c r="B53" i="10" s="1"/>
  <c r="N12" i="49"/>
  <c r="E40" i="40"/>
  <c r="I12" i="49" s="1"/>
  <c r="D40" i="40"/>
  <c r="H12" i="49" s="1"/>
  <c r="F40" i="40"/>
  <c r="D38" i="40"/>
  <c r="H10" i="49" s="1"/>
  <c r="N10" i="49"/>
  <c r="C43" i="40"/>
  <c r="A42" i="40"/>
  <c r="B42" i="40" s="1"/>
  <c r="I9" i="49"/>
  <c r="C94" i="30"/>
  <c r="G13" i="49"/>
  <c r="J42" i="40" l="1"/>
  <c r="I42" i="40"/>
  <c r="G42" i="40"/>
  <c r="K14" i="49" s="1"/>
  <c r="K39" i="40"/>
  <c r="J11" i="49"/>
  <c r="K40" i="40"/>
  <c r="J12" i="49"/>
  <c r="H9" i="49"/>
  <c r="L37" i="40"/>
  <c r="B56" i="10"/>
  <c r="B58" i="10" s="1"/>
  <c r="B66" i="10" s="1"/>
  <c r="E41" i="40"/>
  <c r="I13" i="49" s="1"/>
  <c r="F41" i="40"/>
  <c r="J13" i="49" s="1"/>
  <c r="M13" i="49"/>
  <c r="N13" i="49"/>
  <c r="D41" i="40"/>
  <c r="H13" i="49" s="1"/>
  <c r="J9" i="49"/>
  <c r="G14" i="49"/>
  <c r="L39" i="40"/>
  <c r="A43" i="40"/>
  <c r="B43" i="40" s="1"/>
  <c r="C44" i="40"/>
  <c r="L38" i="40"/>
  <c r="L40" i="40"/>
  <c r="BJ40" i="40" l="1"/>
  <c r="BY38" i="40"/>
  <c r="BJ38" i="40"/>
  <c r="BZ38" i="40"/>
  <c r="BK38" i="40"/>
  <c r="BY39" i="40"/>
  <c r="BJ39" i="40"/>
  <c r="BZ39" i="40"/>
  <c r="BK39" i="40"/>
  <c r="BJ37" i="40"/>
  <c r="BK37" i="40"/>
  <c r="BZ37" i="40"/>
  <c r="BY37" i="40"/>
  <c r="G43" i="40"/>
  <c r="K15" i="49" s="1"/>
  <c r="J43" i="40"/>
  <c r="I43" i="40"/>
  <c r="K41" i="40"/>
  <c r="AS38" i="40"/>
  <c r="AV38" i="40"/>
  <c r="AT38" i="40"/>
  <c r="AU38" i="40"/>
  <c r="AS39" i="40"/>
  <c r="AV39" i="40"/>
  <c r="AT39" i="40"/>
  <c r="AU39" i="40"/>
  <c r="AS40" i="40"/>
  <c r="AV40" i="40"/>
  <c r="AU40" i="40"/>
  <c r="AT40" i="40"/>
  <c r="AV37" i="40"/>
  <c r="AU37" i="40"/>
  <c r="AS37" i="40"/>
  <c r="C108" i="30"/>
  <c r="N38" i="40"/>
  <c r="AR38" i="40" s="1"/>
  <c r="M38" i="40"/>
  <c r="AA38" i="40" s="1"/>
  <c r="M39" i="40"/>
  <c r="AB39" i="40" s="1"/>
  <c r="N39" i="40"/>
  <c r="AR39" i="40" s="1"/>
  <c r="C45" i="40"/>
  <c r="A44" i="40"/>
  <c r="B44" i="40" s="1"/>
  <c r="B67" i="10"/>
  <c r="C113" i="30"/>
  <c r="M40" i="40"/>
  <c r="BK40" i="40" s="1"/>
  <c r="N40" i="40"/>
  <c r="AR40" i="40" s="1"/>
  <c r="G15" i="49"/>
  <c r="M37" i="40"/>
  <c r="AT37" i="40"/>
  <c r="N37" i="40"/>
  <c r="AR37" i="40" s="1"/>
  <c r="M14" i="49"/>
  <c r="D42" i="40"/>
  <c r="H14" i="49" s="1"/>
  <c r="N14" i="49"/>
  <c r="F42" i="40"/>
  <c r="J14" i="49" s="1"/>
  <c r="E42" i="40"/>
  <c r="I14" i="49" s="1"/>
  <c r="L41" i="40"/>
  <c r="BY40" i="40" l="1"/>
  <c r="BZ40" i="40"/>
  <c r="BY41" i="40"/>
  <c r="BJ41" i="40"/>
  <c r="BZ41" i="40"/>
  <c r="BK41" i="40"/>
  <c r="BV39" i="40"/>
  <c r="BX39" i="40"/>
  <c r="BB38" i="40"/>
  <c r="BU38" i="40"/>
  <c r="BN38" i="40"/>
  <c r="BR40" i="40"/>
  <c r="BU40" i="40"/>
  <c r="BS37" i="40"/>
  <c r="AX39" i="40"/>
  <c r="BO39" i="40"/>
  <c r="BU39" i="40"/>
  <c r="BC38" i="40"/>
  <c r="BR38" i="40"/>
  <c r="BQ38" i="40"/>
  <c r="AX40" i="40"/>
  <c r="BV40" i="40"/>
  <c r="BW40" i="40"/>
  <c r="BO37" i="40"/>
  <c r="BX37" i="40"/>
  <c r="AY39" i="40"/>
  <c r="BI39" i="40"/>
  <c r="BQ39" i="40"/>
  <c r="BW39" i="40"/>
  <c r="AY38" i="40"/>
  <c r="BP38" i="40"/>
  <c r="BS38" i="40"/>
  <c r="AZ40" i="40"/>
  <c r="BP40" i="40"/>
  <c r="BT40" i="40"/>
  <c r="BU37" i="40"/>
  <c r="G44" i="40"/>
  <c r="K16" i="49" s="1"/>
  <c r="J44" i="40"/>
  <c r="I44" i="40"/>
  <c r="AZ39" i="40"/>
  <c r="BS39" i="40"/>
  <c r="AZ38" i="40"/>
  <c r="BV38" i="40"/>
  <c r="BA40" i="40"/>
  <c r="BM40" i="40"/>
  <c r="BM37" i="40"/>
  <c r="BA39" i="40"/>
  <c r="BN39" i="40"/>
  <c r="BI38" i="40"/>
  <c r="BT38" i="40"/>
  <c r="AY40" i="40"/>
  <c r="BB40" i="40" s="1"/>
  <c r="BC40" i="40" s="1"/>
  <c r="BN40" i="40"/>
  <c r="BO40" i="40"/>
  <c r="BR37" i="40"/>
  <c r="BB39" i="40"/>
  <c r="BP39" i="40"/>
  <c r="BA38" i="40"/>
  <c r="BM38" i="40"/>
  <c r="BX38" i="40"/>
  <c r="BQ40" i="40"/>
  <c r="BQ37" i="40"/>
  <c r="BT37" i="40"/>
  <c r="BR39" i="40"/>
  <c r="BI40" i="40"/>
  <c r="BS40" i="40"/>
  <c r="BN37" i="40"/>
  <c r="BV37" i="40"/>
  <c r="BM39" i="40"/>
  <c r="BT39" i="40"/>
  <c r="AX38" i="40"/>
  <c r="BO38" i="40"/>
  <c r="BW38" i="40"/>
  <c r="BX40" i="40"/>
  <c r="BP37" i="40"/>
  <c r="BW37" i="40"/>
  <c r="K42" i="40"/>
  <c r="AY37" i="40"/>
  <c r="AX37" i="40"/>
  <c r="AZ37" i="40" s="1"/>
  <c r="BI37" i="40"/>
  <c r="AK37" i="40"/>
  <c r="AB37" i="40"/>
  <c r="AI37" i="40"/>
  <c r="AN37" i="40"/>
  <c r="AG39" i="40"/>
  <c r="P40" i="40"/>
  <c r="Q40" i="40" s="1"/>
  <c r="AF40" i="40"/>
  <c r="AB38" i="40"/>
  <c r="AG38" i="40"/>
  <c r="AJ38" i="40"/>
  <c r="AM38" i="40"/>
  <c r="AC37" i="40"/>
  <c r="AL37" i="40"/>
  <c r="AG37" i="40"/>
  <c r="AJ37" i="40"/>
  <c r="AO37" i="40"/>
  <c r="AA39" i="40"/>
  <c r="AC39" i="40"/>
  <c r="AQ39" i="40"/>
  <c r="AB40" i="40"/>
  <c r="AE40" i="40"/>
  <c r="AP40" i="40"/>
  <c r="P38" i="40"/>
  <c r="Q38" i="40" s="1"/>
  <c r="AC38" i="40"/>
  <c r="AH38" i="40"/>
  <c r="AK38" i="40"/>
  <c r="AO38" i="40"/>
  <c r="AA37" i="40"/>
  <c r="AH37" i="40"/>
  <c r="AQ37" i="40"/>
  <c r="AP37" i="40"/>
  <c r="AF39" i="40"/>
  <c r="AE39" i="40"/>
  <c r="AP39" i="40"/>
  <c r="AG40" i="40"/>
  <c r="AH40" i="40" s="1"/>
  <c r="AQ40" i="40"/>
  <c r="AE38" i="40"/>
  <c r="AI38" i="40"/>
  <c r="AL38" i="40"/>
  <c r="AQ38" i="40"/>
  <c r="P37" i="40"/>
  <c r="AF37" i="40"/>
  <c r="AE37" i="40"/>
  <c r="AM37" i="40"/>
  <c r="P39" i="40"/>
  <c r="Q39" i="40" s="1"/>
  <c r="AI39" i="40"/>
  <c r="AH39" i="40"/>
  <c r="AC40" i="40"/>
  <c r="AA40" i="40"/>
  <c r="AF38" i="40"/>
  <c r="AN38" i="40"/>
  <c r="AP38" i="40"/>
  <c r="AS41" i="40"/>
  <c r="AV41" i="40"/>
  <c r="AT41" i="40"/>
  <c r="AU41" i="40"/>
  <c r="N15" i="49"/>
  <c r="F43" i="40"/>
  <c r="J15" i="49" s="1"/>
  <c r="E43" i="40"/>
  <c r="I15" i="49" s="1"/>
  <c r="D43" i="40"/>
  <c r="H15" i="49" s="1"/>
  <c r="M15" i="49"/>
  <c r="N41" i="40"/>
  <c r="AR41" i="40" s="1"/>
  <c r="M41" i="40"/>
  <c r="L42" i="40"/>
  <c r="C120" i="30"/>
  <c r="B68" i="10"/>
  <c r="G16" i="49"/>
  <c r="A45" i="40"/>
  <c r="B45" i="40" s="1"/>
  <c r="C46" i="40"/>
  <c r="BY42" i="40" l="1"/>
  <c r="BJ42" i="40"/>
  <c r="BZ42" i="40"/>
  <c r="BK42" i="40"/>
  <c r="BD40" i="40"/>
  <c r="BC39" i="40"/>
  <c r="BD39" i="40" s="1"/>
  <c r="BD38" i="40"/>
  <c r="BA37" i="40"/>
  <c r="BV41" i="40"/>
  <c r="BP41" i="40"/>
  <c r="BX41" i="40"/>
  <c r="BR41" i="40"/>
  <c r="BN41" i="40"/>
  <c r="BS41" i="40"/>
  <c r="AZ41" i="40"/>
  <c r="BI41" i="40"/>
  <c r="BT41" i="40"/>
  <c r="BQ41" i="40"/>
  <c r="BU41" i="40"/>
  <c r="G45" i="40"/>
  <c r="K17" i="49" s="1"/>
  <c r="J45" i="40"/>
  <c r="I45" i="40"/>
  <c r="AX41" i="40"/>
  <c r="BA41" i="40"/>
  <c r="BO41" i="40"/>
  <c r="BW41" i="40"/>
  <c r="AY41" i="40"/>
  <c r="BM41" i="40"/>
  <c r="K43" i="40"/>
  <c r="R38" i="40"/>
  <c r="S38" i="40" s="1"/>
  <c r="R40" i="40"/>
  <c r="S40" i="40" s="1"/>
  <c r="T40" i="40" s="1"/>
  <c r="U40" i="40" s="1"/>
  <c r="R39" i="40"/>
  <c r="S39" i="40" s="1"/>
  <c r="AK39" i="40"/>
  <c r="AI40" i="40"/>
  <c r="AJ39" i="40"/>
  <c r="AJ40" i="40"/>
  <c r="Q37" i="40"/>
  <c r="AC41" i="40"/>
  <c r="P41" i="40"/>
  <c r="R41" i="40" s="1"/>
  <c r="AB41" i="40"/>
  <c r="AG41" i="40"/>
  <c r="AI41" i="40"/>
  <c r="Q41" i="40"/>
  <c r="AE41" i="40"/>
  <c r="AJ41" i="40"/>
  <c r="AL41" i="40"/>
  <c r="AQ41" i="40"/>
  <c r="AK41" i="40"/>
  <c r="AM41" i="40"/>
  <c r="AP41" i="40"/>
  <c r="AA41" i="40"/>
  <c r="AF41" i="40"/>
  <c r="AH41" i="40"/>
  <c r="AS42" i="40"/>
  <c r="AV42" i="40"/>
  <c r="AT42" i="40"/>
  <c r="AU42" i="40"/>
  <c r="G17" i="49"/>
  <c r="M42" i="40"/>
  <c r="AC42" i="40" s="1"/>
  <c r="N42" i="40"/>
  <c r="AQ42" i="40" s="1"/>
  <c r="L43" i="40"/>
  <c r="F44" i="40"/>
  <c r="J16" i="49" s="1"/>
  <c r="E44" i="40"/>
  <c r="I16" i="49" s="1"/>
  <c r="M16" i="49"/>
  <c r="D44" i="40"/>
  <c r="H16" i="49" s="1"/>
  <c r="N16" i="49"/>
  <c r="B71" i="10"/>
  <c r="B72" i="10" s="1"/>
  <c r="B77" i="10" s="1"/>
  <c r="C132" i="30"/>
  <c r="C47" i="40"/>
  <c r="A46" i="40"/>
  <c r="B46" i="40" s="1"/>
  <c r="AN41" i="40" l="1"/>
  <c r="BB41" i="40"/>
  <c r="BE39" i="40"/>
  <c r="BF39" i="40" s="1"/>
  <c r="BD37" i="40"/>
  <c r="BE38" i="40"/>
  <c r="BG38" i="40"/>
  <c r="BH38" i="40" s="1"/>
  <c r="BE40" i="40"/>
  <c r="BF40" i="40" s="1"/>
  <c r="BF38" i="40"/>
  <c r="BC37" i="40"/>
  <c r="BB37" i="40"/>
  <c r="BA42" i="40"/>
  <c r="AX42" i="40"/>
  <c r="BT42" i="40"/>
  <c r="BS42" i="40"/>
  <c r="BO42" i="40"/>
  <c r="I46" i="40"/>
  <c r="G46" i="40"/>
  <c r="K18" i="49" s="1"/>
  <c r="J46" i="40"/>
  <c r="BC42" i="40"/>
  <c r="BU42" i="40"/>
  <c r="BR42" i="40"/>
  <c r="BQ42" i="40"/>
  <c r="BW42" i="40"/>
  <c r="AY42" i="40"/>
  <c r="BM42" i="40"/>
  <c r="BV42" i="40"/>
  <c r="BB42" i="40"/>
  <c r="BP42" i="40"/>
  <c r="BX42" i="40"/>
  <c r="AZ42" i="40"/>
  <c r="BI42" i="40"/>
  <c r="BN42" i="40"/>
  <c r="K44" i="40"/>
  <c r="S41" i="40"/>
  <c r="AO41" i="40"/>
  <c r="V40" i="40"/>
  <c r="W40" i="40" s="1"/>
  <c r="AM40" i="40"/>
  <c r="AL39" i="40"/>
  <c r="AL40" i="40"/>
  <c r="AM39" i="40"/>
  <c r="AN39" i="40" s="1"/>
  <c r="AK40" i="40"/>
  <c r="R37" i="40"/>
  <c r="S37" i="40" s="1"/>
  <c r="R42" i="40"/>
  <c r="AE42" i="40"/>
  <c r="AI42" i="40"/>
  <c r="AR42" i="40"/>
  <c r="AA42" i="40"/>
  <c r="AF42" i="40"/>
  <c r="AJ42" i="40"/>
  <c r="T39" i="40"/>
  <c r="P42" i="40"/>
  <c r="AB42" i="40"/>
  <c r="AG42" i="40"/>
  <c r="AM42" i="40" s="1"/>
  <c r="AK42" i="40"/>
  <c r="AP42" i="40"/>
  <c r="T38" i="40"/>
  <c r="Q42" i="40"/>
  <c r="AH42" i="40"/>
  <c r="AL42" i="40"/>
  <c r="AS43" i="40"/>
  <c r="AV43" i="40"/>
  <c r="AU43" i="40"/>
  <c r="AT43" i="40"/>
  <c r="L44" i="40"/>
  <c r="N43" i="40"/>
  <c r="AR43" i="40" s="1"/>
  <c r="M43" i="40"/>
  <c r="AA43" i="40" s="1"/>
  <c r="G18" i="49"/>
  <c r="A47" i="40"/>
  <c r="B47" i="40" s="1"/>
  <c r="C48" i="40"/>
  <c r="B80" i="10"/>
  <c r="F45" i="40"/>
  <c r="J17" i="49" s="1"/>
  <c r="N17" i="49"/>
  <c r="M17" i="49"/>
  <c r="D45" i="40"/>
  <c r="H17" i="49" s="1"/>
  <c r="E45" i="40"/>
  <c r="I17" i="49" s="1"/>
  <c r="BZ43" i="40" l="1"/>
  <c r="BK43" i="40"/>
  <c r="BJ43" i="40"/>
  <c r="BY43" i="40"/>
  <c r="BY44" i="40"/>
  <c r="BJ44" i="40"/>
  <c r="BZ44" i="40"/>
  <c r="BK44" i="40"/>
  <c r="BE37" i="40"/>
  <c r="BF37" i="40" s="1"/>
  <c r="BG39" i="40"/>
  <c r="BH39" i="40" s="1"/>
  <c r="BD42" i="40"/>
  <c r="BG40" i="40"/>
  <c r="BC41" i="40"/>
  <c r="BH40" i="40"/>
  <c r="BD43" i="40"/>
  <c r="BS43" i="40"/>
  <c r="BN43" i="40"/>
  <c r="BT43" i="40"/>
  <c r="BR43" i="40"/>
  <c r="BW43" i="40"/>
  <c r="I47" i="40"/>
  <c r="G47" i="40"/>
  <c r="K19" i="49" s="1"/>
  <c r="J47" i="40"/>
  <c r="AY43" i="40"/>
  <c r="BC43" i="40"/>
  <c r="BP43" i="40"/>
  <c r="BX43" i="40"/>
  <c r="BB43" i="40"/>
  <c r="BU43" i="40"/>
  <c r="BV43" i="40"/>
  <c r="BA43" i="40"/>
  <c r="BM43" i="40"/>
  <c r="AZ43" i="40"/>
  <c r="BI43" i="40"/>
  <c r="BO43" i="40"/>
  <c r="AX43" i="40"/>
  <c r="BQ43" i="40"/>
  <c r="K45" i="40"/>
  <c r="E47" i="40"/>
  <c r="I19" i="49" s="1"/>
  <c r="T41" i="40"/>
  <c r="U41" i="40" s="1"/>
  <c r="V41" i="40" s="1"/>
  <c r="X40" i="40"/>
  <c r="Y40" i="40" s="1"/>
  <c r="AN42" i="40"/>
  <c r="AO42" i="40" s="1"/>
  <c r="AN40" i="40"/>
  <c r="AO40" i="40" s="1"/>
  <c r="AO39" i="40"/>
  <c r="T37" i="40"/>
  <c r="U37" i="40" s="1"/>
  <c r="U38" i="40"/>
  <c r="V38" i="40" s="1"/>
  <c r="P43" i="40"/>
  <c r="AF43" i="40"/>
  <c r="AE43" i="40"/>
  <c r="AG43" i="40"/>
  <c r="AK43" i="40"/>
  <c r="AP43" i="40"/>
  <c r="S42" i="40"/>
  <c r="Q43" i="40"/>
  <c r="AH43" i="40"/>
  <c r="AJ43" i="40"/>
  <c r="AL43" i="40"/>
  <c r="AQ43" i="40"/>
  <c r="AC43" i="40"/>
  <c r="U39" i="40"/>
  <c r="V39" i="40" s="1"/>
  <c r="W39" i="40" s="1"/>
  <c r="X39" i="40" s="1"/>
  <c r="Y39" i="40" s="1"/>
  <c r="Z39" i="40" s="1"/>
  <c r="AB43" i="40"/>
  <c r="AI43" i="40"/>
  <c r="AS44" i="40"/>
  <c r="AV44" i="40"/>
  <c r="AT44" i="40"/>
  <c r="AU44" i="40"/>
  <c r="B82" i="10"/>
  <c r="C152" i="30"/>
  <c r="D162" i="30"/>
  <c r="E46" i="40"/>
  <c r="I18" i="49" s="1"/>
  <c r="F46" i="40"/>
  <c r="J18" i="49" s="1"/>
  <c r="D46" i="40"/>
  <c r="H18" i="49" s="1"/>
  <c r="M18" i="49"/>
  <c r="N18" i="49"/>
  <c r="N44" i="40"/>
  <c r="AQ44" i="40" s="1"/>
  <c r="M44" i="40"/>
  <c r="AA44" i="40" s="1"/>
  <c r="L45" i="40"/>
  <c r="A48" i="40"/>
  <c r="B48" i="40" s="1"/>
  <c r="C49" i="40"/>
  <c r="G19" i="49"/>
  <c r="R43" i="40" l="1"/>
  <c r="AM43" i="40"/>
  <c r="AN43" i="40" s="1"/>
  <c r="BZ45" i="40"/>
  <c r="BE43" i="40"/>
  <c r="BF42" i="40"/>
  <c r="BG37" i="40"/>
  <c r="BH37" i="40" s="1"/>
  <c r="BD41" i="40"/>
  <c r="BE41" i="40" s="1"/>
  <c r="BF43" i="40"/>
  <c r="BE42" i="40"/>
  <c r="BG42" i="40" s="1"/>
  <c r="BA44" i="40"/>
  <c r="BE44" i="40"/>
  <c r="BM44" i="40"/>
  <c r="BN44" i="40"/>
  <c r="BF44" i="40"/>
  <c r="BO44" i="40"/>
  <c r="BP44" i="40"/>
  <c r="BG44" i="40"/>
  <c r="BR44" i="40"/>
  <c r="AY44" i="40"/>
  <c r="BB44" i="40"/>
  <c r="BQ44" i="40"/>
  <c r="BW44" i="40"/>
  <c r="AZ44" i="40"/>
  <c r="BC44" i="40"/>
  <c r="BS44" i="40"/>
  <c r="BV44" i="40"/>
  <c r="AX44" i="40"/>
  <c r="BH44" i="40"/>
  <c r="BX44" i="40"/>
  <c r="BU44" i="40"/>
  <c r="I48" i="40"/>
  <c r="G48" i="40"/>
  <c r="K20" i="49" s="1"/>
  <c r="J48" i="40"/>
  <c r="BD44" i="40"/>
  <c r="BI44" i="40"/>
  <c r="BT44" i="40"/>
  <c r="K46" i="40"/>
  <c r="T42" i="40"/>
  <c r="U42" i="40" s="1"/>
  <c r="V42" i="40" s="1"/>
  <c r="S43" i="40"/>
  <c r="T43" i="40" s="1"/>
  <c r="U43" i="40" s="1"/>
  <c r="W38" i="40"/>
  <c r="X38" i="40" s="1"/>
  <c r="Y38" i="40" s="1"/>
  <c r="Z38" i="40" s="1"/>
  <c r="W41" i="40"/>
  <c r="X41" i="40" s="1"/>
  <c r="Z40" i="40"/>
  <c r="V37" i="40"/>
  <c r="AH44" i="40"/>
  <c r="AB44" i="40"/>
  <c r="AE44" i="40"/>
  <c r="AR44" i="40"/>
  <c r="Q44" i="40"/>
  <c r="S44" i="40" s="1"/>
  <c r="AG44" i="40"/>
  <c r="AC44" i="40"/>
  <c r="AL44" i="40"/>
  <c r="AI44" i="40"/>
  <c r="AJ44" i="40"/>
  <c r="AP44" i="40"/>
  <c r="AF44" i="40"/>
  <c r="P44" i="40"/>
  <c r="R44" i="40" s="1"/>
  <c r="AK44" i="40"/>
  <c r="AS45" i="40"/>
  <c r="AV45" i="40"/>
  <c r="AT45" i="40"/>
  <c r="AU45" i="40"/>
  <c r="M19" i="49"/>
  <c r="F47" i="40"/>
  <c r="N19" i="49"/>
  <c r="D47" i="40"/>
  <c r="H19" i="49" s="1"/>
  <c r="L46" i="40"/>
  <c r="M45" i="40"/>
  <c r="AY45" i="40" s="1"/>
  <c r="N45" i="40"/>
  <c r="AN45" i="40" s="1"/>
  <c r="B83" i="10"/>
  <c r="B84" i="10" s="1"/>
  <c r="B85" i="10" s="1"/>
  <c r="B86" i="10" s="1"/>
  <c r="C156" i="30" s="1"/>
  <c r="C50" i="40"/>
  <c r="A49" i="40"/>
  <c r="B49" i="40" s="1"/>
  <c r="G20" i="49"/>
  <c r="BK45" i="40" l="1"/>
  <c r="BY45" i="40"/>
  <c r="BJ45" i="40"/>
  <c r="T44" i="40"/>
  <c r="U44" i="40" s="1"/>
  <c r="V44" i="40" s="1"/>
  <c r="AO43" i="40"/>
  <c r="BF41" i="40"/>
  <c r="BG41" i="40" s="1"/>
  <c r="BH41" i="40" s="1"/>
  <c r="BG43" i="40"/>
  <c r="BH43" i="40" s="1"/>
  <c r="BH42" i="40"/>
  <c r="BQ45" i="40"/>
  <c r="BB45" i="40"/>
  <c r="BU45" i="40"/>
  <c r="BI45" i="40"/>
  <c r="BV45" i="40"/>
  <c r="AZ45" i="40"/>
  <c r="BO45" i="40"/>
  <c r="BX45" i="40"/>
  <c r="BA45" i="40"/>
  <c r="BN45" i="40"/>
  <c r="BS45" i="40"/>
  <c r="BP45" i="40"/>
  <c r="BW45" i="40"/>
  <c r="J49" i="40"/>
  <c r="I49" i="40"/>
  <c r="G49" i="40"/>
  <c r="K21" i="49" s="1"/>
  <c r="AX45" i="40"/>
  <c r="BC45" i="40" s="1"/>
  <c r="BR45" i="40"/>
  <c r="BM45" i="40"/>
  <c r="BT45" i="40"/>
  <c r="K47" i="40"/>
  <c r="J19" i="49"/>
  <c r="AM44" i="40"/>
  <c r="AN44" i="40"/>
  <c r="Y41" i="40"/>
  <c r="Z41" i="40" s="1"/>
  <c r="V43" i="40"/>
  <c r="W37" i="40"/>
  <c r="W42" i="40"/>
  <c r="X42" i="40" s="1"/>
  <c r="P45" i="40"/>
  <c r="AB45" i="40"/>
  <c r="AJ45" i="40"/>
  <c r="AK45" i="40"/>
  <c r="AR45" i="40"/>
  <c r="AG45" i="40"/>
  <c r="AC45" i="40"/>
  <c r="AO45" i="40"/>
  <c r="AL45" i="40"/>
  <c r="AP45" i="40"/>
  <c r="AE45" i="40"/>
  <c r="AH45" i="40"/>
  <c r="AM45" i="40"/>
  <c r="AQ45" i="40"/>
  <c r="AA45" i="40"/>
  <c r="Q45" i="40"/>
  <c r="AF45" i="40"/>
  <c r="AI45" i="40"/>
  <c r="AS46" i="40"/>
  <c r="AV46" i="40"/>
  <c r="AU46" i="40"/>
  <c r="AT46" i="40"/>
  <c r="G21" i="49"/>
  <c r="A50" i="40"/>
  <c r="B50" i="40" s="1"/>
  <c r="C51" i="40"/>
  <c r="M46" i="40"/>
  <c r="AY46" i="40" s="1"/>
  <c r="N46" i="40"/>
  <c r="AR46" i="40" s="1"/>
  <c r="J86" i="10"/>
  <c r="N20" i="49"/>
  <c r="M20" i="49"/>
  <c r="E48" i="40"/>
  <c r="I20" i="49" s="1"/>
  <c r="F48" i="40"/>
  <c r="J20" i="49" s="1"/>
  <c r="D48" i="40"/>
  <c r="H20" i="49" s="1"/>
  <c r="B88" i="10"/>
  <c r="J90" i="10" s="1"/>
  <c r="L47" i="40"/>
  <c r="BJ46" i="40" l="1"/>
  <c r="R45" i="40"/>
  <c r="BY46" i="40"/>
  <c r="BK46" i="40"/>
  <c r="BZ46" i="40"/>
  <c r="BE45" i="40"/>
  <c r="BD45" i="40"/>
  <c r="AZ46" i="40"/>
  <c r="BE46" i="40" s="1"/>
  <c r="BX46" i="40"/>
  <c r="BT46" i="40"/>
  <c r="BU46" i="40"/>
  <c r="BD46" i="40"/>
  <c r="BI46" i="40"/>
  <c r="BR46" i="40"/>
  <c r="J50" i="40"/>
  <c r="I50" i="40"/>
  <c r="G50" i="40"/>
  <c r="K22" i="49" s="1"/>
  <c r="BB46" i="40"/>
  <c r="BV46" i="40"/>
  <c r="BA46" i="40"/>
  <c r="BM46" i="40"/>
  <c r="BC46" i="40"/>
  <c r="BN46" i="40"/>
  <c r="BQ46" i="40"/>
  <c r="BW46" i="40"/>
  <c r="AX46" i="40"/>
  <c r="BS46" i="40"/>
  <c r="BP46" i="40"/>
  <c r="BO46" i="40"/>
  <c r="K48" i="40"/>
  <c r="AO44" i="40"/>
  <c r="S45" i="40"/>
  <c r="W43" i="40"/>
  <c r="X43" i="40" s="1"/>
  <c r="W44" i="40"/>
  <c r="X37" i="40"/>
  <c r="Y37" i="40" s="1"/>
  <c r="Z37" i="40" s="1"/>
  <c r="Y42" i="40"/>
  <c r="Z42" i="40" s="1"/>
  <c r="AN46" i="40"/>
  <c r="AA46" i="40"/>
  <c r="AF46" i="40"/>
  <c r="AM46" i="40"/>
  <c r="AO46" i="40"/>
  <c r="AB46" i="40"/>
  <c r="AG46" i="40"/>
  <c r="AJ46" i="40"/>
  <c r="AP46" i="40"/>
  <c r="P46" i="40"/>
  <c r="AC46" i="40"/>
  <c r="AH46" i="40"/>
  <c r="AK46" i="40"/>
  <c r="AQ46" i="40"/>
  <c r="Q46" i="40"/>
  <c r="AE46" i="40"/>
  <c r="AI46" i="40"/>
  <c r="AL46" i="40"/>
  <c r="AS47" i="40"/>
  <c r="AV47" i="40"/>
  <c r="AT47" i="40"/>
  <c r="AU47" i="40"/>
  <c r="B90" i="10"/>
  <c r="C161" i="30"/>
  <c r="C52" i="40"/>
  <c r="A51" i="40"/>
  <c r="B51" i="40" s="1"/>
  <c r="N47" i="40"/>
  <c r="AM47" i="40" s="1"/>
  <c r="M47" i="40"/>
  <c r="AC47" i="40" s="1"/>
  <c r="L48" i="40"/>
  <c r="G22" i="49"/>
  <c r="E49" i="40"/>
  <c r="I21" i="49" s="1"/>
  <c r="M21" i="49"/>
  <c r="D49" i="40"/>
  <c r="H21" i="49" s="1"/>
  <c r="N21" i="49"/>
  <c r="F49" i="40"/>
  <c r="BK47" i="40" l="1"/>
  <c r="BZ47" i="40"/>
  <c r="BJ47" i="40"/>
  <c r="BY47" i="40"/>
  <c r="BZ48" i="40"/>
  <c r="BK48" i="40"/>
  <c r="BY48" i="40"/>
  <c r="BJ48" i="40"/>
  <c r="BF45" i="40"/>
  <c r="BG45" i="40" s="1"/>
  <c r="BF46" i="40"/>
  <c r="BG46" i="40" s="1"/>
  <c r="BH46" i="40" s="1"/>
  <c r="BB47" i="40"/>
  <c r="BI47" i="40"/>
  <c r="BN47" i="40"/>
  <c r="BP47" i="40"/>
  <c r="BM47" i="40"/>
  <c r="BR47" i="40"/>
  <c r="BT47" i="40"/>
  <c r="BX47" i="40"/>
  <c r="AX47" i="40"/>
  <c r="BC47" i="40" s="1"/>
  <c r="BW47" i="40"/>
  <c r="BU47" i="40"/>
  <c r="BA47" i="40"/>
  <c r="BV47" i="40"/>
  <c r="G51" i="40"/>
  <c r="K23" i="49" s="1"/>
  <c r="J51" i="40"/>
  <c r="I51" i="40"/>
  <c r="AY47" i="40"/>
  <c r="BO47" i="40"/>
  <c r="BQ47" i="40"/>
  <c r="AZ47" i="40"/>
  <c r="BS47" i="40"/>
  <c r="K49" i="40"/>
  <c r="J21" i="49"/>
  <c r="R46" i="40"/>
  <c r="S46" i="40" s="1"/>
  <c r="T45" i="40"/>
  <c r="U45" i="40" s="1"/>
  <c r="V45" i="40" s="1"/>
  <c r="X44" i="40"/>
  <c r="Y44" i="40" s="1"/>
  <c r="Z44" i="40" s="1"/>
  <c r="Y43" i="40"/>
  <c r="Z43" i="40" s="1"/>
  <c r="AN47" i="40"/>
  <c r="AB47" i="40"/>
  <c r="AP47" i="40"/>
  <c r="AG47" i="40"/>
  <c r="AO47" i="40"/>
  <c r="AA47" i="40"/>
  <c r="AJ47" i="40"/>
  <c r="AE47" i="40"/>
  <c r="AH47" i="40"/>
  <c r="AQ47" i="40"/>
  <c r="P47" i="40"/>
  <c r="AL47" i="40"/>
  <c r="AI47" i="40"/>
  <c r="AK47" i="40"/>
  <c r="AR47" i="40"/>
  <c r="AF47" i="40"/>
  <c r="AS48" i="40"/>
  <c r="AV48" i="40"/>
  <c r="AT48" i="40"/>
  <c r="AU48" i="40"/>
  <c r="G23" i="49"/>
  <c r="L49" i="40"/>
  <c r="M48" i="40"/>
  <c r="AA48" i="40" s="1"/>
  <c r="N48" i="40"/>
  <c r="AN48" i="40" s="1"/>
  <c r="C53" i="40"/>
  <c r="A52" i="40"/>
  <c r="B52" i="40" s="1"/>
  <c r="N22" i="49"/>
  <c r="M22" i="49"/>
  <c r="F50" i="40"/>
  <c r="J22" i="49" s="1"/>
  <c r="E50" i="40"/>
  <c r="I22" i="49" s="1"/>
  <c r="D50" i="40"/>
  <c r="H22" i="49" s="1"/>
  <c r="B95" i="10"/>
  <c r="Q47" i="40" l="1"/>
  <c r="R47" i="40" s="1"/>
  <c r="S47" i="40" s="1"/>
  <c r="T47" i="40" s="1"/>
  <c r="BZ49" i="40"/>
  <c r="BE47" i="40"/>
  <c r="BH47" i="40" s="1"/>
  <c r="BD47" i="40"/>
  <c r="BF47" i="40" s="1"/>
  <c r="BG47" i="40" s="1"/>
  <c r="BH45" i="40"/>
  <c r="BN48" i="40"/>
  <c r="BD48" i="40"/>
  <c r="BG48" i="40" s="1"/>
  <c r="BR48" i="40"/>
  <c r="BQ48" i="40"/>
  <c r="BS48" i="40"/>
  <c r="G52" i="40"/>
  <c r="K24" i="49" s="1"/>
  <c r="I52" i="40"/>
  <c r="J52" i="40"/>
  <c r="AZ48" i="40"/>
  <c r="BP48" i="40"/>
  <c r="BA48" i="40"/>
  <c r="BI48" i="40"/>
  <c r="BU48" i="40"/>
  <c r="BT48" i="40"/>
  <c r="AX48" i="40"/>
  <c r="BF48" i="40" s="1"/>
  <c r="BB48" i="40"/>
  <c r="BW48" i="40"/>
  <c r="BX48" i="40"/>
  <c r="AY48" i="40"/>
  <c r="BV48" i="40"/>
  <c r="BE48" i="40"/>
  <c r="BM48" i="40"/>
  <c r="BC48" i="40"/>
  <c r="BO48" i="40"/>
  <c r="K50" i="40"/>
  <c r="T46" i="40"/>
  <c r="U46" i="40" s="1"/>
  <c r="W45" i="40"/>
  <c r="X45" i="40" s="1"/>
  <c r="Y45" i="40" s="1"/>
  <c r="AJ48" i="40"/>
  <c r="Q48" i="40"/>
  <c r="AF48" i="40"/>
  <c r="AC48" i="40"/>
  <c r="AP48" i="40"/>
  <c r="AB48" i="40"/>
  <c r="AE48" i="40"/>
  <c r="AK48" i="40"/>
  <c r="AM48" i="40"/>
  <c r="AQ48" i="40"/>
  <c r="P48" i="40"/>
  <c r="R48" i="40"/>
  <c r="AI48" i="40"/>
  <c r="AG48" i="40"/>
  <c r="AO48" i="40"/>
  <c r="AR48" i="40"/>
  <c r="AL48" i="40"/>
  <c r="AH48" i="40"/>
  <c r="AS49" i="40"/>
  <c r="AV49" i="40"/>
  <c r="AU49" i="40"/>
  <c r="AT49" i="40"/>
  <c r="L50" i="40"/>
  <c r="N49" i="40"/>
  <c r="AM49" i="40" s="1"/>
  <c r="M49" i="40"/>
  <c r="AC49" i="40" s="1"/>
  <c r="D51" i="40"/>
  <c r="H23" i="49" s="1"/>
  <c r="N23" i="49"/>
  <c r="F51" i="40"/>
  <c r="J23" i="49" s="1"/>
  <c r="E51" i="40"/>
  <c r="I23" i="49" s="1"/>
  <c r="M23" i="49"/>
  <c r="G24" i="49"/>
  <c r="B97" i="10"/>
  <c r="A53" i="40"/>
  <c r="B53" i="40" s="1"/>
  <c r="C54" i="40"/>
  <c r="BK49" i="40" l="1"/>
  <c r="BY49" i="40"/>
  <c r="BJ49" i="40"/>
  <c r="BY50" i="40"/>
  <c r="BJ50" i="40"/>
  <c r="BZ50" i="40"/>
  <c r="BK50" i="40"/>
  <c r="BH48" i="40"/>
  <c r="BD49" i="40"/>
  <c r="BI49" i="40"/>
  <c r="BP49" i="40"/>
  <c r="BO49" i="40"/>
  <c r="BQ49" i="40"/>
  <c r="U47" i="40"/>
  <c r="V47" i="40" s="1"/>
  <c r="BB49" i="40"/>
  <c r="BU49" i="40"/>
  <c r="AZ49" i="40"/>
  <c r="BS49" i="40"/>
  <c r="G53" i="40"/>
  <c r="K25" i="49" s="1"/>
  <c r="J53" i="40"/>
  <c r="I53" i="40"/>
  <c r="BA49" i="40"/>
  <c r="BM49" i="40"/>
  <c r="BT49" i="40"/>
  <c r="AX49" i="40"/>
  <c r="BR49" i="40"/>
  <c r="BW49" i="40"/>
  <c r="BC49" i="40"/>
  <c r="BV49" i="40"/>
  <c r="AY49" i="40"/>
  <c r="BN49" i="40"/>
  <c r="BX49" i="40"/>
  <c r="K51" i="40"/>
  <c r="V46" i="40"/>
  <c r="W46" i="40" s="1"/>
  <c r="Z45" i="40"/>
  <c r="R49" i="40"/>
  <c r="AF49" i="40"/>
  <c r="AE49" i="40"/>
  <c r="AL49" i="40"/>
  <c r="AN49" i="40"/>
  <c r="P49" i="40"/>
  <c r="AK49" i="40"/>
  <c r="AB49" i="40"/>
  <c r="AH49" i="40"/>
  <c r="AO49" i="40"/>
  <c r="AR49" i="40"/>
  <c r="Q49" i="40"/>
  <c r="AP49" i="40"/>
  <c r="AG49" i="40"/>
  <c r="AI49" i="40"/>
  <c r="AQ49" i="40"/>
  <c r="S48" i="40"/>
  <c r="AA49" i="40"/>
  <c r="AJ49" i="40"/>
  <c r="AS50" i="40"/>
  <c r="AV50" i="40"/>
  <c r="AT50" i="40"/>
  <c r="AU50" i="40"/>
  <c r="C55" i="40"/>
  <c r="A54" i="40"/>
  <c r="B54" i="40" s="1"/>
  <c r="B98" i="10"/>
  <c r="B99" i="10" s="1"/>
  <c r="B100" i="10" s="1"/>
  <c r="B101" i="10" s="1"/>
  <c r="D52" i="40"/>
  <c r="H24" i="49" s="1"/>
  <c r="M24" i="49"/>
  <c r="N24" i="49"/>
  <c r="E52" i="40"/>
  <c r="I24" i="49" s="1"/>
  <c r="F52" i="40"/>
  <c r="J24" i="49" s="1"/>
  <c r="G25" i="49"/>
  <c r="L51" i="40"/>
  <c r="M50" i="40"/>
  <c r="AB50" i="40" s="1"/>
  <c r="N50" i="40"/>
  <c r="AN50" i="40" s="1"/>
  <c r="BE49" i="40" l="1"/>
  <c r="W47" i="40"/>
  <c r="X47" i="40" s="1"/>
  <c r="Y47" i="40" s="1"/>
  <c r="BI50" i="40"/>
  <c r="BT50" i="40"/>
  <c r="BQ50" i="40"/>
  <c r="BU50" i="40"/>
  <c r="AY50" i="40"/>
  <c r="BN50" i="40"/>
  <c r="BW50" i="40"/>
  <c r="BB50" i="40"/>
  <c r="BS50" i="40"/>
  <c r="BV50" i="40"/>
  <c r="AX50" i="40"/>
  <c r="BO50" i="40"/>
  <c r="BX50" i="40"/>
  <c r="AZ50" i="40"/>
  <c r="BR50" i="40"/>
  <c r="I54" i="40"/>
  <c r="G54" i="40"/>
  <c r="K26" i="49" s="1"/>
  <c r="J54" i="40"/>
  <c r="BA50" i="40"/>
  <c r="BM50" i="40"/>
  <c r="BP50" i="40"/>
  <c r="BC50" i="40"/>
  <c r="K52" i="40"/>
  <c r="S49" i="40"/>
  <c r="T49" i="40" s="1"/>
  <c r="X46" i="40"/>
  <c r="Y46" i="40" s="1"/>
  <c r="T48" i="40"/>
  <c r="U48" i="40" s="1"/>
  <c r="P50" i="40"/>
  <c r="AC50" i="40"/>
  <c r="AH50" i="40"/>
  <c r="AL50" i="40"/>
  <c r="AP50" i="40"/>
  <c r="Q50" i="40"/>
  <c r="R50" i="40" s="1"/>
  <c r="AE50" i="40"/>
  <c r="AI50" i="40"/>
  <c r="AM50" i="40"/>
  <c r="AQ50" i="40"/>
  <c r="AA50" i="40"/>
  <c r="AF50" i="40"/>
  <c r="AJ50" i="40"/>
  <c r="AO50" i="40"/>
  <c r="AR50" i="40"/>
  <c r="AG50" i="40"/>
  <c r="AK50" i="40"/>
  <c r="AS51" i="40"/>
  <c r="AV51" i="40"/>
  <c r="AT51" i="40"/>
  <c r="AU51" i="40"/>
  <c r="J101" i="10"/>
  <c r="G26" i="49"/>
  <c r="N51" i="40"/>
  <c r="AP51" i="40" s="1"/>
  <c r="M51" i="40"/>
  <c r="AB51" i="40" s="1"/>
  <c r="L52" i="40"/>
  <c r="C56" i="40"/>
  <c r="A55" i="40"/>
  <c r="B55" i="40" s="1"/>
  <c r="M25" i="49"/>
  <c r="F53" i="40"/>
  <c r="J25" i="49" s="1"/>
  <c r="D53" i="40"/>
  <c r="H25" i="49" s="1"/>
  <c r="E53" i="40"/>
  <c r="I25" i="49" s="1"/>
  <c r="N25" i="49"/>
  <c r="B103" i="10"/>
  <c r="J103" i="10"/>
  <c r="BK51" i="40" l="1"/>
  <c r="BJ51" i="40"/>
  <c r="BZ51" i="40"/>
  <c r="BY51" i="40"/>
  <c r="BO51" i="40"/>
  <c r="BQ51" i="40"/>
  <c r="S50" i="40"/>
  <c r="T50" i="40" s="1"/>
  <c r="U50" i="40" s="1"/>
  <c r="U49" i="40"/>
  <c r="V49" i="40" s="1"/>
  <c r="W49" i="40" s="1"/>
  <c r="BZ52" i="40"/>
  <c r="BY52" i="40"/>
  <c r="BJ52" i="40"/>
  <c r="BK52" i="40"/>
  <c r="BD50" i="40"/>
  <c r="BE50" i="40" s="1"/>
  <c r="BF49" i="40"/>
  <c r="BG49" i="40" s="1"/>
  <c r="BA51" i="40"/>
  <c r="BN51" i="40"/>
  <c r="BP51" i="40"/>
  <c r="AX51" i="40"/>
  <c r="BS51" i="40"/>
  <c r="AZ51" i="40"/>
  <c r="I55" i="40"/>
  <c r="J55" i="40"/>
  <c r="G55" i="40"/>
  <c r="K27" i="49" s="1"/>
  <c r="BD51" i="40"/>
  <c r="BI51" i="40"/>
  <c r="BV51" i="40"/>
  <c r="BU51" i="40"/>
  <c r="BC51" i="40"/>
  <c r="BT51" i="40"/>
  <c r="AY51" i="40"/>
  <c r="BR51" i="40"/>
  <c r="BW51" i="40"/>
  <c r="BB51" i="40"/>
  <c r="BM51" i="40"/>
  <c r="BX51" i="40"/>
  <c r="K53" i="40"/>
  <c r="Z46" i="40"/>
  <c r="Z47" i="40"/>
  <c r="V48" i="40"/>
  <c r="W48" i="40" s="1"/>
  <c r="X48" i="40" s="1"/>
  <c r="Y48" i="40" s="1"/>
  <c r="Z48" i="40" s="1"/>
  <c r="AH51" i="40"/>
  <c r="AM51" i="40"/>
  <c r="AN51" i="40"/>
  <c r="AR51" i="40"/>
  <c r="AE51" i="40"/>
  <c r="AJ51" i="40"/>
  <c r="AQ51" i="40"/>
  <c r="P51" i="40"/>
  <c r="AA51" i="40"/>
  <c r="AG51" i="40"/>
  <c r="AF51" i="40"/>
  <c r="AK51" i="40"/>
  <c r="AO51" i="40"/>
  <c r="Q51" i="40"/>
  <c r="AC51" i="40"/>
  <c r="AI51" i="40"/>
  <c r="AL51" i="40"/>
  <c r="AS52" i="40"/>
  <c r="AV52" i="40"/>
  <c r="AU52" i="40"/>
  <c r="AT52" i="40"/>
  <c r="L53" i="40"/>
  <c r="A56" i="40"/>
  <c r="B56" i="40" s="1"/>
  <c r="C57" i="40"/>
  <c r="N52" i="40"/>
  <c r="AP52" i="40" s="1"/>
  <c r="M52" i="40"/>
  <c r="B111" i="10"/>
  <c r="C145" i="30"/>
  <c r="C165" i="30"/>
  <c r="G27" i="49"/>
  <c r="M26" i="49"/>
  <c r="E54" i="40"/>
  <c r="I26" i="49" s="1"/>
  <c r="D54" i="40"/>
  <c r="H26" i="49" s="1"/>
  <c r="N26" i="49"/>
  <c r="F54" i="40"/>
  <c r="R51" i="40" l="1"/>
  <c r="BY53" i="40"/>
  <c r="BJ53" i="40"/>
  <c r="BZ53" i="40"/>
  <c r="BK53" i="40"/>
  <c r="BE51" i="40"/>
  <c r="BF50" i="40"/>
  <c r="BF51" i="40"/>
  <c r="BH49" i="40"/>
  <c r="I56" i="40"/>
  <c r="G56" i="40"/>
  <c r="K28" i="49" s="1"/>
  <c r="J56" i="40"/>
  <c r="V50" i="40"/>
  <c r="W50" i="40" s="1"/>
  <c r="X50" i="40" s="1"/>
  <c r="AX52" i="40"/>
  <c r="BX52" i="40"/>
  <c r="BU52" i="40"/>
  <c r="AZ52" i="40"/>
  <c r="BI52" i="40"/>
  <c r="BQ52" i="40"/>
  <c r="BA52" i="40"/>
  <c r="BT52" i="40"/>
  <c r="BW52" i="40"/>
  <c r="BO52" i="40"/>
  <c r="BN52" i="40"/>
  <c r="BB52" i="40"/>
  <c r="BM52" i="40"/>
  <c r="BP52" i="40"/>
  <c r="AY52" i="40"/>
  <c r="BC52" i="40"/>
  <c r="BS52" i="40"/>
  <c r="BR52" i="40"/>
  <c r="BV52" i="40"/>
  <c r="K54" i="40"/>
  <c r="J26" i="49"/>
  <c r="S51" i="40"/>
  <c r="X49" i="40"/>
  <c r="Y49" i="40" s="1"/>
  <c r="AC52" i="40"/>
  <c r="AQ52" i="40"/>
  <c r="AE52" i="40"/>
  <c r="P52" i="40"/>
  <c r="AB52" i="40"/>
  <c r="AG52" i="40"/>
  <c r="AR52" i="40"/>
  <c r="S52" i="40"/>
  <c r="Q52" i="40"/>
  <c r="AF52" i="40"/>
  <c r="AA52" i="40"/>
  <c r="R52" i="40"/>
  <c r="AS53" i="40"/>
  <c r="AV53" i="40"/>
  <c r="AT53" i="40"/>
  <c r="AU53" i="40"/>
  <c r="B113" i="10"/>
  <c r="E55" i="40"/>
  <c r="I27" i="49" s="1"/>
  <c r="D55" i="40"/>
  <c r="H27" i="49" s="1"/>
  <c r="N27" i="49"/>
  <c r="M27" i="49"/>
  <c r="F55" i="40"/>
  <c r="M53" i="40"/>
  <c r="N53" i="40"/>
  <c r="AQ53" i="40" s="1"/>
  <c r="C58" i="40"/>
  <c r="A57" i="40"/>
  <c r="B57" i="40" s="1"/>
  <c r="G28" i="49"/>
  <c r="L54" i="40"/>
  <c r="T52" i="40" l="1"/>
  <c r="U52" i="40" s="1"/>
  <c r="V52" i="40" s="1"/>
  <c r="W52" i="40" s="1"/>
  <c r="X52" i="40" s="1"/>
  <c r="AI52" i="40"/>
  <c r="AH52" i="40"/>
  <c r="BY54" i="40"/>
  <c r="BJ54" i="40"/>
  <c r="BZ54" i="40"/>
  <c r="BK54" i="40"/>
  <c r="BH51" i="40"/>
  <c r="BG50" i="40"/>
  <c r="BH50" i="40" s="1"/>
  <c r="BD52" i="40"/>
  <c r="BE52" i="40" s="1"/>
  <c r="BG51" i="40"/>
  <c r="BR53" i="40"/>
  <c r="BV53" i="40"/>
  <c r="J57" i="40"/>
  <c r="G57" i="40"/>
  <c r="K29" i="49" s="1"/>
  <c r="I57" i="40"/>
  <c r="AX53" i="40"/>
  <c r="BI53" i="40"/>
  <c r="BX53" i="40"/>
  <c r="BA53" i="40"/>
  <c r="BU53" i="40"/>
  <c r="BP53" i="40"/>
  <c r="BS53" i="40"/>
  <c r="BW53" i="40"/>
  <c r="AZ53" i="40"/>
  <c r="BT53" i="40"/>
  <c r="BM53" i="40"/>
  <c r="AY53" i="40"/>
  <c r="BQ53" i="40"/>
  <c r="BN53" i="40"/>
  <c r="BO53" i="40"/>
  <c r="K55" i="40"/>
  <c r="J27" i="49"/>
  <c r="T51" i="40"/>
  <c r="U51" i="40" s="1"/>
  <c r="Z49" i="40"/>
  <c r="P53" i="40"/>
  <c r="AB53" i="40"/>
  <c r="AI53" i="40"/>
  <c r="Y50" i="40"/>
  <c r="Z50" i="40" s="1"/>
  <c r="AE53" i="40"/>
  <c r="AJ53" i="40" s="1"/>
  <c r="Q53" i="40"/>
  <c r="AF53" i="40"/>
  <c r="AC53" i="40"/>
  <c r="AR53" i="40"/>
  <c r="AA53" i="40"/>
  <c r="AP53" i="40"/>
  <c r="AG53" i="40"/>
  <c r="AH53" i="40"/>
  <c r="AS54" i="40"/>
  <c r="AV54" i="40"/>
  <c r="AT54" i="40"/>
  <c r="AU54" i="40"/>
  <c r="G29" i="49"/>
  <c r="N54" i="40"/>
  <c r="AM54" i="40" s="1"/>
  <c r="M54" i="40"/>
  <c r="AB54" i="40" s="1"/>
  <c r="C59" i="40"/>
  <c r="A58" i="40"/>
  <c r="B58" i="40" s="1"/>
  <c r="E56" i="40"/>
  <c r="I28" i="49" s="1"/>
  <c r="M28" i="49"/>
  <c r="D56" i="40"/>
  <c r="H28" i="49" s="1"/>
  <c r="N28" i="49"/>
  <c r="F56" i="40"/>
  <c r="L55" i="40"/>
  <c r="S53" i="40" l="1"/>
  <c r="R53" i="40"/>
  <c r="AK53" i="40"/>
  <c r="AJ52" i="40"/>
  <c r="AK52" i="40" s="1"/>
  <c r="BY55" i="40"/>
  <c r="BJ55" i="40"/>
  <c r="BZ55" i="40"/>
  <c r="BK55" i="40"/>
  <c r="BF52" i="40"/>
  <c r="BG52" i="40" s="1"/>
  <c r="BH52" i="40" s="1"/>
  <c r="BB53" i="40"/>
  <c r="T53" i="40"/>
  <c r="U53" i="40" s="1"/>
  <c r="V53" i="40" s="1"/>
  <c r="W53" i="40" s="1"/>
  <c r="AZ54" i="40"/>
  <c r="BM54" i="40"/>
  <c r="BT54" i="40"/>
  <c r="BX54" i="40"/>
  <c r="BO54" i="40"/>
  <c r="AX54" i="40"/>
  <c r="BB54" i="40" s="1"/>
  <c r="BN54" i="40"/>
  <c r="BV54" i="40"/>
  <c r="BA54" i="40"/>
  <c r="BQ54" i="40"/>
  <c r="BW54" i="40"/>
  <c r="BP54" i="40"/>
  <c r="J58" i="40"/>
  <c r="I58" i="40"/>
  <c r="G58" i="40"/>
  <c r="K30" i="49" s="1"/>
  <c r="AY54" i="40"/>
  <c r="BI54" i="40"/>
  <c r="BS54" i="40"/>
  <c r="BR54" i="40"/>
  <c r="BU54" i="40"/>
  <c r="K56" i="40"/>
  <c r="J28" i="49"/>
  <c r="V51" i="40"/>
  <c r="W51" i="40" s="1"/>
  <c r="X51" i="40" s="1"/>
  <c r="Y52" i="40"/>
  <c r="Z52" i="40" s="1"/>
  <c r="AK54" i="40"/>
  <c r="AQ54" i="40"/>
  <c r="AH54" i="40"/>
  <c r="AC54" i="40"/>
  <c r="P54" i="40"/>
  <c r="AO54" i="40"/>
  <c r="AG54" i="40"/>
  <c r="AJ54" i="40"/>
  <c r="AP54" i="40"/>
  <c r="Q54" i="40"/>
  <c r="AA54" i="40"/>
  <c r="AE54" i="40"/>
  <c r="AI54" i="40"/>
  <c r="AL54" i="40"/>
  <c r="AR54" i="40"/>
  <c r="AF54" i="40"/>
  <c r="AN54" i="40"/>
  <c r="AS55" i="40"/>
  <c r="AV55" i="40"/>
  <c r="AU55" i="40"/>
  <c r="AT55" i="40"/>
  <c r="L56" i="40"/>
  <c r="N55" i="40"/>
  <c r="AR55" i="40" s="1"/>
  <c r="M55" i="40"/>
  <c r="AB55" i="40" s="1"/>
  <c r="B114" i="10"/>
  <c r="B115" i="10" s="1"/>
  <c r="J117" i="10" s="1"/>
  <c r="G30" i="49"/>
  <c r="D57" i="40"/>
  <c r="H29" i="49" s="1"/>
  <c r="E57" i="40"/>
  <c r="I29" i="49" s="1"/>
  <c r="F57" i="40"/>
  <c r="M29" i="49"/>
  <c r="N29" i="49"/>
  <c r="A59" i="40"/>
  <c r="B59" i="40" s="1"/>
  <c r="C60" i="40"/>
  <c r="AL52" i="40" l="1"/>
  <c r="AN52" i="40" s="1"/>
  <c r="AM52" i="40"/>
  <c r="AO52" i="40" s="1"/>
  <c r="AL53" i="40"/>
  <c r="BZ56" i="40"/>
  <c r="BY56" i="40"/>
  <c r="BJ56" i="40"/>
  <c r="BK56" i="40"/>
  <c r="BC54" i="40"/>
  <c r="BC53" i="40"/>
  <c r="BD53" i="40" s="1"/>
  <c r="BD54" i="40"/>
  <c r="BM55" i="40"/>
  <c r="BT55" i="40"/>
  <c r="BA55" i="40"/>
  <c r="BQ55" i="40"/>
  <c r="AY55" i="40"/>
  <c r="BV55" i="40"/>
  <c r="BB55" i="40"/>
  <c r="BN55" i="40"/>
  <c r="BR55" i="40"/>
  <c r="BU55" i="40"/>
  <c r="BI55" i="40"/>
  <c r="BC55" i="40"/>
  <c r="BO55" i="40"/>
  <c r="BP55" i="40"/>
  <c r="BD55" i="40"/>
  <c r="AX55" i="40"/>
  <c r="AZ55" i="40"/>
  <c r="BS55" i="40"/>
  <c r="BW55" i="40"/>
  <c r="BX55" i="40"/>
  <c r="G59" i="40"/>
  <c r="K31" i="49" s="1"/>
  <c r="J59" i="40"/>
  <c r="I59" i="40"/>
  <c r="K57" i="40"/>
  <c r="J29" i="49"/>
  <c r="Y51" i="40"/>
  <c r="Z51" i="40" s="1"/>
  <c r="X53" i="40"/>
  <c r="Y53" i="40" s="1"/>
  <c r="Z53" i="40" s="1"/>
  <c r="B117" i="10"/>
  <c r="C176" i="30"/>
  <c r="R54" i="40"/>
  <c r="S54" i="40" s="1"/>
  <c r="AC55" i="40"/>
  <c r="AG55" i="40"/>
  <c r="AL55" i="40"/>
  <c r="AO55" i="40"/>
  <c r="Q55" i="40"/>
  <c r="AI55" i="40"/>
  <c r="AK55" i="40"/>
  <c r="AN55" i="40"/>
  <c r="AQ55" i="40"/>
  <c r="AF55" i="40"/>
  <c r="P55" i="40"/>
  <c r="R55" i="40" s="1"/>
  <c r="AA55" i="40"/>
  <c r="AE55" i="40"/>
  <c r="AJ55" i="40"/>
  <c r="AP55" i="40"/>
  <c r="AH55" i="40"/>
  <c r="AM55" i="40"/>
  <c r="AS56" i="40"/>
  <c r="AT56" i="40"/>
  <c r="AV56" i="40"/>
  <c r="AU56" i="40"/>
  <c r="C171" i="30"/>
  <c r="C61" i="40"/>
  <c r="A60" i="40"/>
  <c r="B60" i="40" s="1"/>
  <c r="G31" i="49"/>
  <c r="L57" i="40"/>
  <c r="M56" i="40"/>
  <c r="AC56" i="40" s="1"/>
  <c r="N56" i="40"/>
  <c r="AN56" i="40" s="1"/>
  <c r="N30" i="49"/>
  <c r="M30" i="49"/>
  <c r="E58" i="40"/>
  <c r="I30" i="49" s="1"/>
  <c r="D58" i="40"/>
  <c r="H30" i="49" s="1"/>
  <c r="F58" i="40"/>
  <c r="S55" i="40" l="1"/>
  <c r="AM53" i="40"/>
  <c r="T55" i="40"/>
  <c r="U55" i="40" s="1"/>
  <c r="BY57" i="40"/>
  <c r="BZ57" i="40"/>
  <c r="BJ57" i="40"/>
  <c r="BK57" i="40"/>
  <c r="BE53" i="40"/>
  <c r="BE55" i="40"/>
  <c r="BF53" i="40"/>
  <c r="BE54" i="40"/>
  <c r="BF54" i="40" s="1"/>
  <c r="G60" i="40"/>
  <c r="K32" i="49" s="1"/>
  <c r="J60" i="40"/>
  <c r="I60" i="40"/>
  <c r="BN56" i="40"/>
  <c r="BS56" i="40"/>
  <c r="AY56" i="40"/>
  <c r="BO56" i="40"/>
  <c r="BU56" i="40"/>
  <c r="BQ56" i="40"/>
  <c r="AZ56" i="40"/>
  <c r="BP56" i="40"/>
  <c r="BX56" i="40"/>
  <c r="BA56" i="40"/>
  <c r="AX56" i="40"/>
  <c r="BV56" i="40"/>
  <c r="BW56" i="40"/>
  <c r="BT56" i="40"/>
  <c r="BB56" i="40"/>
  <c r="BR56" i="40"/>
  <c r="BI56" i="40"/>
  <c r="BM56" i="40"/>
  <c r="K58" i="40"/>
  <c r="J30" i="49"/>
  <c r="T54" i="40"/>
  <c r="U54" i="40" s="1"/>
  <c r="V54" i="40" s="1"/>
  <c r="V55" i="40"/>
  <c r="W55" i="40" s="1"/>
  <c r="AB56" i="40"/>
  <c r="AH56" i="40"/>
  <c r="AJ56" i="40"/>
  <c r="AP56" i="40"/>
  <c r="AI56" i="40"/>
  <c r="P56" i="40"/>
  <c r="AL56" i="40"/>
  <c r="AK56" i="40"/>
  <c r="AQ56" i="40"/>
  <c r="Q56" i="40"/>
  <c r="AO56" i="40"/>
  <c r="AM56" i="40"/>
  <c r="AR56" i="40"/>
  <c r="AG56" i="40"/>
  <c r="AA56" i="40"/>
  <c r="AE56" i="40"/>
  <c r="AF56" i="40"/>
  <c r="AS57" i="40"/>
  <c r="AV57" i="40"/>
  <c r="AT57" i="40"/>
  <c r="AU57" i="40"/>
  <c r="G32" i="49"/>
  <c r="L58" i="40"/>
  <c r="M57" i="40"/>
  <c r="BC57" i="40" s="1"/>
  <c r="N57" i="40"/>
  <c r="AQ57" i="40" s="1"/>
  <c r="C62" i="40"/>
  <c r="A61" i="40"/>
  <c r="B61" i="40" s="1"/>
  <c r="D59" i="40"/>
  <c r="H31" i="49" s="1"/>
  <c r="F59" i="40"/>
  <c r="J31" i="49" s="1"/>
  <c r="E59" i="40"/>
  <c r="I31" i="49" s="1"/>
  <c r="M31" i="49"/>
  <c r="N31" i="49"/>
  <c r="R56" i="40" l="1"/>
  <c r="AN53" i="40"/>
  <c r="AO53" i="40" s="1"/>
  <c r="BR57" i="40"/>
  <c r="BT57" i="40"/>
  <c r="BP57" i="40"/>
  <c r="BU57" i="40"/>
  <c r="BW57" i="40"/>
  <c r="BN57" i="40"/>
  <c r="BM57" i="40"/>
  <c r="BS57" i="40"/>
  <c r="BV57" i="40"/>
  <c r="AZ57" i="40"/>
  <c r="BA57" i="40"/>
  <c r="BE57" i="40"/>
  <c r="BO57" i="40"/>
  <c r="BX57" i="40"/>
  <c r="BH57" i="40"/>
  <c r="AX57" i="40"/>
  <c r="BF57" i="40"/>
  <c r="BB57" i="40"/>
  <c r="BG57" i="40"/>
  <c r="BD57" i="40"/>
  <c r="BI57" i="40"/>
  <c r="BQ57" i="40"/>
  <c r="AY57" i="40"/>
  <c r="BY58" i="40"/>
  <c r="BJ58" i="40"/>
  <c r="BZ58" i="40"/>
  <c r="BK58" i="40"/>
  <c r="BG54" i="40"/>
  <c r="BH54" i="40" s="1"/>
  <c r="BH53" i="40"/>
  <c r="BH55" i="40"/>
  <c r="BC56" i="40"/>
  <c r="BD56" i="40" s="1"/>
  <c r="BE56" i="40" s="1"/>
  <c r="BG53" i="40"/>
  <c r="BF55" i="40"/>
  <c r="BG55" i="40" s="1"/>
  <c r="G61" i="40"/>
  <c r="K33" i="49" s="1"/>
  <c r="J61" i="40"/>
  <c r="I61" i="40"/>
  <c r="K59" i="40"/>
  <c r="X55" i="40"/>
  <c r="Y55" i="40" s="1"/>
  <c r="Z55" i="40" s="1"/>
  <c r="W54" i="40"/>
  <c r="X54" i="40" s="1"/>
  <c r="Y54" i="40" s="1"/>
  <c r="Z54" i="40" s="1"/>
  <c r="AA57" i="40"/>
  <c r="AE57" i="40"/>
  <c r="AK57" i="40"/>
  <c r="AP57" i="40"/>
  <c r="P57" i="40"/>
  <c r="AJ57" i="40"/>
  <c r="AH57" i="40"/>
  <c r="AR57" i="40"/>
  <c r="AB57" i="40"/>
  <c r="AF57" i="40"/>
  <c r="AI57" i="40"/>
  <c r="Q57" i="40"/>
  <c r="R57" i="40" s="1"/>
  <c r="AC57" i="40"/>
  <c r="AG57" i="40"/>
  <c r="AL57" i="40"/>
  <c r="AS58" i="40"/>
  <c r="AV58" i="40"/>
  <c r="AU58" i="40"/>
  <c r="AT58" i="40"/>
  <c r="D60" i="40"/>
  <c r="H32" i="49" s="1"/>
  <c r="N32" i="49"/>
  <c r="F60" i="40"/>
  <c r="J32" i="49" s="1"/>
  <c r="E60" i="40"/>
  <c r="I32" i="49" s="1"/>
  <c r="M32" i="49"/>
  <c r="N58" i="40"/>
  <c r="AR58" i="40" s="1"/>
  <c r="M58" i="40"/>
  <c r="AA58" i="40" s="1"/>
  <c r="L59" i="40"/>
  <c r="G33" i="49"/>
  <c r="C63" i="40"/>
  <c r="A62" i="40"/>
  <c r="B62" i="40" s="1"/>
  <c r="S56" i="40" l="1"/>
  <c r="AM57" i="40"/>
  <c r="BG58" i="40"/>
  <c r="AN57" i="40"/>
  <c r="AO57" i="40" s="1"/>
  <c r="BD58" i="40"/>
  <c r="BI58" i="40"/>
  <c r="BF58" i="40"/>
  <c r="BH58" i="40"/>
  <c r="BB58" i="40"/>
  <c r="AY58" i="40"/>
  <c r="BA58" i="40"/>
  <c r="AX58" i="40"/>
  <c r="BC58" i="40"/>
  <c r="BN58" i="40"/>
  <c r="BW58" i="40"/>
  <c r="BP58" i="40"/>
  <c r="BV58" i="40"/>
  <c r="BQ58" i="40"/>
  <c r="BX58" i="40"/>
  <c r="AZ58" i="40"/>
  <c r="BE58" i="40"/>
  <c r="BR58" i="40"/>
  <c r="BU58" i="40"/>
  <c r="BO58" i="40"/>
  <c r="BM58" i="40"/>
  <c r="BT58" i="40"/>
  <c r="BS58" i="40"/>
  <c r="BY59" i="40"/>
  <c r="BJ59" i="40"/>
  <c r="BZ59" i="40"/>
  <c r="BK59" i="40"/>
  <c r="BF56" i="40"/>
  <c r="BG56" i="40" s="1"/>
  <c r="BH56" i="40" s="1"/>
  <c r="I62" i="40"/>
  <c r="G62" i="40"/>
  <c r="K34" i="49" s="1"/>
  <c r="J62" i="40"/>
  <c r="K60" i="40"/>
  <c r="S57" i="40"/>
  <c r="T57" i="40" s="1"/>
  <c r="AB58" i="40"/>
  <c r="AG58" i="40"/>
  <c r="AJ58" i="40"/>
  <c r="AP58" i="40"/>
  <c r="P58" i="40"/>
  <c r="R58" i="40" s="1"/>
  <c r="AC58" i="40"/>
  <c r="AH58" i="40"/>
  <c r="AK58" i="40"/>
  <c r="AO58" i="40"/>
  <c r="Q58" i="40"/>
  <c r="AE58" i="40"/>
  <c r="AI58" i="40"/>
  <c r="AL58" i="40"/>
  <c r="AQ58" i="40"/>
  <c r="AF58" i="40"/>
  <c r="AM58" i="40"/>
  <c r="AN58" i="40"/>
  <c r="AS59" i="40"/>
  <c r="AV59" i="40"/>
  <c r="AT59" i="40"/>
  <c r="AU59" i="40"/>
  <c r="G34" i="49"/>
  <c r="N59" i="40"/>
  <c r="BW59" i="40" s="1"/>
  <c r="M59" i="40"/>
  <c r="BH59" i="40" s="1"/>
  <c r="M33" i="49"/>
  <c r="F61" i="40"/>
  <c r="J33" i="49" s="1"/>
  <c r="E61" i="40"/>
  <c r="I33" i="49" s="1"/>
  <c r="N33" i="49"/>
  <c r="D61" i="40"/>
  <c r="H33" i="49" s="1"/>
  <c r="C64" i="40"/>
  <c r="A63" i="40"/>
  <c r="B63" i="40" s="1"/>
  <c r="L60" i="40"/>
  <c r="T56" i="40" l="1"/>
  <c r="U56" i="40" s="1"/>
  <c r="V56" i="40" s="1"/>
  <c r="W56" i="40" s="1"/>
  <c r="X56" i="40" s="1"/>
  <c r="Y56" i="40" s="1"/>
  <c r="Z56" i="40" s="1"/>
  <c r="BG59" i="40"/>
  <c r="BU59" i="40"/>
  <c r="BT59" i="40"/>
  <c r="AZ59" i="40"/>
  <c r="BC59" i="40"/>
  <c r="BM59" i="40"/>
  <c r="BA59" i="40"/>
  <c r="BE59" i="40"/>
  <c r="BO59" i="40"/>
  <c r="BB59" i="40"/>
  <c r="BI59" i="40"/>
  <c r="BQ59" i="40"/>
  <c r="AY59" i="40"/>
  <c r="BF59" i="40"/>
  <c r="BS59" i="40"/>
  <c r="U57" i="40"/>
  <c r="AX59" i="40"/>
  <c r="BP59" i="40"/>
  <c r="BV59" i="40"/>
  <c r="BD59" i="40"/>
  <c r="BR59" i="40"/>
  <c r="BX59" i="40"/>
  <c r="BN59" i="40"/>
  <c r="BY60" i="40"/>
  <c r="BJ60" i="40"/>
  <c r="BZ60" i="40"/>
  <c r="BK60" i="40"/>
  <c r="I63" i="40"/>
  <c r="G63" i="40"/>
  <c r="K35" i="49" s="1"/>
  <c r="J63" i="40"/>
  <c r="K61" i="40"/>
  <c r="V57" i="40"/>
  <c r="W57" i="40" s="1"/>
  <c r="X57" i="40" s="1"/>
  <c r="Y57" i="40" s="1"/>
  <c r="Z57" i="40" s="1"/>
  <c r="S58" i="40"/>
  <c r="AK59" i="40"/>
  <c r="AE59" i="40"/>
  <c r="AG59" i="40"/>
  <c r="AP59" i="40"/>
  <c r="AR59" i="40"/>
  <c r="P59" i="40"/>
  <c r="AH59" i="40"/>
  <c r="AJ59" i="40"/>
  <c r="AI59" i="40"/>
  <c r="AB59" i="40"/>
  <c r="AA59" i="40"/>
  <c r="AL59" i="40"/>
  <c r="AQ59" i="40"/>
  <c r="Q59" i="40"/>
  <c r="AC59" i="40"/>
  <c r="AF59" i="40"/>
  <c r="AM59" i="40" s="1"/>
  <c r="AS60" i="40"/>
  <c r="AV60" i="40"/>
  <c r="AT60" i="40"/>
  <c r="AU60" i="40"/>
  <c r="N60" i="40"/>
  <c r="AP60" i="40" s="1"/>
  <c r="M60" i="40"/>
  <c r="AC60" i="40" s="1"/>
  <c r="L61" i="40"/>
  <c r="G35" i="49"/>
  <c r="C65" i="40"/>
  <c r="A64" i="40"/>
  <c r="B64" i="40" s="1"/>
  <c r="E62" i="40"/>
  <c r="I34" i="49" s="1"/>
  <c r="N34" i="49"/>
  <c r="F62" i="40"/>
  <c r="D62" i="40"/>
  <c r="H34" i="49" s="1"/>
  <c r="M34" i="49"/>
  <c r="BR60" i="40" l="1"/>
  <c r="AX60" i="40"/>
  <c r="BH60" i="40"/>
  <c r="BB60" i="40"/>
  <c r="BQ60" i="40"/>
  <c r="BU60" i="40"/>
  <c r="BD60" i="40"/>
  <c r="BM60" i="40"/>
  <c r="BN60" i="40"/>
  <c r="AY60" i="40"/>
  <c r="BF60" i="40"/>
  <c r="BS60" i="40"/>
  <c r="BE60" i="40"/>
  <c r="BC60" i="40"/>
  <c r="BP60" i="40"/>
  <c r="AZ60" i="40"/>
  <c r="BO60" i="40"/>
  <c r="BV60" i="40"/>
  <c r="BA60" i="40"/>
  <c r="BI60" i="40"/>
  <c r="BX60" i="40"/>
  <c r="BG60" i="40"/>
  <c r="BT60" i="40"/>
  <c r="BW60" i="40"/>
  <c r="BJ61" i="40"/>
  <c r="BY61" i="40"/>
  <c r="BZ61" i="40"/>
  <c r="BK61" i="40"/>
  <c r="I64" i="40"/>
  <c r="G64" i="40"/>
  <c r="K36" i="49" s="1"/>
  <c r="J64" i="40"/>
  <c r="K62" i="40"/>
  <c r="J34" i="49"/>
  <c r="AN59" i="40"/>
  <c r="R59" i="40"/>
  <c r="S59" i="40" s="1"/>
  <c r="T59" i="40" s="1"/>
  <c r="AO59" i="40"/>
  <c r="T58" i="40"/>
  <c r="U58" i="40" s="1"/>
  <c r="V58" i="40" s="1"/>
  <c r="S60" i="40"/>
  <c r="AF60" i="40"/>
  <c r="AI60" i="40"/>
  <c r="AM60" i="40"/>
  <c r="AQ60" i="40"/>
  <c r="Q60" i="40"/>
  <c r="AB60" i="40"/>
  <c r="AE60" i="40"/>
  <c r="AO60" i="40"/>
  <c r="AR60" i="40"/>
  <c r="AK60" i="40"/>
  <c r="R60" i="40"/>
  <c r="T60" i="40"/>
  <c r="AG60" i="40"/>
  <c r="AL60" i="40"/>
  <c r="AN60" i="40"/>
  <c r="AH60" i="40"/>
  <c r="P60" i="40"/>
  <c r="AA60" i="40"/>
  <c r="AJ60" i="40"/>
  <c r="AS61" i="40"/>
  <c r="AV61" i="40"/>
  <c r="AU61" i="40"/>
  <c r="AT61" i="40"/>
  <c r="C66" i="40"/>
  <c r="A65" i="40"/>
  <c r="B65" i="40" s="1"/>
  <c r="M61" i="40"/>
  <c r="BF61" i="40" s="1"/>
  <c r="N61" i="40"/>
  <c r="AQ61" i="40" s="1"/>
  <c r="B119" i="10"/>
  <c r="J121" i="10" s="1"/>
  <c r="G36" i="49"/>
  <c r="L62" i="40"/>
  <c r="E63" i="40"/>
  <c r="I35" i="49" s="1"/>
  <c r="M35" i="49"/>
  <c r="D63" i="40"/>
  <c r="H35" i="49" s="1"/>
  <c r="N35" i="49"/>
  <c r="F63" i="40"/>
  <c r="BN61" i="40" l="1"/>
  <c r="BP61" i="40"/>
  <c r="BQ61" i="40"/>
  <c r="BT61" i="40"/>
  <c r="BU61" i="40"/>
  <c r="AX61" i="40"/>
  <c r="BV61" i="40"/>
  <c r="BB61" i="40"/>
  <c r="BX61" i="40"/>
  <c r="BM61" i="40"/>
  <c r="U60" i="40"/>
  <c r="V60" i="40" s="1"/>
  <c r="W60" i="40" s="1"/>
  <c r="AZ61" i="40"/>
  <c r="BC61" i="40"/>
  <c r="BR61" i="40"/>
  <c r="AY61" i="40"/>
  <c r="BA61" i="40"/>
  <c r="BH61" i="40"/>
  <c r="BD61" i="40"/>
  <c r="BI61" i="40"/>
  <c r="BE61" i="40"/>
  <c r="BO61" i="40"/>
  <c r="BW61" i="40"/>
  <c r="BG61" i="40"/>
  <c r="BS61" i="40"/>
  <c r="BY62" i="40"/>
  <c r="BJ62" i="40"/>
  <c r="BZ62" i="40"/>
  <c r="BK62" i="40"/>
  <c r="J65" i="40"/>
  <c r="I65" i="40"/>
  <c r="G65" i="40"/>
  <c r="K37" i="49" s="1"/>
  <c r="K63" i="40"/>
  <c r="J35" i="49"/>
  <c r="W58" i="40"/>
  <c r="X58" i="40" s="1"/>
  <c r="Y58" i="40" s="1"/>
  <c r="U59" i="40"/>
  <c r="V59" i="40" s="1"/>
  <c r="R61" i="40"/>
  <c r="AA61" i="40"/>
  <c r="AF61" i="40"/>
  <c r="AK61" i="40"/>
  <c r="AN61" i="40"/>
  <c r="S61" i="40"/>
  <c r="AB61" i="40"/>
  <c r="AJ61" i="40"/>
  <c r="AO61" i="40"/>
  <c r="AR61" i="40"/>
  <c r="AC61" i="40"/>
  <c r="P61" i="40"/>
  <c r="AG61" i="40"/>
  <c r="AH61" i="40"/>
  <c r="AL61" i="40"/>
  <c r="AP61" i="40"/>
  <c r="Q61" i="40"/>
  <c r="AE61" i="40"/>
  <c r="AI61" i="40"/>
  <c r="AM61" i="40"/>
  <c r="AS62" i="40"/>
  <c r="AV62" i="40"/>
  <c r="AT62" i="40"/>
  <c r="AU62" i="40"/>
  <c r="B121" i="10"/>
  <c r="G37" i="49"/>
  <c r="L63" i="40"/>
  <c r="M62" i="40"/>
  <c r="AA62" i="40" s="1"/>
  <c r="N62" i="40"/>
  <c r="AO62" i="40" s="1"/>
  <c r="C67" i="40"/>
  <c r="A66" i="40"/>
  <c r="B66" i="40" s="1"/>
  <c r="M36" i="49"/>
  <c r="N36" i="49"/>
  <c r="F64" i="40"/>
  <c r="J36" i="49" s="1"/>
  <c r="E64" i="40"/>
  <c r="I36" i="49" s="1"/>
  <c r="D64" i="40"/>
  <c r="H36" i="49" s="1"/>
  <c r="T61" i="40" l="1"/>
  <c r="U61" i="40"/>
  <c r="Z58" i="40"/>
  <c r="BT62" i="40"/>
  <c r="BA62" i="40"/>
  <c r="BB62" i="40"/>
  <c r="BG62" i="40"/>
  <c r="BH62" i="40"/>
  <c r="BS62" i="40"/>
  <c r="AZ62" i="40"/>
  <c r="BR62" i="40"/>
  <c r="BX62" i="40"/>
  <c r="BD62" i="40"/>
  <c r="BM62" i="40"/>
  <c r="BW62" i="40"/>
  <c r="AX62" i="40"/>
  <c r="BF62" i="40"/>
  <c r="BO62" i="40"/>
  <c r="AY62" i="40"/>
  <c r="BN62" i="40"/>
  <c r="BV62" i="40"/>
  <c r="BC62" i="40"/>
  <c r="BI62" i="40"/>
  <c r="BQ62" i="40"/>
  <c r="BE62" i="40"/>
  <c r="BP62" i="40"/>
  <c r="BU62" i="40"/>
  <c r="BY63" i="40"/>
  <c r="J66" i="40"/>
  <c r="I66" i="40"/>
  <c r="G66" i="40"/>
  <c r="K38" i="49" s="1"/>
  <c r="K64" i="40"/>
  <c r="V61" i="40"/>
  <c r="W61" i="40" s="1"/>
  <c r="X60" i="40"/>
  <c r="Y60" i="40" s="1"/>
  <c r="Z60" i="40" s="1"/>
  <c r="B127" i="10"/>
  <c r="B129" i="10" s="1"/>
  <c r="W59" i="40"/>
  <c r="X59" i="40" s="1"/>
  <c r="Y59" i="40" s="1"/>
  <c r="Z59" i="40" s="1"/>
  <c r="AM62" i="40"/>
  <c r="AB62" i="40"/>
  <c r="AF62" i="40"/>
  <c r="AJ62" i="40"/>
  <c r="AP62" i="40"/>
  <c r="P62" i="40"/>
  <c r="AN62" i="40"/>
  <c r="AG62" i="40"/>
  <c r="AK62" i="40"/>
  <c r="AQ62" i="40"/>
  <c r="Q62" i="40"/>
  <c r="AC62" i="40"/>
  <c r="AH62" i="40"/>
  <c r="AL62" i="40"/>
  <c r="AR62" i="40"/>
  <c r="R62" i="40"/>
  <c r="AE62" i="40"/>
  <c r="AI62" i="40"/>
  <c r="AS63" i="40"/>
  <c r="AV63" i="40"/>
  <c r="AT63" i="40"/>
  <c r="AU63" i="40"/>
  <c r="M63" i="40"/>
  <c r="BE63" i="40" s="1"/>
  <c r="N63" i="40"/>
  <c r="AO63" i="40" s="1"/>
  <c r="E65" i="40"/>
  <c r="I37" i="49" s="1"/>
  <c r="N37" i="49"/>
  <c r="F65" i="40"/>
  <c r="D65" i="40"/>
  <c r="H37" i="49" s="1"/>
  <c r="M37" i="49"/>
  <c r="L64" i="40"/>
  <c r="G38" i="49"/>
  <c r="C68" i="40"/>
  <c r="A67" i="40"/>
  <c r="B67" i="40" s="1"/>
  <c r="BK63" i="40" l="1"/>
  <c r="BZ63" i="40"/>
  <c r="BJ63" i="40"/>
  <c r="S62" i="40"/>
  <c r="T62" i="40" s="1"/>
  <c r="BP63" i="40"/>
  <c r="AY63" i="40"/>
  <c r="BG63" i="40"/>
  <c r="BN63" i="40"/>
  <c r="BA63" i="40"/>
  <c r="BI63" i="40"/>
  <c r="BR63" i="40"/>
  <c r="BB63" i="40"/>
  <c r="BQ63" i="40"/>
  <c r="BU63" i="40"/>
  <c r="AZ63" i="40"/>
  <c r="BF63" i="40"/>
  <c r="BT63" i="40"/>
  <c r="BX63" i="40"/>
  <c r="BH63" i="40"/>
  <c r="BC63" i="40"/>
  <c r="BM63" i="40"/>
  <c r="BW63" i="40"/>
  <c r="AX63" i="40"/>
  <c r="BD63" i="40"/>
  <c r="BV63" i="40"/>
  <c r="U62" i="40"/>
  <c r="BS63" i="40"/>
  <c r="BO63" i="40"/>
  <c r="BY64" i="40"/>
  <c r="G67" i="40"/>
  <c r="K39" i="49" s="1"/>
  <c r="J67" i="40"/>
  <c r="I67" i="40"/>
  <c r="K65" i="40"/>
  <c r="J37" i="49"/>
  <c r="X61" i="40"/>
  <c r="Y61" i="40" s="1"/>
  <c r="AA63" i="40"/>
  <c r="AB63" i="40"/>
  <c r="AF63" i="40"/>
  <c r="AJ63" i="40"/>
  <c r="AQ63" i="40"/>
  <c r="AM63" i="40"/>
  <c r="R63" i="40"/>
  <c r="AE63" i="40"/>
  <c r="AC63" i="40"/>
  <c r="AN63" i="40"/>
  <c r="AK63" i="40"/>
  <c r="AR63" i="40"/>
  <c r="S63" i="40"/>
  <c r="P63" i="40"/>
  <c r="AI63" i="40"/>
  <c r="AG63" i="40"/>
  <c r="AP63" i="40"/>
  <c r="Q63" i="40"/>
  <c r="AL63" i="40"/>
  <c r="AH63" i="40"/>
  <c r="AS64" i="40"/>
  <c r="AV64" i="40"/>
  <c r="AU64" i="40"/>
  <c r="AT64" i="40"/>
  <c r="L65" i="40"/>
  <c r="F66" i="40"/>
  <c r="J38" i="49" s="1"/>
  <c r="N38" i="49"/>
  <c r="D66" i="40"/>
  <c r="H38" i="49" s="1"/>
  <c r="M38" i="49"/>
  <c r="E66" i="40"/>
  <c r="I38" i="49" s="1"/>
  <c r="A68" i="40"/>
  <c r="B68" i="40" s="1"/>
  <c r="C69" i="40"/>
  <c r="G39" i="49"/>
  <c r="M64" i="40"/>
  <c r="BG64" i="40" s="1"/>
  <c r="N64" i="40"/>
  <c r="AR64" i="40" s="1"/>
  <c r="BK64" i="40" l="1"/>
  <c r="BJ64" i="40"/>
  <c r="T63" i="40"/>
  <c r="BZ64" i="40"/>
  <c r="U63" i="40"/>
  <c r="V63" i="40" s="1"/>
  <c r="W63" i="40" s="1"/>
  <c r="X63" i="40" s="1"/>
  <c r="BO64" i="40"/>
  <c r="BA64" i="40"/>
  <c r="BC64" i="40"/>
  <c r="BM64" i="40"/>
  <c r="BD64" i="40"/>
  <c r="AX64" i="40"/>
  <c r="BI64" i="40"/>
  <c r="BQ64" i="40"/>
  <c r="AY64" i="40"/>
  <c r="BS64" i="40"/>
  <c r="BB64" i="40"/>
  <c r="BN64" i="40"/>
  <c r="BF64" i="40"/>
  <c r="BP64" i="40"/>
  <c r="BT64" i="40"/>
  <c r="V62" i="40"/>
  <c r="W62" i="40" s="1"/>
  <c r="X62" i="40" s="1"/>
  <c r="Y62" i="40" s="1"/>
  <c r="AZ64" i="40"/>
  <c r="BU64" i="40"/>
  <c r="BV64" i="40"/>
  <c r="BE64" i="40"/>
  <c r="BX64" i="40"/>
  <c r="BW64" i="40"/>
  <c r="BH64" i="40"/>
  <c r="BR64" i="40"/>
  <c r="BK65" i="40"/>
  <c r="BY65" i="40"/>
  <c r="BZ65" i="40"/>
  <c r="BJ65" i="40"/>
  <c r="J68" i="40"/>
  <c r="I68" i="40"/>
  <c r="G68" i="40"/>
  <c r="K40" i="49" s="1"/>
  <c r="K66" i="40"/>
  <c r="Z61" i="40"/>
  <c r="P64" i="40"/>
  <c r="AL64" i="40"/>
  <c r="AJ64" i="40"/>
  <c r="AN64" i="40"/>
  <c r="AB64" i="40"/>
  <c r="AA64" i="40"/>
  <c r="AK64" i="40"/>
  <c r="AP64" i="40"/>
  <c r="AE64" i="40"/>
  <c r="AC64" i="40"/>
  <c r="AG64" i="40"/>
  <c r="AM64" i="40"/>
  <c r="AQ64" i="40"/>
  <c r="AF64" i="40"/>
  <c r="Q64" i="40"/>
  <c r="AI64" i="40"/>
  <c r="AH64" i="40"/>
  <c r="AO64" i="40"/>
  <c r="AS65" i="40"/>
  <c r="AV65" i="40"/>
  <c r="AT65" i="40"/>
  <c r="AU65" i="40"/>
  <c r="E67" i="40"/>
  <c r="I39" i="49" s="1"/>
  <c r="D67" i="40"/>
  <c r="H39" i="49" s="1"/>
  <c r="M39" i="49"/>
  <c r="F67" i="40"/>
  <c r="J39" i="49" s="1"/>
  <c r="N39" i="49"/>
  <c r="L66" i="40"/>
  <c r="G40" i="49"/>
  <c r="C70" i="40"/>
  <c r="A69" i="40"/>
  <c r="B69" i="40" s="1"/>
  <c r="M65" i="40"/>
  <c r="AC65" i="40" s="1"/>
  <c r="N65" i="40"/>
  <c r="AR65" i="40" s="1"/>
  <c r="B130" i="10"/>
  <c r="B131" i="10" s="1"/>
  <c r="BD65" i="40" l="1"/>
  <c r="BG65" i="40"/>
  <c r="BQ65" i="40"/>
  <c r="AX65" i="40"/>
  <c r="BE65" i="40"/>
  <c r="BU65" i="40"/>
  <c r="AY65" i="40"/>
  <c r="BR65" i="40"/>
  <c r="BP65" i="40"/>
  <c r="BB65" i="40"/>
  <c r="BH65" i="40"/>
  <c r="BS65" i="40"/>
  <c r="BC65" i="40"/>
  <c r="BI65" i="40"/>
  <c r="BT65" i="40"/>
  <c r="AZ65" i="40"/>
  <c r="BM65" i="40"/>
  <c r="BV65" i="40"/>
  <c r="Z62" i="40"/>
  <c r="BF65" i="40"/>
  <c r="BN65" i="40"/>
  <c r="BW65" i="40"/>
  <c r="BA65" i="40"/>
  <c r="BO65" i="40"/>
  <c r="BX65" i="40"/>
  <c r="BY66" i="40"/>
  <c r="BJ66" i="40"/>
  <c r="BZ66" i="40"/>
  <c r="BK66" i="40"/>
  <c r="G69" i="40"/>
  <c r="K41" i="49" s="1"/>
  <c r="J69" i="40"/>
  <c r="I69" i="40"/>
  <c r="K67" i="40"/>
  <c r="Y63" i="40"/>
  <c r="Z63" i="40" s="1"/>
  <c r="B133" i="10"/>
  <c r="J133" i="10"/>
  <c r="C198" i="30"/>
  <c r="Q65" i="40"/>
  <c r="S65" i="40"/>
  <c r="AG65" i="40"/>
  <c r="AK65" i="40"/>
  <c r="AJ65" i="40"/>
  <c r="AM65" i="40"/>
  <c r="R64" i="40"/>
  <c r="R65" i="40"/>
  <c r="AA65" i="40"/>
  <c r="AB65" i="40"/>
  <c r="AE65" i="40"/>
  <c r="AO65" i="40"/>
  <c r="AN65" i="40"/>
  <c r="AQ65" i="40"/>
  <c r="AH65" i="40"/>
  <c r="AL65" i="40"/>
  <c r="AP65" i="40"/>
  <c r="AF65" i="40"/>
  <c r="P65" i="40"/>
  <c r="T65" i="40" s="1"/>
  <c r="AI65" i="40"/>
  <c r="AS66" i="40"/>
  <c r="AV66" i="40"/>
  <c r="AU66" i="40"/>
  <c r="AT66" i="40"/>
  <c r="N40" i="49"/>
  <c r="D68" i="40"/>
  <c r="H40" i="49" s="1"/>
  <c r="F68" i="40"/>
  <c r="J40" i="49" s="1"/>
  <c r="M40" i="49"/>
  <c r="E68" i="40"/>
  <c r="I40" i="49" s="1"/>
  <c r="G41" i="49"/>
  <c r="N66" i="40"/>
  <c r="AP66" i="40" s="1"/>
  <c r="M66" i="40"/>
  <c r="AC66" i="40" s="1"/>
  <c r="C192" i="30"/>
  <c r="A70" i="40"/>
  <c r="B70" i="40" s="1"/>
  <c r="C71" i="40"/>
  <c r="L67" i="40"/>
  <c r="BC66" i="40" l="1"/>
  <c r="BS66" i="40"/>
  <c r="BD66" i="40"/>
  <c r="BM66" i="40"/>
  <c r="BV66" i="40"/>
  <c r="BI66" i="40"/>
  <c r="BE66" i="40"/>
  <c r="BR66" i="40"/>
  <c r="BX66" i="40"/>
  <c r="BB66" i="40"/>
  <c r="BT66" i="40"/>
  <c r="BW66" i="40"/>
  <c r="AY66" i="40"/>
  <c r="BF66" i="40"/>
  <c r="BN66" i="40"/>
  <c r="AZ66" i="40"/>
  <c r="BP66" i="40"/>
  <c r="BO66" i="40"/>
  <c r="BA66" i="40"/>
  <c r="BH66" i="40"/>
  <c r="BQ66" i="40"/>
  <c r="AX66" i="40"/>
  <c r="BG66" i="40"/>
  <c r="BU66" i="40"/>
  <c r="BY67" i="40"/>
  <c r="BJ67" i="40"/>
  <c r="BZ67" i="40"/>
  <c r="BK67" i="40"/>
  <c r="I70" i="40"/>
  <c r="G70" i="40"/>
  <c r="K42" i="49" s="1"/>
  <c r="J70" i="40"/>
  <c r="K68" i="40"/>
  <c r="Q66" i="40"/>
  <c r="AE66" i="40"/>
  <c r="AI66" i="40"/>
  <c r="AL66" i="40"/>
  <c r="AQ66" i="40"/>
  <c r="U65" i="40"/>
  <c r="R66" i="40"/>
  <c r="AA66" i="40"/>
  <c r="AF66" i="40"/>
  <c r="AO66" i="40"/>
  <c r="AM66" i="40"/>
  <c r="AR66" i="40"/>
  <c r="AB66" i="40"/>
  <c r="AG66" i="40"/>
  <c r="AJ66" i="40"/>
  <c r="AN66" i="40"/>
  <c r="S64" i="40"/>
  <c r="P66" i="40"/>
  <c r="AH66" i="40"/>
  <c r="AK66" i="40"/>
  <c r="AS67" i="40"/>
  <c r="AT67" i="40"/>
  <c r="AV67" i="40"/>
  <c r="AU67" i="40"/>
  <c r="F69" i="40"/>
  <c r="J41" i="49" s="1"/>
  <c r="E69" i="40"/>
  <c r="I41" i="49" s="1"/>
  <c r="D69" i="40"/>
  <c r="H41" i="49" s="1"/>
  <c r="N41" i="49"/>
  <c r="M41" i="49"/>
  <c r="A71" i="40"/>
  <c r="B71" i="40" s="1"/>
  <c r="C72" i="40"/>
  <c r="G42" i="49"/>
  <c r="N67" i="40"/>
  <c r="AO67" i="40" s="1"/>
  <c r="M67" i="40"/>
  <c r="AB67" i="40" s="1"/>
  <c r="L68" i="40"/>
  <c r="BR67" i="40" l="1"/>
  <c r="BH67" i="40"/>
  <c r="BF67" i="40"/>
  <c r="BO67" i="40"/>
  <c r="BN67" i="40"/>
  <c r="BP67" i="40"/>
  <c r="BQ67" i="40"/>
  <c r="AX67" i="40"/>
  <c r="BS67" i="40"/>
  <c r="BD67" i="40"/>
  <c r="BE67" i="40"/>
  <c r="BU67" i="40"/>
  <c r="BT67" i="40"/>
  <c r="AY67" i="40"/>
  <c r="BC67" i="40"/>
  <c r="BX67" i="40"/>
  <c r="AZ67" i="40"/>
  <c r="BG67" i="40"/>
  <c r="BA67" i="40"/>
  <c r="BV67" i="40"/>
  <c r="BW67" i="40"/>
  <c r="BB67" i="40"/>
  <c r="BI67" i="40"/>
  <c r="BM67" i="40"/>
  <c r="BJ68" i="40"/>
  <c r="BY68" i="40"/>
  <c r="BZ68" i="40"/>
  <c r="BK68" i="40"/>
  <c r="I71" i="40"/>
  <c r="G71" i="40"/>
  <c r="K43" i="49" s="1"/>
  <c r="J71" i="40"/>
  <c r="K69" i="40"/>
  <c r="S66" i="40"/>
  <c r="AQ67" i="40"/>
  <c r="AF67" i="40"/>
  <c r="AL67" i="40"/>
  <c r="AP67" i="40"/>
  <c r="AA67" i="40"/>
  <c r="AC67" i="40"/>
  <c r="AI67" i="40"/>
  <c r="AM67" i="40"/>
  <c r="AR67" i="40"/>
  <c r="T64" i="40"/>
  <c r="U64" i="40" s="1"/>
  <c r="R67" i="40"/>
  <c r="P67" i="40"/>
  <c r="S67" i="40" s="1"/>
  <c r="Q67" i="40"/>
  <c r="AH67" i="40"/>
  <c r="AJ67" i="40"/>
  <c r="AN67" i="40"/>
  <c r="V65" i="40"/>
  <c r="AG67" i="40"/>
  <c r="AE67" i="40"/>
  <c r="AK67" i="40"/>
  <c r="AS68" i="40"/>
  <c r="AV68" i="40"/>
  <c r="AU68" i="40"/>
  <c r="AT68" i="40"/>
  <c r="E70" i="40"/>
  <c r="I42" i="49" s="1"/>
  <c r="N42" i="49"/>
  <c r="M42" i="49"/>
  <c r="F70" i="40"/>
  <c r="J42" i="49" s="1"/>
  <c r="D70" i="40"/>
  <c r="H42" i="49" s="1"/>
  <c r="C73" i="40"/>
  <c r="A72" i="40"/>
  <c r="B72" i="40" s="1"/>
  <c r="L69" i="40"/>
  <c r="M68" i="40"/>
  <c r="BB68" i="40" s="1"/>
  <c r="N68" i="40"/>
  <c r="AO68" i="40" s="1"/>
  <c r="G43" i="49"/>
  <c r="BI68" i="40" l="1"/>
  <c r="BM68" i="40"/>
  <c r="BU68" i="40"/>
  <c r="BT68" i="40"/>
  <c r="AY68" i="40"/>
  <c r="BC68" i="40"/>
  <c r="BS68" i="40"/>
  <c r="BE68" i="40"/>
  <c r="BF68" i="40"/>
  <c r="BN68" i="40"/>
  <c r="AZ68" i="40"/>
  <c r="BG68" i="40"/>
  <c r="BP68" i="40"/>
  <c r="AX68" i="40"/>
  <c r="BH68" i="40"/>
  <c r="BR68" i="40"/>
  <c r="BD68" i="40"/>
  <c r="BQ68" i="40"/>
  <c r="BV68" i="40"/>
  <c r="BA68" i="40"/>
  <c r="BW68" i="40"/>
  <c r="BO68" i="40"/>
  <c r="BX68" i="40"/>
  <c r="BJ69" i="40"/>
  <c r="BY69" i="40"/>
  <c r="BK69" i="40"/>
  <c r="BZ69" i="40"/>
  <c r="I72" i="40"/>
  <c r="G72" i="40"/>
  <c r="K44" i="49" s="1"/>
  <c r="J72" i="40"/>
  <c r="K70" i="40"/>
  <c r="BW69" i="40"/>
  <c r="BX69" i="40"/>
  <c r="BV69" i="40"/>
  <c r="BS69" i="40"/>
  <c r="BR69" i="40"/>
  <c r="BP69" i="40"/>
  <c r="BU69" i="40"/>
  <c r="BT69" i="40"/>
  <c r="BO69" i="40"/>
  <c r="BN69" i="40"/>
  <c r="BI69" i="40"/>
  <c r="BH69" i="40"/>
  <c r="BM69" i="40"/>
  <c r="BQ69" i="40"/>
  <c r="BG69" i="40"/>
  <c r="BF69" i="40"/>
  <c r="BC69" i="40"/>
  <c r="BE69" i="40"/>
  <c r="BD69" i="40"/>
  <c r="AY69" i="40"/>
  <c r="AX69" i="40"/>
  <c r="BB69" i="40"/>
  <c r="BA69" i="40"/>
  <c r="AZ69" i="40"/>
  <c r="T66" i="40"/>
  <c r="T67" i="40"/>
  <c r="AB68" i="40"/>
  <c r="AF68" i="40"/>
  <c r="AL68" i="40"/>
  <c r="AP68" i="40"/>
  <c r="V64" i="40"/>
  <c r="W64" i="40" s="1"/>
  <c r="X64" i="40" s="1"/>
  <c r="Y64" i="40" s="1"/>
  <c r="Z64" i="40" s="1"/>
  <c r="AA68" i="40"/>
  <c r="Q68" i="40"/>
  <c r="AH68" i="40"/>
  <c r="AI68" i="40"/>
  <c r="AM68" i="40"/>
  <c r="AQ68" i="40"/>
  <c r="AC68" i="40"/>
  <c r="AJ68" i="40"/>
  <c r="AG68" i="40"/>
  <c r="AN68" i="40"/>
  <c r="AR68" i="40"/>
  <c r="W65" i="40"/>
  <c r="X65" i="40" s="1"/>
  <c r="Y65" i="40" s="1"/>
  <c r="Z65" i="40" s="1"/>
  <c r="P68" i="40"/>
  <c r="AE68" i="40"/>
  <c r="AK68" i="40"/>
  <c r="AS69" i="40"/>
  <c r="AV69" i="40"/>
  <c r="AT69" i="40"/>
  <c r="AU69" i="40"/>
  <c r="G44" i="49"/>
  <c r="L70" i="40"/>
  <c r="C74" i="40"/>
  <c r="A73" i="40"/>
  <c r="B73" i="40" s="1"/>
  <c r="N43" i="49"/>
  <c r="M43" i="49"/>
  <c r="E71" i="40"/>
  <c r="I43" i="49" s="1"/>
  <c r="D71" i="40"/>
  <c r="H43" i="49" s="1"/>
  <c r="F71" i="40"/>
  <c r="J43" i="49" s="1"/>
  <c r="M69" i="40"/>
  <c r="AA69" i="40" s="1"/>
  <c r="N69" i="40"/>
  <c r="AO69" i="40" s="1"/>
  <c r="BY70" i="40" l="1"/>
  <c r="BJ70" i="40"/>
  <c r="BZ70" i="40"/>
  <c r="BK70" i="40"/>
  <c r="J73" i="40"/>
  <c r="G73" i="40"/>
  <c r="K45" i="49" s="1"/>
  <c r="I73" i="40"/>
  <c r="BW70" i="40"/>
  <c r="BX70" i="40"/>
  <c r="BV70" i="40"/>
  <c r="BU70" i="40"/>
  <c r="BT70" i="40"/>
  <c r="BS70" i="40"/>
  <c r="BQ70" i="40"/>
  <c r="BO70" i="40"/>
  <c r="BN70" i="40"/>
  <c r="BP70" i="40"/>
  <c r="BM70" i="40"/>
  <c r="BI70" i="40"/>
  <c r="BH70" i="40"/>
  <c r="BG70" i="40"/>
  <c r="BR70" i="40"/>
  <c r="BF70" i="40"/>
  <c r="BD70" i="40"/>
  <c r="AZ70" i="40"/>
  <c r="BE70" i="40"/>
  <c r="AY70" i="40"/>
  <c r="BC70" i="40"/>
  <c r="AX70" i="40"/>
  <c r="BB70" i="40"/>
  <c r="BA70" i="40"/>
  <c r="K71" i="40"/>
  <c r="U66" i="40"/>
  <c r="U67" i="40"/>
  <c r="R69" i="40"/>
  <c r="S69" i="40"/>
  <c r="V69" i="40"/>
  <c r="AC69" i="40"/>
  <c r="AH69" i="40"/>
  <c r="AL69" i="40"/>
  <c r="AQ69" i="40"/>
  <c r="AB69" i="40"/>
  <c r="T69" i="40"/>
  <c r="W69" i="40"/>
  <c r="AF69" i="40"/>
  <c r="AI69" i="40"/>
  <c r="AM69" i="40"/>
  <c r="P69" i="40"/>
  <c r="AJ69" i="40"/>
  <c r="AK69" i="40"/>
  <c r="AP69" i="40"/>
  <c r="AN69" i="40"/>
  <c r="R68" i="40"/>
  <c r="Q69" i="40"/>
  <c r="U69" i="40"/>
  <c r="AE69" i="40"/>
  <c r="AG69" i="40"/>
  <c r="AR69" i="40"/>
  <c r="AS70" i="40"/>
  <c r="AV70" i="40"/>
  <c r="AU70" i="40"/>
  <c r="AT70" i="40"/>
  <c r="J134" i="10"/>
  <c r="L71" i="40"/>
  <c r="N70" i="40"/>
  <c r="AO70" i="40" s="1"/>
  <c r="M70" i="40"/>
  <c r="AC70" i="40" s="1"/>
  <c r="E72" i="40"/>
  <c r="I44" i="49" s="1"/>
  <c r="F72" i="40"/>
  <c r="J44" i="49" s="1"/>
  <c r="D72" i="40"/>
  <c r="H44" i="49" s="1"/>
  <c r="N44" i="49"/>
  <c r="M44" i="49"/>
  <c r="G45" i="49"/>
  <c r="A74" i="40"/>
  <c r="B74" i="40" s="1"/>
  <c r="C75" i="40"/>
  <c r="BY71" i="40" l="1"/>
  <c r="BJ71" i="40"/>
  <c r="BZ71" i="40"/>
  <c r="BK71" i="40"/>
  <c r="J74" i="40"/>
  <c r="I74" i="40"/>
  <c r="G74" i="40"/>
  <c r="K46" i="49" s="1"/>
  <c r="K72" i="40"/>
  <c r="BU71" i="40"/>
  <c r="BT71" i="40"/>
  <c r="BR71" i="40"/>
  <c r="BP71" i="40"/>
  <c r="BN71" i="40"/>
  <c r="BX71" i="40"/>
  <c r="BW71" i="40"/>
  <c r="BQ71" i="40"/>
  <c r="BS71" i="40"/>
  <c r="BV71" i="40"/>
  <c r="BO71" i="40"/>
  <c r="BM71" i="40"/>
  <c r="BH71" i="40"/>
  <c r="BI71" i="40"/>
  <c r="BD71" i="40"/>
  <c r="BG71" i="40"/>
  <c r="BF71" i="40"/>
  <c r="BC71" i="40"/>
  <c r="BB71" i="40"/>
  <c r="BA71" i="40"/>
  <c r="AZ71" i="40"/>
  <c r="AY71" i="40"/>
  <c r="BE71" i="40"/>
  <c r="AX71" i="40"/>
  <c r="X69" i="40"/>
  <c r="Z69" i="40" s="1"/>
  <c r="Y69" i="40"/>
  <c r="V66" i="40"/>
  <c r="V67" i="40"/>
  <c r="Q70" i="40"/>
  <c r="AE70" i="40"/>
  <c r="AI70" i="40"/>
  <c r="AK70" i="40"/>
  <c r="AQ70" i="40"/>
  <c r="R70" i="40"/>
  <c r="AA70" i="40"/>
  <c r="AF70" i="40"/>
  <c r="AP70" i="40"/>
  <c r="AL70" i="40"/>
  <c r="AR70" i="40"/>
  <c r="T70" i="40"/>
  <c r="S70" i="40"/>
  <c r="U70" i="40"/>
  <c r="AB70" i="40"/>
  <c r="AG70" i="40"/>
  <c r="AN70" i="40"/>
  <c r="AM70" i="40"/>
  <c r="P70" i="40"/>
  <c r="V70" i="40" s="1"/>
  <c r="AH70" i="40"/>
  <c r="AJ70" i="40"/>
  <c r="S68" i="40"/>
  <c r="AS71" i="40"/>
  <c r="AV71" i="40"/>
  <c r="AU71" i="40"/>
  <c r="AT71" i="40"/>
  <c r="L72" i="40"/>
  <c r="M71" i="40"/>
  <c r="AB71" i="40" s="1"/>
  <c r="N71" i="40"/>
  <c r="AO71" i="40" s="1"/>
  <c r="B134" i="10"/>
  <c r="B143" i="10" s="1"/>
  <c r="M45" i="49"/>
  <c r="N45" i="49"/>
  <c r="E73" i="40"/>
  <c r="I45" i="49" s="1"/>
  <c r="D73" i="40"/>
  <c r="H45" i="49" s="1"/>
  <c r="F73" i="40"/>
  <c r="J45" i="49" s="1"/>
  <c r="C76" i="40"/>
  <c r="A75" i="40"/>
  <c r="B75" i="40" s="1"/>
  <c r="G46" i="49"/>
  <c r="BZ72" i="40" l="1"/>
  <c r="BJ72" i="40"/>
  <c r="BY72" i="40"/>
  <c r="BK72" i="40"/>
  <c r="G75" i="40"/>
  <c r="K47" i="49" s="1"/>
  <c r="J75" i="40"/>
  <c r="I75" i="40"/>
  <c r="K73" i="40"/>
  <c r="BT72" i="40"/>
  <c r="BX72" i="40"/>
  <c r="BV72" i="40"/>
  <c r="BU72" i="40"/>
  <c r="BS72" i="40"/>
  <c r="BQ72" i="40"/>
  <c r="BO72" i="40"/>
  <c r="BW72" i="40"/>
  <c r="BP72" i="40"/>
  <c r="BR72" i="40"/>
  <c r="BM72" i="40"/>
  <c r="BI72" i="40"/>
  <c r="BN72" i="40"/>
  <c r="BH72" i="40"/>
  <c r="BD72" i="40"/>
  <c r="BG72" i="40"/>
  <c r="BF72" i="40"/>
  <c r="BC72" i="40"/>
  <c r="BE72" i="40"/>
  <c r="BB72" i="40"/>
  <c r="BA72" i="40"/>
  <c r="AZ72" i="40"/>
  <c r="AY72" i="40"/>
  <c r="AX72" i="40"/>
  <c r="W66" i="40"/>
  <c r="X66" i="40" s="1"/>
  <c r="W67" i="40"/>
  <c r="X67" i="40" s="1"/>
  <c r="B144" i="10"/>
  <c r="C212" i="30"/>
  <c r="AF71" i="40"/>
  <c r="AC71" i="40"/>
  <c r="AN71" i="40"/>
  <c r="AQ71" i="40"/>
  <c r="W70" i="40"/>
  <c r="R71" i="40"/>
  <c r="P71" i="40"/>
  <c r="AI71" i="40"/>
  <c r="AK71" i="40"/>
  <c r="AE71" i="40"/>
  <c r="AJ71" i="40"/>
  <c r="AP71" i="40"/>
  <c r="T68" i="40"/>
  <c r="U68" i="40"/>
  <c r="AH71" i="40"/>
  <c r="AM71" i="40"/>
  <c r="AR71" i="40"/>
  <c r="Q71" i="40"/>
  <c r="S71" i="40"/>
  <c r="AA71" i="40"/>
  <c r="AG71" i="40"/>
  <c r="AL71" i="40"/>
  <c r="AS72" i="40"/>
  <c r="AT72" i="40"/>
  <c r="AV72" i="40"/>
  <c r="AU72" i="40"/>
  <c r="G47" i="49"/>
  <c r="C187" i="30"/>
  <c r="L73" i="40"/>
  <c r="A76" i="40"/>
  <c r="B76" i="40" s="1"/>
  <c r="C77" i="40"/>
  <c r="E74" i="40"/>
  <c r="I46" i="49" s="1"/>
  <c r="F74" i="40"/>
  <c r="J46" i="49" s="1"/>
  <c r="M46" i="49"/>
  <c r="N46" i="49"/>
  <c r="D74" i="40"/>
  <c r="H46" i="49" s="1"/>
  <c r="M72" i="40"/>
  <c r="N72" i="40"/>
  <c r="AQ72" i="40" s="1"/>
  <c r="BY73" i="40" l="1"/>
  <c r="BZ73" i="40"/>
  <c r="BK73" i="40"/>
  <c r="BJ73" i="40"/>
  <c r="G76" i="40"/>
  <c r="K48" i="49" s="1"/>
  <c r="I76" i="40"/>
  <c r="J76" i="40"/>
  <c r="K74" i="40"/>
  <c r="BX73" i="40"/>
  <c r="BW73" i="40"/>
  <c r="BV73" i="40"/>
  <c r="BU73" i="40"/>
  <c r="BQ73" i="40"/>
  <c r="BT73" i="40"/>
  <c r="BS73" i="40"/>
  <c r="BM73" i="40"/>
  <c r="BP73" i="40"/>
  <c r="BO73" i="40"/>
  <c r="BI73" i="40"/>
  <c r="BN73" i="40"/>
  <c r="BH73" i="40"/>
  <c r="BR73" i="40"/>
  <c r="BG73" i="40"/>
  <c r="BE73" i="40"/>
  <c r="BA73" i="40"/>
  <c r="BF73" i="40"/>
  <c r="AZ73" i="40"/>
  <c r="BD73" i="40"/>
  <c r="BB73" i="40"/>
  <c r="BC73" i="40"/>
  <c r="AY73" i="40"/>
  <c r="AX73" i="40"/>
  <c r="Y67" i="40"/>
  <c r="Z67" i="40" s="1"/>
  <c r="Y66" i="40"/>
  <c r="Z66" i="40" s="1"/>
  <c r="B145" i="10"/>
  <c r="C214" i="30"/>
  <c r="AE72" i="40"/>
  <c r="AM72" i="40"/>
  <c r="AN72" i="40"/>
  <c r="AI72" i="40"/>
  <c r="X70" i="40"/>
  <c r="Y70" i="40" s="1"/>
  <c r="Z70" i="40" s="1"/>
  <c r="V68" i="40"/>
  <c r="W68" i="40" s="1"/>
  <c r="X68" i="40" s="1"/>
  <c r="Y68" i="40" s="1"/>
  <c r="Z68" i="40" s="1"/>
  <c r="P72" i="40"/>
  <c r="T72" i="40"/>
  <c r="AF72" i="40"/>
  <c r="AO72" i="40"/>
  <c r="AR72" i="40"/>
  <c r="T71" i="40"/>
  <c r="U71" i="40" s="1"/>
  <c r="W72" i="40"/>
  <c r="AB72" i="40"/>
  <c r="R72" i="40"/>
  <c r="S72" i="40"/>
  <c r="Q72" i="40"/>
  <c r="Y72" i="40" s="1"/>
  <c r="AC72" i="40"/>
  <c r="AH72" i="40"/>
  <c r="AJ72" i="40"/>
  <c r="AP72" i="40"/>
  <c r="V72" i="40"/>
  <c r="X72" i="40"/>
  <c r="U72" i="40"/>
  <c r="AA72" i="40"/>
  <c r="AG72" i="40"/>
  <c r="AL72" i="40"/>
  <c r="AK72" i="40"/>
  <c r="AS73" i="40"/>
  <c r="AV73" i="40"/>
  <c r="AU73" i="40"/>
  <c r="AT73" i="40"/>
  <c r="G48" i="49"/>
  <c r="L74" i="40"/>
  <c r="C78" i="40"/>
  <c r="A77" i="40"/>
  <c r="B77" i="40" s="1"/>
  <c r="N73" i="40"/>
  <c r="AP73" i="40" s="1"/>
  <c r="M73" i="40"/>
  <c r="R73" i="40" s="1"/>
  <c r="M47" i="49"/>
  <c r="N47" i="49"/>
  <c r="F75" i="40"/>
  <c r="J47" i="49" s="1"/>
  <c r="D75" i="40"/>
  <c r="H47" i="49" s="1"/>
  <c r="E75" i="40"/>
  <c r="I47" i="49" s="1"/>
  <c r="BY74" i="40" l="1"/>
  <c r="BJ74" i="40"/>
  <c r="BZ74" i="40"/>
  <c r="BK74" i="40"/>
  <c r="G77" i="40"/>
  <c r="K49" i="49" s="1"/>
  <c r="J77" i="40"/>
  <c r="I77" i="40"/>
  <c r="K75" i="40"/>
  <c r="BX74" i="40"/>
  <c r="BV74" i="40"/>
  <c r="BR74" i="40"/>
  <c r="BW74" i="40"/>
  <c r="BO74" i="40"/>
  <c r="BT74" i="40"/>
  <c r="BN74" i="40"/>
  <c r="BQ74" i="40"/>
  <c r="BS74" i="40"/>
  <c r="BU74" i="40"/>
  <c r="BP74" i="40"/>
  <c r="BM74" i="40"/>
  <c r="BI74" i="40"/>
  <c r="BH74" i="40"/>
  <c r="BE74" i="40"/>
  <c r="BD74" i="40"/>
  <c r="BG74" i="40"/>
  <c r="BC74" i="40"/>
  <c r="AX74" i="40"/>
  <c r="BF74" i="40"/>
  <c r="BB74" i="40"/>
  <c r="BA74" i="40"/>
  <c r="AZ74" i="40"/>
  <c r="AY74" i="40"/>
  <c r="Z72" i="40"/>
  <c r="B146" i="10"/>
  <c r="C216" i="30"/>
  <c r="AG73" i="40"/>
  <c r="AH73" i="40"/>
  <c r="AO73" i="40"/>
  <c r="AR73" i="40"/>
  <c r="V71" i="40"/>
  <c r="W71" i="40" s="1"/>
  <c r="X71" i="40" s="1"/>
  <c r="Y71" i="40" s="1"/>
  <c r="Z71" i="40" s="1"/>
  <c r="AA73" i="40"/>
  <c r="AI73" i="40"/>
  <c r="AF73" i="40"/>
  <c r="AN73" i="40"/>
  <c r="S73" i="40"/>
  <c r="AE73" i="40"/>
  <c r="AB73" i="40"/>
  <c r="AJ73" i="40"/>
  <c r="AL73" i="40"/>
  <c r="AQ73" i="40"/>
  <c r="P73" i="40"/>
  <c r="AC73" i="40"/>
  <c r="Q73" i="40"/>
  <c r="AK73" i="40"/>
  <c r="AM73" i="40"/>
  <c r="AS74" i="40"/>
  <c r="AV74" i="40"/>
  <c r="AU74" i="40"/>
  <c r="AT74" i="40"/>
  <c r="L75" i="40"/>
  <c r="G49" i="49"/>
  <c r="M74" i="40"/>
  <c r="AA74" i="40" s="1"/>
  <c r="N74" i="40"/>
  <c r="AR74" i="40" s="1"/>
  <c r="N48" i="49"/>
  <c r="F76" i="40"/>
  <c r="J48" i="49" s="1"/>
  <c r="E76" i="40"/>
  <c r="I48" i="49" s="1"/>
  <c r="M48" i="49"/>
  <c r="D76" i="40"/>
  <c r="H48" i="49" s="1"/>
  <c r="A78" i="40"/>
  <c r="B78" i="40" s="1"/>
  <c r="C79" i="40"/>
  <c r="BY75" i="40" l="1"/>
  <c r="BJ75" i="40"/>
  <c r="BZ75" i="40"/>
  <c r="BK75" i="40"/>
  <c r="I78" i="40"/>
  <c r="G78" i="40"/>
  <c r="K50" i="49" s="1"/>
  <c r="J78" i="40"/>
  <c r="BX75" i="40"/>
  <c r="BW75" i="40"/>
  <c r="BV75" i="40"/>
  <c r="BT75" i="40"/>
  <c r="BS75" i="40"/>
  <c r="BQ75" i="40"/>
  <c r="BO75" i="40"/>
  <c r="BP75" i="40"/>
  <c r="BR75" i="40"/>
  <c r="BN75" i="40"/>
  <c r="BU75" i="40"/>
  <c r="BM75" i="40"/>
  <c r="BI75" i="40"/>
  <c r="BF75" i="40"/>
  <c r="BC75" i="40"/>
  <c r="BH75" i="40"/>
  <c r="BE75" i="40"/>
  <c r="BD75" i="40"/>
  <c r="AY75" i="40"/>
  <c r="AX75" i="40"/>
  <c r="AZ75" i="40"/>
  <c r="BB75" i="40"/>
  <c r="BA75" i="40"/>
  <c r="BG75" i="40"/>
  <c r="K76" i="40"/>
  <c r="B147" i="10"/>
  <c r="C218" i="30"/>
  <c r="T74" i="40"/>
  <c r="S74" i="40"/>
  <c r="U74" i="40"/>
  <c r="AB74" i="40"/>
  <c r="AF74" i="40"/>
  <c r="AJ74" i="40"/>
  <c r="AO74" i="40"/>
  <c r="T73" i="40"/>
  <c r="U73" i="40" s="1"/>
  <c r="P74" i="40"/>
  <c r="V74" i="40"/>
  <c r="AM74" i="40"/>
  <c r="AG74" i="40"/>
  <c r="AK74" i="40"/>
  <c r="AP74" i="40"/>
  <c r="Q74" i="40"/>
  <c r="W74" i="40"/>
  <c r="AC74" i="40"/>
  <c r="AH74" i="40"/>
  <c r="AL74" i="40"/>
  <c r="AQ74" i="40"/>
  <c r="R74" i="40"/>
  <c r="X74" i="40"/>
  <c r="AE74" i="40"/>
  <c r="AI74" i="40"/>
  <c r="AN74" i="40"/>
  <c r="AS75" i="40"/>
  <c r="AV75" i="40"/>
  <c r="AU75" i="40"/>
  <c r="AT75" i="40"/>
  <c r="G50" i="49"/>
  <c r="D77" i="40"/>
  <c r="H49" i="49" s="1"/>
  <c r="N49" i="49"/>
  <c r="F77" i="40"/>
  <c r="J49" i="49" s="1"/>
  <c r="E77" i="40"/>
  <c r="I49" i="49" s="1"/>
  <c r="M49" i="49"/>
  <c r="L76" i="40"/>
  <c r="C80" i="40"/>
  <c r="A79" i="40"/>
  <c r="B79" i="40" s="1"/>
  <c r="N75" i="40"/>
  <c r="AP75" i="40" s="1"/>
  <c r="M75" i="40"/>
  <c r="BJ76" i="40" l="1"/>
  <c r="BY76" i="40"/>
  <c r="BZ76" i="40"/>
  <c r="BK76" i="40"/>
  <c r="I79" i="40"/>
  <c r="G79" i="40"/>
  <c r="K51" i="49" s="1"/>
  <c r="J79" i="40"/>
  <c r="K77" i="40"/>
  <c r="BX76" i="40"/>
  <c r="BW76" i="40"/>
  <c r="BU76" i="40"/>
  <c r="BR76" i="40"/>
  <c r="BP76" i="40"/>
  <c r="BN76" i="40"/>
  <c r="BT76" i="40"/>
  <c r="BS76" i="40"/>
  <c r="BV76" i="40"/>
  <c r="BO76" i="40"/>
  <c r="BQ76" i="40"/>
  <c r="BM76" i="40"/>
  <c r="BI76" i="40"/>
  <c r="BH76" i="40"/>
  <c r="BC76" i="40"/>
  <c r="BB76" i="40"/>
  <c r="BG76" i="40"/>
  <c r="BF76" i="40"/>
  <c r="BA76" i="40"/>
  <c r="BD76" i="40"/>
  <c r="AX76" i="40"/>
  <c r="AZ76" i="40"/>
  <c r="BE76" i="40"/>
  <c r="AY76" i="40"/>
  <c r="B148" i="10"/>
  <c r="B154" i="10" s="1"/>
  <c r="C220" i="30"/>
  <c r="C222" i="30" s="1"/>
  <c r="Y74" i="40"/>
  <c r="Z74" i="40" s="1"/>
  <c r="V73" i="40"/>
  <c r="W73" i="40"/>
  <c r="P75" i="40"/>
  <c r="X75" i="40"/>
  <c r="R75" i="40"/>
  <c r="AF75" i="40"/>
  <c r="AG75" i="40"/>
  <c r="AL75" i="40"/>
  <c r="AQ75" i="40"/>
  <c r="AC75" i="40"/>
  <c r="Y75" i="40"/>
  <c r="AB75" i="40"/>
  <c r="U75" i="40"/>
  <c r="AJ75" i="40"/>
  <c r="AN75" i="40"/>
  <c r="AO75" i="40"/>
  <c r="T75" i="40"/>
  <c r="Q75" i="40"/>
  <c r="S75" i="40"/>
  <c r="AI75" i="40"/>
  <c r="AM75" i="40"/>
  <c r="AR75" i="40"/>
  <c r="AE75" i="40"/>
  <c r="V75" i="40"/>
  <c r="AH75" i="40"/>
  <c r="W75" i="40"/>
  <c r="AA75" i="40"/>
  <c r="AK75" i="40"/>
  <c r="AS76" i="40"/>
  <c r="AV76" i="40"/>
  <c r="AU76" i="40"/>
  <c r="AT76" i="40"/>
  <c r="G51" i="49"/>
  <c r="L77" i="40"/>
  <c r="C81" i="40"/>
  <c r="A80" i="40"/>
  <c r="B80" i="40" s="1"/>
  <c r="N50" i="49"/>
  <c r="D78" i="40"/>
  <c r="H50" i="49" s="1"/>
  <c r="M50" i="49"/>
  <c r="E78" i="40"/>
  <c r="I50" i="49" s="1"/>
  <c r="F78" i="40"/>
  <c r="N76" i="40"/>
  <c r="AP76" i="40" s="1"/>
  <c r="M76" i="40"/>
  <c r="AB76" i="40" s="1"/>
  <c r="BJ77" i="40" l="1"/>
  <c r="BK77" i="40"/>
  <c r="BY77" i="40"/>
  <c r="BZ77" i="40"/>
  <c r="I80" i="40"/>
  <c r="G80" i="40"/>
  <c r="K52" i="49" s="1"/>
  <c r="J80" i="40"/>
  <c r="K78" i="40"/>
  <c r="J50" i="49"/>
  <c r="BX77" i="40"/>
  <c r="BV77" i="40"/>
  <c r="BW77" i="40"/>
  <c r="BU77" i="40"/>
  <c r="BQ77" i="40"/>
  <c r="BT77" i="40"/>
  <c r="BR77" i="40"/>
  <c r="BO77" i="40"/>
  <c r="BN77" i="40"/>
  <c r="BP77" i="40"/>
  <c r="BS77" i="40"/>
  <c r="BI77" i="40"/>
  <c r="BH77" i="40"/>
  <c r="BM77" i="40"/>
  <c r="BG77" i="40"/>
  <c r="BF77" i="40"/>
  <c r="BC77" i="40"/>
  <c r="BE77" i="40"/>
  <c r="BD77" i="40"/>
  <c r="AY77" i="40"/>
  <c r="AX77" i="40"/>
  <c r="BB77" i="40"/>
  <c r="BA77" i="40"/>
  <c r="AZ77" i="40"/>
  <c r="Z75" i="40"/>
  <c r="B155" i="10"/>
  <c r="C226" i="30"/>
  <c r="X73" i="40"/>
  <c r="Y73" i="40" s="1"/>
  <c r="Z73" i="40" s="1"/>
  <c r="AF76" i="40"/>
  <c r="AA76" i="40"/>
  <c r="AJ76" i="40"/>
  <c r="R76" i="40"/>
  <c r="P76" i="40"/>
  <c r="AK76" i="40"/>
  <c r="AM76" i="40"/>
  <c r="AR76" i="40"/>
  <c r="AI76" i="40"/>
  <c r="AQ76" i="40"/>
  <c r="Q76" i="40"/>
  <c r="AG76" i="40"/>
  <c r="AO76" i="40"/>
  <c r="AE76" i="40"/>
  <c r="AN76" i="40"/>
  <c r="AH76" i="40"/>
  <c r="S76" i="40"/>
  <c r="AC76" i="40"/>
  <c r="AL76" i="40"/>
  <c r="AS77" i="40"/>
  <c r="AV77" i="40"/>
  <c r="AU77" i="40"/>
  <c r="AT77" i="40"/>
  <c r="L78" i="40"/>
  <c r="G52" i="49"/>
  <c r="M51" i="49"/>
  <c r="E79" i="40"/>
  <c r="I51" i="49" s="1"/>
  <c r="N51" i="49"/>
  <c r="F79" i="40"/>
  <c r="J51" i="49" s="1"/>
  <c r="D79" i="40"/>
  <c r="H51" i="49" s="1"/>
  <c r="C82" i="40"/>
  <c r="A81" i="40"/>
  <c r="B81" i="40" s="1"/>
  <c r="N77" i="40"/>
  <c r="AN77" i="40" s="1"/>
  <c r="M77" i="40"/>
  <c r="AC77" i="40" s="1"/>
  <c r="BY78" i="40" l="1"/>
  <c r="BJ78" i="40"/>
  <c r="BZ78" i="40"/>
  <c r="BK78" i="40"/>
  <c r="J81" i="40"/>
  <c r="G81" i="40"/>
  <c r="K53" i="49" s="1"/>
  <c r="I81" i="40"/>
  <c r="K79" i="40"/>
  <c r="BW78" i="40"/>
  <c r="BX78" i="40"/>
  <c r="BV78" i="40"/>
  <c r="BU78" i="40"/>
  <c r="BR78" i="40"/>
  <c r="BP78" i="40"/>
  <c r="BO78" i="40"/>
  <c r="BS78" i="40"/>
  <c r="BQ78" i="40"/>
  <c r="BN78" i="40"/>
  <c r="BI78" i="40"/>
  <c r="BH78" i="40"/>
  <c r="BG78" i="40"/>
  <c r="BM78" i="40"/>
  <c r="BT78" i="40"/>
  <c r="BF78" i="40"/>
  <c r="BD78" i="40"/>
  <c r="AZ78" i="40"/>
  <c r="BE78" i="40"/>
  <c r="AY78" i="40"/>
  <c r="AX78" i="40"/>
  <c r="BC78" i="40"/>
  <c r="BB78" i="40"/>
  <c r="BA78" i="40"/>
  <c r="T76" i="40"/>
  <c r="U76" i="40" s="1"/>
  <c r="V76" i="40"/>
  <c r="J156" i="10"/>
  <c r="B156" i="10"/>
  <c r="C233" i="30"/>
  <c r="AA77" i="40"/>
  <c r="Q77" i="40"/>
  <c r="R77" i="40"/>
  <c r="AB77" i="40"/>
  <c r="P77" i="40"/>
  <c r="AO77" i="40"/>
  <c r="AJ77" i="40"/>
  <c r="AL77" i="40"/>
  <c r="AP77" i="40"/>
  <c r="AI77" i="40"/>
  <c r="AG77" i="40"/>
  <c r="AF77" i="40"/>
  <c r="AK77" i="40"/>
  <c r="AR77" i="40"/>
  <c r="AH77" i="40"/>
  <c r="AM77" i="40"/>
  <c r="AQ77" i="40"/>
  <c r="AE77" i="40"/>
  <c r="AS78" i="40"/>
  <c r="AV78" i="40"/>
  <c r="AU78" i="40"/>
  <c r="AT78" i="40"/>
  <c r="D80" i="40"/>
  <c r="H52" i="49" s="1"/>
  <c r="E80" i="40"/>
  <c r="I52" i="49" s="1"/>
  <c r="N52" i="49"/>
  <c r="M52" i="49"/>
  <c r="F80" i="40"/>
  <c r="J52" i="49" s="1"/>
  <c r="G53" i="49"/>
  <c r="C83" i="40"/>
  <c r="A82" i="40"/>
  <c r="B82" i="40" s="1"/>
  <c r="N78" i="40"/>
  <c r="AO78" i="40" s="1"/>
  <c r="M78" i="40"/>
  <c r="AA78" i="40" s="1"/>
  <c r="L79" i="40"/>
  <c r="BY79" i="40" l="1"/>
  <c r="BJ79" i="40"/>
  <c r="BZ79" i="40"/>
  <c r="BK79" i="40"/>
  <c r="J82" i="40"/>
  <c r="I82" i="40"/>
  <c r="G82" i="40"/>
  <c r="K54" i="49" s="1"/>
  <c r="K80" i="40"/>
  <c r="BV79" i="40"/>
  <c r="BU79" i="40"/>
  <c r="BW79" i="40"/>
  <c r="BX79" i="40"/>
  <c r="BR79" i="40"/>
  <c r="BP79" i="40"/>
  <c r="BN79" i="40"/>
  <c r="BT79" i="40"/>
  <c r="BS79" i="40"/>
  <c r="BQ79" i="40"/>
  <c r="BM79" i="40"/>
  <c r="BH79" i="40"/>
  <c r="BO79" i="40"/>
  <c r="BI79" i="40"/>
  <c r="BG79" i="40"/>
  <c r="BF79" i="40"/>
  <c r="BD79" i="40"/>
  <c r="BC79" i="40"/>
  <c r="BB79" i="40"/>
  <c r="BE79" i="40"/>
  <c r="AY79" i="40"/>
  <c r="AZ79" i="40"/>
  <c r="AX79" i="40"/>
  <c r="BA79" i="40"/>
  <c r="S77" i="40"/>
  <c r="W76" i="40"/>
  <c r="B164" i="10"/>
  <c r="AG78" i="40"/>
  <c r="AP78" i="40"/>
  <c r="P78" i="40"/>
  <c r="U78" i="40" s="1"/>
  <c r="AH78" i="40"/>
  <c r="AQ78" i="40"/>
  <c r="AN78" i="40"/>
  <c r="AJ78" i="40"/>
  <c r="AB78" i="40"/>
  <c r="AK78" i="40"/>
  <c r="R78" i="40"/>
  <c r="AE78" i="40"/>
  <c r="AI78" i="40"/>
  <c r="AL78" i="40"/>
  <c r="AR78" i="40"/>
  <c r="Q78" i="40"/>
  <c r="AC78" i="40"/>
  <c r="T78" i="40"/>
  <c r="S78" i="40"/>
  <c r="AF78" i="40"/>
  <c r="AM78" i="40"/>
  <c r="AS79" i="40"/>
  <c r="AV79" i="40"/>
  <c r="AU79" i="40"/>
  <c r="AT79" i="40"/>
  <c r="G54" i="49"/>
  <c r="L80" i="40"/>
  <c r="C84" i="40"/>
  <c r="A83" i="40"/>
  <c r="B83" i="40" s="1"/>
  <c r="D81" i="40"/>
  <c r="H53" i="49" s="1"/>
  <c r="F81" i="40"/>
  <c r="J53" i="49" s="1"/>
  <c r="N53" i="49"/>
  <c r="E81" i="40"/>
  <c r="I53" i="49" s="1"/>
  <c r="M53" i="49"/>
  <c r="N79" i="40"/>
  <c r="AR79" i="40" s="1"/>
  <c r="M79" i="40"/>
  <c r="BZ80" i="40" l="1"/>
  <c r="BY80" i="40"/>
  <c r="BJ80" i="40"/>
  <c r="BK80" i="40"/>
  <c r="G83" i="40"/>
  <c r="K55" i="49" s="1"/>
  <c r="J83" i="40"/>
  <c r="I83" i="40"/>
  <c r="K81" i="40"/>
  <c r="BT80" i="40"/>
  <c r="BX80" i="40"/>
  <c r="BW80" i="40"/>
  <c r="BS80" i="40"/>
  <c r="BQ80" i="40"/>
  <c r="BO80" i="40"/>
  <c r="BV80" i="40"/>
  <c r="BU80" i="40"/>
  <c r="BM80" i="40"/>
  <c r="BR80" i="40"/>
  <c r="BN80" i="40"/>
  <c r="BP80" i="40"/>
  <c r="BH80" i="40"/>
  <c r="BG80" i="40"/>
  <c r="BF80" i="40"/>
  <c r="BD80" i="40"/>
  <c r="BI80" i="40"/>
  <c r="BC80" i="40"/>
  <c r="BE80" i="40"/>
  <c r="AY80" i="40"/>
  <c r="AX80" i="40"/>
  <c r="BB80" i="40"/>
  <c r="BA80" i="40"/>
  <c r="AZ80" i="40"/>
  <c r="S79" i="40"/>
  <c r="AB79" i="40"/>
  <c r="V79" i="40"/>
  <c r="AE79" i="40"/>
  <c r="AG79" i="40"/>
  <c r="AP79" i="40"/>
  <c r="T77" i="40"/>
  <c r="AA79" i="40"/>
  <c r="Q79" i="40"/>
  <c r="AC79" i="40"/>
  <c r="AI79" i="40"/>
  <c r="AH79" i="40"/>
  <c r="AO79" i="40"/>
  <c r="X76" i="40"/>
  <c r="P79" i="40"/>
  <c r="X79" i="40" s="1"/>
  <c r="T79" i="40"/>
  <c r="AL79" i="40"/>
  <c r="AN79" i="40"/>
  <c r="AJ79" i="40"/>
  <c r="AK79" i="40"/>
  <c r="AQ79" i="40"/>
  <c r="W79" i="40"/>
  <c r="R79" i="40"/>
  <c r="U79" i="40"/>
  <c r="AF79" i="40"/>
  <c r="AM79" i="40"/>
  <c r="B165" i="10"/>
  <c r="B170" i="10" s="1"/>
  <c r="V78" i="40"/>
  <c r="AR80" i="40"/>
  <c r="AN80" i="40"/>
  <c r="AO80" i="40"/>
  <c r="AG80" i="40"/>
  <c r="AF80" i="40"/>
  <c r="AI80" i="40"/>
  <c r="AE80" i="40"/>
  <c r="AK80" i="40"/>
  <c r="W78" i="40"/>
  <c r="X78" i="40" s="1"/>
  <c r="AS80" i="40"/>
  <c r="AV80" i="40"/>
  <c r="AU80" i="40"/>
  <c r="AT80" i="40"/>
  <c r="G55" i="49"/>
  <c r="A84" i="40"/>
  <c r="B84" i="40" s="1"/>
  <c r="C85" i="40"/>
  <c r="M80" i="40"/>
  <c r="X80" i="40" s="1"/>
  <c r="N80" i="40"/>
  <c r="AQ80" i="40" s="1"/>
  <c r="L81" i="40"/>
  <c r="M54" i="49"/>
  <c r="F82" i="40"/>
  <c r="J54" i="49" s="1"/>
  <c r="N54" i="49"/>
  <c r="E82" i="40"/>
  <c r="I54" i="49" s="1"/>
  <c r="D82" i="40"/>
  <c r="H54" i="49" s="1"/>
  <c r="BJ81" i="40" l="1"/>
  <c r="BY81" i="40"/>
  <c r="BK81" i="40"/>
  <c r="BZ81" i="40"/>
  <c r="G84" i="40"/>
  <c r="K56" i="49" s="1"/>
  <c r="J84" i="40"/>
  <c r="I84" i="40"/>
  <c r="K82" i="40"/>
  <c r="BX81" i="40"/>
  <c r="BW81" i="40"/>
  <c r="BV81" i="40"/>
  <c r="BS81" i="40"/>
  <c r="BQ81" i="40"/>
  <c r="BU81" i="40"/>
  <c r="BN81" i="40"/>
  <c r="BM81" i="40"/>
  <c r="BO81" i="40"/>
  <c r="BT81" i="40"/>
  <c r="BR81" i="40"/>
  <c r="BP81" i="40"/>
  <c r="BH81" i="40"/>
  <c r="BI81" i="40"/>
  <c r="BG81" i="40"/>
  <c r="BE81" i="40"/>
  <c r="BF81" i="40"/>
  <c r="BA81" i="40"/>
  <c r="AZ81" i="40"/>
  <c r="BD81" i="40"/>
  <c r="AY81" i="40"/>
  <c r="BC81" i="40"/>
  <c r="BB81" i="40"/>
  <c r="AX81" i="40"/>
  <c r="W80" i="40"/>
  <c r="R80" i="40"/>
  <c r="S80" i="40"/>
  <c r="T80" i="40"/>
  <c r="AJ80" i="40"/>
  <c r="AH80" i="40"/>
  <c r="AP80" i="40"/>
  <c r="AB80" i="40"/>
  <c r="AL80" i="40"/>
  <c r="AA80" i="40"/>
  <c r="AM80" i="40"/>
  <c r="U77" i="40"/>
  <c r="Q80" i="40"/>
  <c r="V80" i="40"/>
  <c r="AC80" i="40"/>
  <c r="Y79" i="40"/>
  <c r="Z79" i="40" s="1"/>
  <c r="P80" i="40"/>
  <c r="Y80" i="40" s="1"/>
  <c r="U80" i="40"/>
  <c r="Y76" i="40"/>
  <c r="Z76" i="40" s="1"/>
  <c r="B171" i="10"/>
  <c r="B172" i="10" s="1"/>
  <c r="B173" i="10" s="1"/>
  <c r="B174" i="10" s="1"/>
  <c r="B180" i="10" s="1"/>
  <c r="C239" i="30"/>
  <c r="AB81" i="40"/>
  <c r="R81" i="40"/>
  <c r="Y78" i="40"/>
  <c r="Z78" i="40" s="1"/>
  <c r="AS81" i="40"/>
  <c r="AV81" i="40"/>
  <c r="AU81" i="40"/>
  <c r="AT81" i="40"/>
  <c r="A85" i="40"/>
  <c r="B85" i="40" s="1"/>
  <c r="C86" i="40"/>
  <c r="M81" i="40"/>
  <c r="V81" i="40" s="1"/>
  <c r="N81" i="40"/>
  <c r="AR81" i="40" s="1"/>
  <c r="G56" i="49"/>
  <c r="D83" i="40"/>
  <c r="H55" i="49" s="1"/>
  <c r="M55" i="49"/>
  <c r="E83" i="40"/>
  <c r="I55" i="49" s="1"/>
  <c r="N55" i="49"/>
  <c r="F83" i="40"/>
  <c r="J55" i="49" s="1"/>
  <c r="L82" i="40"/>
  <c r="BY82" i="40" l="1"/>
  <c r="BJ82" i="40"/>
  <c r="BZ82" i="40"/>
  <c r="BK82" i="40"/>
  <c r="G85" i="40"/>
  <c r="K57" i="49" s="1"/>
  <c r="J85" i="40"/>
  <c r="I85" i="40"/>
  <c r="K83" i="40"/>
  <c r="BX82" i="40"/>
  <c r="BV82" i="40"/>
  <c r="BW82" i="40"/>
  <c r="BU82" i="40"/>
  <c r="BT82" i="40"/>
  <c r="BP82" i="40"/>
  <c r="BR82" i="40"/>
  <c r="BS82" i="40"/>
  <c r="BQ82" i="40"/>
  <c r="BO82" i="40"/>
  <c r="BI82" i="40"/>
  <c r="BN82" i="40"/>
  <c r="BH82" i="40"/>
  <c r="BE82" i="40"/>
  <c r="BG82" i="40"/>
  <c r="BM82" i="40"/>
  <c r="BF82" i="40"/>
  <c r="BD82" i="40"/>
  <c r="BC82" i="40"/>
  <c r="BB82" i="40"/>
  <c r="BA82" i="40"/>
  <c r="AZ82" i="40"/>
  <c r="AX82" i="40"/>
  <c r="AY82" i="40"/>
  <c r="Z80" i="40"/>
  <c r="U81" i="40"/>
  <c r="AK81" i="40"/>
  <c r="W81" i="40"/>
  <c r="AC81" i="40"/>
  <c r="AJ81" i="40"/>
  <c r="AQ81" i="40"/>
  <c r="Q81" i="40"/>
  <c r="T81" i="40"/>
  <c r="AA81" i="40"/>
  <c r="AE81" i="40"/>
  <c r="AP81" i="40"/>
  <c r="AM81" i="40"/>
  <c r="AF81" i="40"/>
  <c r="AH81" i="40"/>
  <c r="AL81" i="40"/>
  <c r="AN81" i="40"/>
  <c r="V77" i="40"/>
  <c r="S81" i="40"/>
  <c r="P81" i="40"/>
  <c r="AG81" i="40"/>
  <c r="AI81" i="40"/>
  <c r="AO81" i="40"/>
  <c r="B181" i="10"/>
  <c r="B182" i="10" s="1"/>
  <c r="J174" i="10"/>
  <c r="AA82" i="40"/>
  <c r="R82" i="40"/>
  <c r="Q82" i="40"/>
  <c r="AS82" i="40"/>
  <c r="AV82" i="40"/>
  <c r="AU82" i="40"/>
  <c r="AT82" i="40"/>
  <c r="N82" i="40"/>
  <c r="AR82" i="40" s="1"/>
  <c r="M82" i="40"/>
  <c r="AC82" i="40" s="1"/>
  <c r="L83" i="40"/>
  <c r="D84" i="40"/>
  <c r="H56" i="49" s="1"/>
  <c r="E84" i="40"/>
  <c r="I56" i="49" s="1"/>
  <c r="N56" i="49"/>
  <c r="F84" i="40"/>
  <c r="M56" i="49"/>
  <c r="C87" i="40"/>
  <c r="A86" i="40"/>
  <c r="B86" i="40" s="1"/>
  <c r="G57" i="49"/>
  <c r="BY83" i="40" l="1"/>
  <c r="BJ83" i="40"/>
  <c r="BZ83" i="40"/>
  <c r="BK83" i="40"/>
  <c r="I86" i="40"/>
  <c r="G86" i="40"/>
  <c r="K58" i="49" s="1"/>
  <c r="J86" i="40"/>
  <c r="K84" i="40"/>
  <c r="J56" i="49"/>
  <c r="BT83" i="40"/>
  <c r="BX83" i="40"/>
  <c r="BW83" i="40"/>
  <c r="BU83" i="40"/>
  <c r="BS83" i="40"/>
  <c r="BQ83" i="40"/>
  <c r="BO83" i="40"/>
  <c r="BP83" i="40"/>
  <c r="BV83" i="40"/>
  <c r="BR83" i="40"/>
  <c r="BN83" i="40"/>
  <c r="BM83" i="40"/>
  <c r="BI83" i="40"/>
  <c r="BF83" i="40"/>
  <c r="BC83" i="40"/>
  <c r="BE83" i="40"/>
  <c r="BH83" i="40"/>
  <c r="BG83" i="40"/>
  <c r="BD83" i="40"/>
  <c r="BB83" i="40"/>
  <c r="BA83" i="40"/>
  <c r="AZ83" i="40"/>
  <c r="AX83" i="40"/>
  <c r="AY83" i="40"/>
  <c r="J184" i="10"/>
  <c r="B184" i="10"/>
  <c r="B190" i="10" s="1"/>
  <c r="B191" i="10" s="1"/>
  <c r="B192" i="10" s="1"/>
  <c r="T82" i="40"/>
  <c r="S82" i="40"/>
  <c r="U82" i="40"/>
  <c r="AB82" i="40"/>
  <c r="AG82" i="40"/>
  <c r="AK82" i="40"/>
  <c r="AN82" i="40"/>
  <c r="W77" i="40"/>
  <c r="P82" i="40"/>
  <c r="V82" i="40"/>
  <c r="AH82" i="40"/>
  <c r="AL82" i="40"/>
  <c r="AP82" i="40"/>
  <c r="AE82" i="40"/>
  <c r="AI82" i="40"/>
  <c r="AM82" i="40"/>
  <c r="AQ82" i="40"/>
  <c r="AF82" i="40"/>
  <c r="AJ82" i="40"/>
  <c r="AO82" i="40"/>
  <c r="X81" i="40"/>
  <c r="AS83" i="40"/>
  <c r="AV83" i="40"/>
  <c r="AU83" i="40"/>
  <c r="AT83" i="40"/>
  <c r="N57" i="49"/>
  <c r="E85" i="40"/>
  <c r="I57" i="49" s="1"/>
  <c r="D85" i="40"/>
  <c r="H57" i="49" s="1"/>
  <c r="F85" i="40"/>
  <c r="J57" i="49" s="1"/>
  <c r="M57" i="49"/>
  <c r="G58" i="49"/>
  <c r="A87" i="40"/>
  <c r="B87" i="40" s="1"/>
  <c r="C88" i="40"/>
  <c r="M83" i="40"/>
  <c r="W83" i="40" s="1"/>
  <c r="N83" i="40"/>
  <c r="AO83" i="40" s="1"/>
  <c r="L84" i="40"/>
  <c r="BJ84" i="40" l="1"/>
  <c r="BZ84" i="40"/>
  <c r="BY84" i="40"/>
  <c r="BK84" i="40"/>
  <c r="I87" i="40"/>
  <c r="G87" i="40"/>
  <c r="K59" i="49" s="1"/>
  <c r="J87" i="40"/>
  <c r="K85" i="40"/>
  <c r="BU84" i="40"/>
  <c r="BR84" i="40"/>
  <c r="BP84" i="40"/>
  <c r="BN84" i="40"/>
  <c r="BQ84" i="40"/>
  <c r="BW84" i="40"/>
  <c r="BX84" i="40"/>
  <c r="BV84" i="40"/>
  <c r="BS84" i="40"/>
  <c r="BT84" i="40"/>
  <c r="BM84" i="40"/>
  <c r="BI84" i="40"/>
  <c r="BO84" i="40"/>
  <c r="BH84" i="40"/>
  <c r="BC84" i="40"/>
  <c r="BB84" i="40"/>
  <c r="BG84" i="40"/>
  <c r="BF84" i="40"/>
  <c r="BA84" i="40"/>
  <c r="BE84" i="40"/>
  <c r="AZ84" i="40"/>
  <c r="AX84" i="40"/>
  <c r="BD84" i="40"/>
  <c r="AY84" i="40"/>
  <c r="Z81" i="40"/>
  <c r="AA83" i="40"/>
  <c r="AF83" i="40"/>
  <c r="AL83" i="40"/>
  <c r="AP83" i="40"/>
  <c r="W82" i="40"/>
  <c r="AC83" i="40"/>
  <c r="Q83" i="40"/>
  <c r="U83" i="40"/>
  <c r="AH83" i="40"/>
  <c r="AI83" i="40"/>
  <c r="AN83" i="40"/>
  <c r="AR83" i="40"/>
  <c r="Y81" i="40"/>
  <c r="R83" i="40"/>
  <c r="S83" i="40"/>
  <c r="T83" i="40"/>
  <c r="AB83" i="40"/>
  <c r="AM83" i="40"/>
  <c r="AJ83" i="40"/>
  <c r="AQ83" i="40"/>
  <c r="X77" i="40"/>
  <c r="Y77" i="40" s="1"/>
  <c r="Z77" i="40" s="1"/>
  <c r="P83" i="40"/>
  <c r="V83" i="40"/>
  <c r="AG83" i="40"/>
  <c r="AE83" i="40"/>
  <c r="AK83" i="40"/>
  <c r="B193" i="10"/>
  <c r="B194" i="10" s="1"/>
  <c r="B195" i="10" s="1"/>
  <c r="AR84" i="40"/>
  <c r="AO84" i="40"/>
  <c r="AN84" i="40"/>
  <c r="AJ84" i="40"/>
  <c r="AG84" i="40"/>
  <c r="T84" i="40"/>
  <c r="R84" i="40"/>
  <c r="Q84" i="40"/>
  <c r="AS84" i="40"/>
  <c r="AV84" i="40"/>
  <c r="AU84" i="40"/>
  <c r="AT84" i="40"/>
  <c r="A88" i="40"/>
  <c r="B88" i="40" s="1"/>
  <c r="C89" i="40"/>
  <c r="N84" i="40"/>
  <c r="AQ84" i="40" s="1"/>
  <c r="M84" i="40"/>
  <c r="P84" i="40" s="1"/>
  <c r="G59" i="49"/>
  <c r="E86" i="40"/>
  <c r="I58" i="49" s="1"/>
  <c r="M58" i="49"/>
  <c r="F86" i="40"/>
  <c r="J58" i="49" s="1"/>
  <c r="D86" i="40"/>
  <c r="H58" i="49" s="1"/>
  <c r="N58" i="49"/>
  <c r="L85" i="40"/>
  <c r="BY85" i="40" l="1"/>
  <c r="BZ85" i="40"/>
  <c r="BK85" i="40"/>
  <c r="BJ85" i="40"/>
  <c r="I88" i="40"/>
  <c r="G88" i="40"/>
  <c r="K60" i="49" s="1"/>
  <c r="J88" i="40"/>
  <c r="K86" i="40"/>
  <c r="BX85" i="40"/>
  <c r="BV85" i="40"/>
  <c r="BW85" i="40"/>
  <c r="BR85" i="40"/>
  <c r="BT85" i="40"/>
  <c r="BO85" i="40"/>
  <c r="BU85" i="40"/>
  <c r="BN85" i="40"/>
  <c r="BP85" i="40"/>
  <c r="BI85" i="40"/>
  <c r="BM85" i="40"/>
  <c r="BH85" i="40"/>
  <c r="BS85" i="40"/>
  <c r="BQ85" i="40"/>
  <c r="BC85" i="40"/>
  <c r="BE85" i="40"/>
  <c r="BD85" i="40"/>
  <c r="AY85" i="40"/>
  <c r="AZ85" i="40"/>
  <c r="BB85" i="40"/>
  <c r="BA85" i="40"/>
  <c r="AX85" i="40"/>
  <c r="BF85" i="40"/>
  <c r="BG85" i="40"/>
  <c r="B200" i="10"/>
  <c r="C275" i="30"/>
  <c r="U84" i="40"/>
  <c r="AC84" i="40"/>
  <c r="X83" i="40"/>
  <c r="Y83" i="40" s="1"/>
  <c r="Z83" i="40" s="1"/>
  <c r="S84" i="40"/>
  <c r="AA84" i="40"/>
  <c r="AB84" i="40"/>
  <c r="AH84" i="40"/>
  <c r="AF84" i="40"/>
  <c r="AK84" i="40"/>
  <c r="AP84" i="40"/>
  <c r="V84" i="40"/>
  <c r="AE84" i="40"/>
  <c r="AM84" i="40"/>
  <c r="AI84" i="40"/>
  <c r="AL84" i="40"/>
  <c r="X82" i="40"/>
  <c r="AS85" i="40"/>
  <c r="AV85" i="40"/>
  <c r="AU85" i="40"/>
  <c r="AT85" i="40"/>
  <c r="A89" i="40"/>
  <c r="B89" i="40" s="1"/>
  <c r="C90" i="40"/>
  <c r="L86" i="40"/>
  <c r="M85" i="40"/>
  <c r="N85" i="40"/>
  <c r="AO85" i="40" s="1"/>
  <c r="E87" i="40"/>
  <c r="I59" i="49" s="1"/>
  <c r="M59" i="49"/>
  <c r="N59" i="49"/>
  <c r="F87" i="40"/>
  <c r="J59" i="49" s="1"/>
  <c r="D87" i="40"/>
  <c r="H59" i="49" s="1"/>
  <c r="G60" i="49"/>
  <c r="BY86" i="40" l="1"/>
  <c r="BJ86" i="40"/>
  <c r="BZ86" i="40"/>
  <c r="BK86" i="40"/>
  <c r="J89" i="40"/>
  <c r="I89" i="40"/>
  <c r="G89" i="40"/>
  <c r="K61" i="49" s="1"/>
  <c r="BW86" i="40"/>
  <c r="BV86" i="40"/>
  <c r="BT86" i="40"/>
  <c r="BS86" i="40"/>
  <c r="BP86" i="40"/>
  <c r="BR86" i="40"/>
  <c r="BX86" i="40"/>
  <c r="BN86" i="40"/>
  <c r="BQ86" i="40"/>
  <c r="BU86" i="40"/>
  <c r="BI86" i="40"/>
  <c r="BH86" i="40"/>
  <c r="BG86" i="40"/>
  <c r="BO86" i="40"/>
  <c r="BM86" i="40"/>
  <c r="BF86" i="40"/>
  <c r="BD86" i="40"/>
  <c r="AZ86" i="40"/>
  <c r="BE86" i="40"/>
  <c r="AY86" i="40"/>
  <c r="BB86" i="40"/>
  <c r="BA86" i="40"/>
  <c r="AX86" i="40"/>
  <c r="BC86" i="40"/>
  <c r="K87" i="40"/>
  <c r="T85" i="40"/>
  <c r="Q85" i="40"/>
  <c r="S85" i="40"/>
  <c r="AJ85" i="40"/>
  <c r="AL85" i="40"/>
  <c r="AR85" i="40"/>
  <c r="U85" i="40"/>
  <c r="AK85" i="40"/>
  <c r="AM85" i="40"/>
  <c r="AP85" i="40"/>
  <c r="AB85" i="40"/>
  <c r="AF85" i="40"/>
  <c r="AC85" i="40"/>
  <c r="AA85" i="40"/>
  <c r="AH85" i="40"/>
  <c r="AN85" i="40"/>
  <c r="AQ85" i="40"/>
  <c r="Y82" i="40"/>
  <c r="Z82" i="40" s="1"/>
  <c r="P85" i="40"/>
  <c r="V85" i="40" s="1"/>
  <c r="AE85" i="40"/>
  <c r="R85" i="40"/>
  <c r="AG85" i="40"/>
  <c r="AI85" i="40"/>
  <c r="W84" i="40"/>
  <c r="X84" i="40" s="1"/>
  <c r="C269" i="30"/>
  <c r="AS86" i="40"/>
  <c r="AV86" i="40"/>
  <c r="AU86" i="40"/>
  <c r="AT86" i="40"/>
  <c r="F88" i="40"/>
  <c r="J60" i="49" s="1"/>
  <c r="N60" i="49"/>
  <c r="E88" i="40"/>
  <c r="I60" i="49" s="1"/>
  <c r="M60" i="49"/>
  <c r="D88" i="40"/>
  <c r="H60" i="49" s="1"/>
  <c r="A90" i="40"/>
  <c r="B90" i="40" s="1"/>
  <c r="C91" i="40"/>
  <c r="L87" i="40"/>
  <c r="G61" i="49"/>
  <c r="N86" i="40"/>
  <c r="AR86" i="40" s="1"/>
  <c r="M86" i="40"/>
  <c r="AA86" i="40" s="1"/>
  <c r="BY87" i="40" l="1"/>
  <c r="BJ87" i="40"/>
  <c r="BZ87" i="40"/>
  <c r="BK87" i="40"/>
  <c r="J90" i="40"/>
  <c r="I90" i="40"/>
  <c r="G90" i="40"/>
  <c r="K62" i="49" s="1"/>
  <c r="K88" i="40"/>
  <c r="BX87" i="40"/>
  <c r="BW87" i="40"/>
  <c r="BU87" i="40"/>
  <c r="BV87" i="40"/>
  <c r="BR87" i="40"/>
  <c r="BP87" i="40"/>
  <c r="BN87" i="40"/>
  <c r="BQ87" i="40"/>
  <c r="BT87" i="40"/>
  <c r="BO87" i="40"/>
  <c r="BS87" i="40"/>
  <c r="BM87" i="40"/>
  <c r="BH87" i="40"/>
  <c r="BI87" i="40"/>
  <c r="BD87" i="40"/>
  <c r="BC87" i="40"/>
  <c r="BG87" i="40"/>
  <c r="BF87" i="40"/>
  <c r="BB87" i="40"/>
  <c r="BE87" i="40"/>
  <c r="AY87" i="40"/>
  <c r="BA87" i="40"/>
  <c r="AZ87" i="40"/>
  <c r="AX87" i="40"/>
  <c r="AB86" i="40"/>
  <c r="AG86" i="40"/>
  <c r="AO86" i="40"/>
  <c r="AM86" i="40"/>
  <c r="P86" i="40"/>
  <c r="AC86" i="40"/>
  <c r="AH86" i="40"/>
  <c r="AJ86" i="40"/>
  <c r="AP86" i="40"/>
  <c r="Q86" i="40"/>
  <c r="AE86" i="40"/>
  <c r="AI86" i="40"/>
  <c r="AK86" i="40"/>
  <c r="AQ86" i="40"/>
  <c r="Y84" i="40"/>
  <c r="Z84" i="40" s="1"/>
  <c r="X85" i="40"/>
  <c r="W85" i="40"/>
  <c r="R86" i="40"/>
  <c r="AF86" i="40"/>
  <c r="AN86" i="40"/>
  <c r="AL86" i="40"/>
  <c r="C252" i="30"/>
  <c r="AS87" i="40"/>
  <c r="AV87" i="40"/>
  <c r="AU87" i="40"/>
  <c r="AT87" i="40"/>
  <c r="M61" i="49"/>
  <c r="N61" i="49"/>
  <c r="F89" i="40"/>
  <c r="J61" i="49" s="1"/>
  <c r="E89" i="40"/>
  <c r="I61" i="49" s="1"/>
  <c r="D89" i="40"/>
  <c r="H61" i="49" s="1"/>
  <c r="L88" i="40"/>
  <c r="M87" i="40"/>
  <c r="AC87" i="40" s="1"/>
  <c r="N87" i="40"/>
  <c r="AO87" i="40" s="1"/>
  <c r="C92" i="40"/>
  <c r="A91" i="40"/>
  <c r="B91" i="40" s="1"/>
  <c r="G62" i="49"/>
  <c r="BZ88" i="40" l="1"/>
  <c r="BY88" i="40"/>
  <c r="BJ88" i="40"/>
  <c r="BK88" i="40"/>
  <c r="G91" i="40"/>
  <c r="K63" i="49" s="1"/>
  <c r="J91" i="40"/>
  <c r="I91" i="40"/>
  <c r="BX88" i="40"/>
  <c r="BT88" i="40"/>
  <c r="BV88" i="40"/>
  <c r="BS88" i="40"/>
  <c r="BQ88" i="40"/>
  <c r="BO88" i="40"/>
  <c r="BU88" i="40"/>
  <c r="BW88" i="40"/>
  <c r="BM88" i="40"/>
  <c r="BP88" i="40"/>
  <c r="BN88" i="40"/>
  <c r="BR88" i="40"/>
  <c r="BI88" i="40"/>
  <c r="BG88" i="40"/>
  <c r="BF88" i="40"/>
  <c r="BD88" i="40"/>
  <c r="BH88" i="40"/>
  <c r="BC88" i="40"/>
  <c r="BE88" i="40"/>
  <c r="AY88" i="40"/>
  <c r="BB88" i="40"/>
  <c r="BA88" i="40"/>
  <c r="AZ88" i="40"/>
  <c r="AX88" i="40"/>
  <c r="K89" i="40"/>
  <c r="P87" i="40"/>
  <c r="U87" i="40"/>
  <c r="AK87" i="40"/>
  <c r="AN87" i="40"/>
  <c r="AQ87" i="40"/>
  <c r="Q87" i="40"/>
  <c r="V87" i="40" s="1"/>
  <c r="AA87" i="40"/>
  <c r="AE87" i="40"/>
  <c r="AJ87" i="40"/>
  <c r="AP87" i="40"/>
  <c r="S86" i="40"/>
  <c r="AF87" i="40"/>
  <c r="AI87" i="40"/>
  <c r="AB87" i="40"/>
  <c r="AH87" i="40"/>
  <c r="AM87" i="40"/>
  <c r="AR87" i="40"/>
  <c r="T86" i="40"/>
  <c r="T87" i="40"/>
  <c r="R87" i="40"/>
  <c r="S87" i="40"/>
  <c r="AG87" i="40"/>
  <c r="AL87" i="40"/>
  <c r="Y85" i="40"/>
  <c r="Z85" i="40" s="1"/>
  <c r="B202" i="10"/>
  <c r="C279" i="30"/>
  <c r="AS88" i="40"/>
  <c r="AV88" i="40"/>
  <c r="AU88" i="40"/>
  <c r="AT88" i="40"/>
  <c r="F90" i="40"/>
  <c r="J62" i="49" s="1"/>
  <c r="E90" i="40"/>
  <c r="I62" i="49" s="1"/>
  <c r="N62" i="49"/>
  <c r="D90" i="40"/>
  <c r="H62" i="49" s="1"/>
  <c r="M62" i="49"/>
  <c r="G63" i="49"/>
  <c r="C93" i="40"/>
  <c r="A92" i="40"/>
  <c r="B92" i="40" s="1"/>
  <c r="N88" i="40"/>
  <c r="AQ88" i="40" s="1"/>
  <c r="M88" i="40"/>
  <c r="AB88" i="40" s="1"/>
  <c r="L89" i="40"/>
  <c r="BY89" i="40" l="1"/>
  <c r="BZ89" i="40"/>
  <c r="BJ89" i="40"/>
  <c r="BK89" i="40"/>
  <c r="I92" i="40"/>
  <c r="J92" i="40"/>
  <c r="G92" i="40"/>
  <c r="K64" i="49" s="1"/>
  <c r="K90" i="40"/>
  <c r="BX89" i="40"/>
  <c r="BW89" i="40"/>
  <c r="BV89" i="40"/>
  <c r="BU89" i="40"/>
  <c r="BR89" i="40"/>
  <c r="BS89" i="40"/>
  <c r="BQ89" i="40"/>
  <c r="BT89" i="40"/>
  <c r="BO89" i="40"/>
  <c r="BM89" i="40"/>
  <c r="BN89" i="40"/>
  <c r="BP89" i="40"/>
  <c r="BH89" i="40"/>
  <c r="BI89" i="40"/>
  <c r="BG89" i="40"/>
  <c r="BE89" i="40"/>
  <c r="BF89" i="40"/>
  <c r="BA89" i="40"/>
  <c r="AZ89" i="40"/>
  <c r="BC89" i="40"/>
  <c r="AY89" i="40"/>
  <c r="BD89" i="40"/>
  <c r="BB89" i="40"/>
  <c r="AX89" i="40"/>
  <c r="AI88" i="40"/>
  <c r="AF88" i="40"/>
  <c r="AM88" i="40"/>
  <c r="AR88" i="40"/>
  <c r="U86" i="40"/>
  <c r="W87" i="40"/>
  <c r="Y87" i="40" s="1"/>
  <c r="R88" i="40"/>
  <c r="AC88" i="40"/>
  <c r="Q88" i="40"/>
  <c r="AE88" i="40"/>
  <c r="AJ88" i="40"/>
  <c r="AN88" i="40"/>
  <c r="AA88" i="40"/>
  <c r="P88" i="40"/>
  <c r="AH88" i="40"/>
  <c r="AO88" i="40"/>
  <c r="AP88" i="40"/>
  <c r="AG88" i="40"/>
  <c r="AL88" i="40"/>
  <c r="AK88" i="40"/>
  <c r="X87" i="40"/>
  <c r="Z87" i="40" s="1"/>
  <c r="V86" i="40"/>
  <c r="B205" i="10"/>
  <c r="C286" i="30"/>
  <c r="AS89" i="40"/>
  <c r="AV89" i="40"/>
  <c r="AU89" i="40"/>
  <c r="AT89" i="40"/>
  <c r="F91" i="40"/>
  <c r="J63" i="49" s="1"/>
  <c r="D91" i="40"/>
  <c r="H63" i="49" s="1"/>
  <c r="N63" i="49"/>
  <c r="E91" i="40"/>
  <c r="I63" i="49" s="1"/>
  <c r="M63" i="49"/>
  <c r="N89" i="40"/>
  <c r="AQ89" i="40" s="1"/>
  <c r="M89" i="40"/>
  <c r="L90" i="40"/>
  <c r="G64" i="49"/>
  <c r="C94" i="40"/>
  <c r="A93" i="40"/>
  <c r="B93" i="40" s="1"/>
  <c r="BY90" i="40" l="1"/>
  <c r="BJ90" i="40"/>
  <c r="BZ90" i="40"/>
  <c r="BK90" i="40"/>
  <c r="G93" i="40"/>
  <c r="K65" i="49" s="1"/>
  <c r="J93" i="40"/>
  <c r="I93" i="40"/>
  <c r="K91" i="40"/>
  <c r="BX90" i="40"/>
  <c r="BV90" i="40"/>
  <c r="BW90" i="40"/>
  <c r="BS90" i="40"/>
  <c r="BT90" i="40"/>
  <c r="BQ90" i="40"/>
  <c r="BO90" i="40"/>
  <c r="BP90" i="40"/>
  <c r="BN90" i="40"/>
  <c r="BR90" i="40"/>
  <c r="BM90" i="40"/>
  <c r="BH90" i="40"/>
  <c r="BU90" i="40"/>
  <c r="BG90" i="40"/>
  <c r="BE90" i="40"/>
  <c r="BF90" i="40"/>
  <c r="BD90" i="40"/>
  <c r="BC90" i="40"/>
  <c r="AX90" i="40"/>
  <c r="BI90" i="40"/>
  <c r="BB90" i="40"/>
  <c r="BA90" i="40"/>
  <c r="AZ90" i="40"/>
  <c r="AY90" i="40"/>
  <c r="S89" i="40"/>
  <c r="AJ89" i="40"/>
  <c r="AK89" i="40"/>
  <c r="AM89" i="40"/>
  <c r="AP89" i="40"/>
  <c r="AA89" i="40"/>
  <c r="Q89" i="40"/>
  <c r="AE89" i="40"/>
  <c r="AH89" i="40"/>
  <c r="AN89" i="40"/>
  <c r="AR89" i="40"/>
  <c r="P89" i="40"/>
  <c r="R89" i="40"/>
  <c r="AF89" i="40"/>
  <c r="AI89" i="40"/>
  <c r="AO89" i="40"/>
  <c r="S88" i="40"/>
  <c r="W86" i="40"/>
  <c r="AC89" i="40"/>
  <c r="AB89" i="40"/>
  <c r="T89" i="40"/>
  <c r="U89" i="40" s="1"/>
  <c r="AG89" i="40"/>
  <c r="AL89" i="40"/>
  <c r="B207" i="10"/>
  <c r="B209" i="10" s="1"/>
  <c r="AB90" i="40"/>
  <c r="U90" i="40"/>
  <c r="S90" i="40"/>
  <c r="T90" i="40"/>
  <c r="AS90" i="40"/>
  <c r="AV90" i="40"/>
  <c r="AU90" i="40"/>
  <c r="AT90" i="40"/>
  <c r="C95" i="40"/>
  <c r="A94" i="40"/>
  <c r="B94" i="40" s="1"/>
  <c r="N90" i="40"/>
  <c r="AO90" i="40" s="1"/>
  <c r="M90" i="40"/>
  <c r="F92" i="40"/>
  <c r="J64" i="49" s="1"/>
  <c r="N64" i="49"/>
  <c r="D92" i="40"/>
  <c r="H64" i="49" s="1"/>
  <c r="E92" i="40"/>
  <c r="I64" i="49" s="1"/>
  <c r="M64" i="49"/>
  <c r="L91" i="40"/>
  <c r="G65" i="49"/>
  <c r="BY91" i="40" l="1"/>
  <c r="BJ91" i="40"/>
  <c r="BZ91" i="40"/>
  <c r="BK91" i="40"/>
  <c r="I94" i="40"/>
  <c r="G94" i="40"/>
  <c r="K66" i="49" s="1"/>
  <c r="J94" i="40"/>
  <c r="BW91" i="40"/>
  <c r="BT91" i="40"/>
  <c r="BX91" i="40"/>
  <c r="BS91" i="40"/>
  <c r="BQ91" i="40"/>
  <c r="BO91" i="40"/>
  <c r="BP91" i="40"/>
  <c r="BN91" i="40"/>
  <c r="BU91" i="40"/>
  <c r="BR91" i="40"/>
  <c r="BV91" i="40"/>
  <c r="BM91" i="40"/>
  <c r="BF91" i="40"/>
  <c r="BI91" i="40"/>
  <c r="BC91" i="40"/>
  <c r="BG91" i="40"/>
  <c r="BE91" i="40"/>
  <c r="BH91" i="40"/>
  <c r="BD91" i="40"/>
  <c r="AX91" i="40"/>
  <c r="AY91" i="40"/>
  <c r="BB91" i="40"/>
  <c r="BA91" i="40"/>
  <c r="AZ91" i="40"/>
  <c r="K92" i="40"/>
  <c r="C290" i="30"/>
  <c r="Q90" i="40"/>
  <c r="W90" i="40"/>
  <c r="AC90" i="40"/>
  <c r="AH90" i="40"/>
  <c r="AK90" i="40"/>
  <c r="AQ90" i="40"/>
  <c r="T88" i="40"/>
  <c r="R90" i="40"/>
  <c r="X90" i="40"/>
  <c r="AA90" i="40"/>
  <c r="AE90" i="40"/>
  <c r="AI90" i="40"/>
  <c r="AL90" i="40"/>
  <c r="AR90" i="40"/>
  <c r="AF90" i="40"/>
  <c r="AM90" i="40"/>
  <c r="AN90" i="40"/>
  <c r="X86" i="40"/>
  <c r="Y86" i="40" s="1"/>
  <c r="Z86" i="40" s="1"/>
  <c r="P90" i="40"/>
  <c r="Y90" i="40" s="1"/>
  <c r="V90" i="40"/>
  <c r="AP90" i="40"/>
  <c r="AG90" i="40"/>
  <c r="AJ90" i="40"/>
  <c r="V89" i="40"/>
  <c r="B215" i="10"/>
  <c r="AS91" i="40"/>
  <c r="AV91" i="40"/>
  <c r="AU91" i="40"/>
  <c r="AT91" i="40"/>
  <c r="E93" i="40"/>
  <c r="I65" i="49" s="1"/>
  <c r="F93" i="40"/>
  <c r="J65" i="49" s="1"/>
  <c r="M65" i="49"/>
  <c r="D93" i="40"/>
  <c r="H65" i="49" s="1"/>
  <c r="N65" i="49"/>
  <c r="L92" i="40"/>
  <c r="G66" i="49"/>
  <c r="M91" i="40"/>
  <c r="AC91" i="40" s="1"/>
  <c r="N91" i="40"/>
  <c r="AM91" i="40" s="1"/>
  <c r="C96" i="40"/>
  <c r="A95" i="40"/>
  <c r="B95" i="40" s="1"/>
  <c r="BZ92" i="40" l="1"/>
  <c r="BY92" i="40"/>
  <c r="BJ92" i="40"/>
  <c r="BK92" i="40"/>
  <c r="I95" i="40"/>
  <c r="G95" i="40"/>
  <c r="K67" i="49" s="1"/>
  <c r="J95" i="40"/>
  <c r="K93" i="40"/>
  <c r="BU92" i="40"/>
  <c r="BR92" i="40"/>
  <c r="BP92" i="40"/>
  <c r="BN92" i="40"/>
  <c r="BX92" i="40"/>
  <c r="BV92" i="40"/>
  <c r="BS92" i="40"/>
  <c r="BQ92" i="40"/>
  <c r="BW92" i="40"/>
  <c r="BT92" i="40"/>
  <c r="BM92" i="40"/>
  <c r="BI92" i="40"/>
  <c r="BO92" i="40"/>
  <c r="BH92" i="40"/>
  <c r="BC92" i="40"/>
  <c r="BG92" i="40"/>
  <c r="BF92" i="40"/>
  <c r="BB92" i="40"/>
  <c r="BA92" i="40"/>
  <c r="AZ92" i="40"/>
  <c r="AX92" i="40"/>
  <c r="BE92" i="40"/>
  <c r="BD92" i="40"/>
  <c r="AY92" i="40"/>
  <c r="X89" i="40"/>
  <c r="AJ91" i="40"/>
  <c r="X91" i="40"/>
  <c r="W91" i="40"/>
  <c r="AF91" i="40"/>
  <c r="AI91" i="40"/>
  <c r="AQ91" i="40"/>
  <c r="U88" i="40"/>
  <c r="P91" i="40"/>
  <c r="R91" i="40"/>
  <c r="Y91" i="40"/>
  <c r="AE91" i="40"/>
  <c r="AK91" i="40"/>
  <c r="AL91" i="40"/>
  <c r="AO91" i="40"/>
  <c r="W89" i="40"/>
  <c r="Z90" i="40"/>
  <c r="Q91" i="40"/>
  <c r="Z91" i="40" s="1"/>
  <c r="T91" i="40"/>
  <c r="AH91" i="40"/>
  <c r="AA91" i="40"/>
  <c r="AG91" i="40"/>
  <c r="AN91" i="40"/>
  <c r="AR91" i="40"/>
  <c r="AB91" i="40"/>
  <c r="V91" i="40"/>
  <c r="S91" i="40"/>
  <c r="U91" i="40"/>
  <c r="AP91" i="40"/>
  <c r="Y89" i="40"/>
  <c r="Z89" i="40"/>
  <c r="D280" i="30"/>
  <c r="B217" i="10"/>
  <c r="B219" i="10" s="1"/>
  <c r="AV92" i="40"/>
  <c r="AU92" i="40"/>
  <c r="AT92" i="40"/>
  <c r="AS92" i="40"/>
  <c r="D94" i="40"/>
  <c r="H66" i="49" s="1"/>
  <c r="E94" i="40"/>
  <c r="I66" i="49" s="1"/>
  <c r="F94" i="40"/>
  <c r="J66" i="49" s="1"/>
  <c r="M66" i="49"/>
  <c r="N66" i="49"/>
  <c r="L93" i="40"/>
  <c r="M92" i="40"/>
  <c r="AA92" i="40" s="1"/>
  <c r="N92" i="40"/>
  <c r="AN92" i="40" s="1"/>
  <c r="G67" i="49"/>
  <c r="A96" i="40"/>
  <c r="B96" i="40" s="1"/>
  <c r="C97" i="40"/>
  <c r="BY93" i="40" l="1"/>
  <c r="BJ93" i="40"/>
  <c r="BZ93" i="40"/>
  <c r="BK93" i="40"/>
  <c r="I96" i="40"/>
  <c r="G96" i="40"/>
  <c r="K68" i="49" s="1"/>
  <c r="J96" i="40"/>
  <c r="K94" i="40"/>
  <c r="BX93" i="40"/>
  <c r="BV93" i="40"/>
  <c r="BW93" i="40"/>
  <c r="BU93" i="40"/>
  <c r="BT93" i="40"/>
  <c r="BP93" i="40"/>
  <c r="BR93" i="40"/>
  <c r="BS93" i="40"/>
  <c r="BQ93" i="40"/>
  <c r="BO93" i="40"/>
  <c r="BM93" i="40"/>
  <c r="BI93" i="40"/>
  <c r="BH93" i="40"/>
  <c r="BN93" i="40"/>
  <c r="BC93" i="40"/>
  <c r="BG93" i="40"/>
  <c r="BF93" i="40"/>
  <c r="BE93" i="40"/>
  <c r="BD93" i="40"/>
  <c r="BB93" i="40"/>
  <c r="BA93" i="40"/>
  <c r="AY93" i="40"/>
  <c r="AZ93" i="40"/>
  <c r="AX93" i="40"/>
  <c r="AH92" i="40"/>
  <c r="U92" i="40"/>
  <c r="AF92" i="40"/>
  <c r="AC92" i="40"/>
  <c r="AJ92" i="40"/>
  <c r="AP92" i="40"/>
  <c r="S92" i="40"/>
  <c r="AK92" i="40"/>
  <c r="AI92" i="40"/>
  <c r="AM92" i="40"/>
  <c r="AQ92" i="40"/>
  <c r="R92" i="40"/>
  <c r="T92" i="40"/>
  <c r="AB92" i="40"/>
  <c r="AE92" i="40"/>
  <c r="AO92" i="40"/>
  <c r="AR92" i="40"/>
  <c r="V88" i="40"/>
  <c r="W88" i="40" s="1"/>
  <c r="Q92" i="40"/>
  <c r="P92" i="40"/>
  <c r="V92" i="40" s="1"/>
  <c r="AG92" i="40"/>
  <c r="AL92" i="40"/>
  <c r="C302" i="30"/>
  <c r="D310" i="30"/>
  <c r="B226" i="10"/>
  <c r="AV93" i="40"/>
  <c r="AU93" i="40"/>
  <c r="AT93" i="40"/>
  <c r="AS93" i="40"/>
  <c r="N67" i="49"/>
  <c r="D95" i="40"/>
  <c r="H67" i="49" s="1"/>
  <c r="F95" i="40"/>
  <c r="J67" i="49" s="1"/>
  <c r="E95" i="40"/>
  <c r="I67" i="49" s="1"/>
  <c r="M67" i="49"/>
  <c r="M93" i="40"/>
  <c r="N93" i="40"/>
  <c r="AR93" i="40" s="1"/>
  <c r="G68" i="49"/>
  <c r="C98" i="40"/>
  <c r="A97" i="40"/>
  <c r="B97" i="40" s="1"/>
  <c r="L94" i="40"/>
  <c r="BY94" i="40" l="1"/>
  <c r="BJ94" i="40"/>
  <c r="BZ94" i="40"/>
  <c r="BK94" i="40"/>
  <c r="J97" i="40"/>
  <c r="I97" i="40"/>
  <c r="G97" i="40"/>
  <c r="K69" i="49" s="1"/>
  <c r="BW94" i="40"/>
  <c r="BX94" i="40"/>
  <c r="BU94" i="40"/>
  <c r="BV94" i="40"/>
  <c r="BT94" i="40"/>
  <c r="BQ94" i="40"/>
  <c r="BS94" i="40"/>
  <c r="BO94" i="40"/>
  <c r="BR94" i="40"/>
  <c r="BI94" i="40"/>
  <c r="BH94" i="40"/>
  <c r="BP94" i="40"/>
  <c r="BM94" i="40"/>
  <c r="BG94" i="40"/>
  <c r="BN94" i="40"/>
  <c r="BF94" i="40"/>
  <c r="BD94" i="40"/>
  <c r="AZ94" i="40"/>
  <c r="BE94" i="40"/>
  <c r="BC94" i="40"/>
  <c r="BB94" i="40"/>
  <c r="BA94" i="40"/>
  <c r="AY94" i="40"/>
  <c r="AX94" i="40"/>
  <c r="K95" i="40"/>
  <c r="X88" i="40"/>
  <c r="Y88" i="40" s="1"/>
  <c r="Z88" i="40" s="1"/>
  <c r="P93" i="40"/>
  <c r="Q93" i="40"/>
  <c r="AG93" i="40"/>
  <c r="AH93" i="40"/>
  <c r="AL93" i="40"/>
  <c r="AP93" i="40"/>
  <c r="AA93" i="40"/>
  <c r="AE93" i="40"/>
  <c r="AI93" i="40"/>
  <c r="AM93" i="40"/>
  <c r="AQ93" i="40"/>
  <c r="S93" i="40"/>
  <c r="AB93" i="40"/>
  <c r="AF93" i="40"/>
  <c r="AK93" i="40"/>
  <c r="AN93" i="40"/>
  <c r="R93" i="40"/>
  <c r="AC93" i="40"/>
  <c r="AJ93" i="40"/>
  <c r="AO93" i="40"/>
  <c r="W92" i="40"/>
  <c r="B232" i="10"/>
  <c r="C316" i="30"/>
  <c r="AV94" i="40"/>
  <c r="AU94" i="40"/>
  <c r="AT94" i="40"/>
  <c r="AS94" i="40"/>
  <c r="E96" i="40"/>
  <c r="I68" i="49" s="1"/>
  <c r="F96" i="40"/>
  <c r="J68" i="49" s="1"/>
  <c r="D96" i="40"/>
  <c r="H68" i="49" s="1"/>
  <c r="N68" i="49"/>
  <c r="M68" i="49"/>
  <c r="C99" i="40"/>
  <c r="A98" i="40"/>
  <c r="B98" i="40" s="1"/>
  <c r="L95" i="40"/>
  <c r="G69" i="49"/>
  <c r="M94" i="40"/>
  <c r="AC94" i="40" s="1"/>
  <c r="N94" i="40"/>
  <c r="AR94" i="40" s="1"/>
  <c r="BY95" i="40" l="1"/>
  <c r="BJ95" i="40"/>
  <c r="BZ95" i="40"/>
  <c r="BK95" i="40"/>
  <c r="J98" i="40"/>
  <c r="I98" i="40"/>
  <c r="G98" i="40"/>
  <c r="K70" i="49" s="1"/>
  <c r="K96" i="40"/>
  <c r="BU95" i="40"/>
  <c r="BX95" i="40"/>
  <c r="BW95" i="40"/>
  <c r="BR95" i="40"/>
  <c r="BP95" i="40"/>
  <c r="BN95" i="40"/>
  <c r="BO95" i="40"/>
  <c r="BS95" i="40"/>
  <c r="BM95" i="40"/>
  <c r="BQ95" i="40"/>
  <c r="BV95" i="40"/>
  <c r="BI95" i="40"/>
  <c r="BH95" i="40"/>
  <c r="BT95" i="40"/>
  <c r="BD95" i="40"/>
  <c r="BC95" i="40"/>
  <c r="BG95" i="40"/>
  <c r="BF95" i="40"/>
  <c r="BB95" i="40"/>
  <c r="BA95" i="40"/>
  <c r="AZ95" i="40"/>
  <c r="AY95" i="40"/>
  <c r="BE95" i="40"/>
  <c r="AX95" i="40"/>
  <c r="T94" i="40"/>
  <c r="S94" i="40"/>
  <c r="U94" i="40"/>
  <c r="AB94" i="40"/>
  <c r="AE94" i="40"/>
  <c r="AI94" i="40"/>
  <c r="AO94" i="40"/>
  <c r="T93" i="40"/>
  <c r="U93" i="40" s="1"/>
  <c r="P94" i="40"/>
  <c r="V94" i="40"/>
  <c r="AM94" i="40"/>
  <c r="AF94" i="40"/>
  <c r="AJ94" i="40"/>
  <c r="AP94" i="40"/>
  <c r="X92" i="40"/>
  <c r="Y92" i="40" s="1"/>
  <c r="Z92" i="40" s="1"/>
  <c r="Q94" i="40"/>
  <c r="W94" i="40"/>
  <c r="AN94" i="40"/>
  <c r="AG94" i="40"/>
  <c r="AK94" i="40"/>
  <c r="AQ94" i="40"/>
  <c r="V93" i="40"/>
  <c r="R94" i="40"/>
  <c r="X94" i="40"/>
  <c r="AA94" i="40"/>
  <c r="AH94" i="40"/>
  <c r="AL94" i="40"/>
  <c r="B235" i="10"/>
  <c r="C321" i="30"/>
  <c r="AP95" i="40"/>
  <c r="AG95" i="40"/>
  <c r="AL95" i="40"/>
  <c r="AV95" i="40"/>
  <c r="AU95" i="40"/>
  <c r="AT95" i="40"/>
  <c r="AS95" i="40"/>
  <c r="L96" i="40"/>
  <c r="A99" i="40"/>
  <c r="B99" i="40" s="1"/>
  <c r="C100" i="40"/>
  <c r="N95" i="40"/>
  <c r="AO95" i="40" s="1"/>
  <c r="M95" i="40"/>
  <c r="E97" i="40"/>
  <c r="I69" i="49" s="1"/>
  <c r="N69" i="49"/>
  <c r="F97" i="40"/>
  <c r="J69" i="49" s="1"/>
  <c r="D97" i="40"/>
  <c r="H69" i="49" s="1"/>
  <c r="M69" i="49"/>
  <c r="G70" i="49"/>
  <c r="BJ96" i="40" l="1"/>
  <c r="BY96" i="40"/>
  <c r="BZ96" i="40"/>
  <c r="BK96" i="40"/>
  <c r="G99" i="40"/>
  <c r="K71" i="49" s="1"/>
  <c r="J99" i="40"/>
  <c r="I99" i="40"/>
  <c r="K97" i="40"/>
  <c r="BW96" i="40"/>
  <c r="BV96" i="40"/>
  <c r="BT96" i="40"/>
  <c r="BX96" i="40"/>
  <c r="BS96" i="40"/>
  <c r="BQ96" i="40"/>
  <c r="BO96" i="40"/>
  <c r="BR96" i="40"/>
  <c r="BU96" i="40"/>
  <c r="BN96" i="40"/>
  <c r="BM96" i="40"/>
  <c r="BP96" i="40"/>
  <c r="BI96" i="40"/>
  <c r="BD96" i="40"/>
  <c r="BC96" i="40"/>
  <c r="BE96" i="40"/>
  <c r="BH96" i="40"/>
  <c r="AZ96" i="40"/>
  <c r="AY96" i="40"/>
  <c r="BB96" i="40"/>
  <c r="AX96" i="40"/>
  <c r="BA96" i="40"/>
  <c r="BF96" i="40"/>
  <c r="BG96" i="40"/>
  <c r="AE95" i="40"/>
  <c r="P95" i="40"/>
  <c r="AB95" i="40"/>
  <c r="AM95" i="40"/>
  <c r="AJ95" i="40"/>
  <c r="AQ95" i="40"/>
  <c r="Q95" i="40"/>
  <c r="R95" i="40"/>
  <c r="AC95" i="40"/>
  <c r="AI95" i="40"/>
  <c r="AN95" i="40"/>
  <c r="AK95" i="40"/>
  <c r="AR95" i="40"/>
  <c r="Y94" i="40"/>
  <c r="Z94" i="40" s="1"/>
  <c r="S95" i="40"/>
  <c r="T95" i="40"/>
  <c r="U95" i="40"/>
  <c r="AA95" i="40"/>
  <c r="AF95" i="40"/>
  <c r="AH95" i="40"/>
  <c r="W93" i="40"/>
  <c r="B241" i="10"/>
  <c r="AV96" i="40"/>
  <c r="AU96" i="40"/>
  <c r="AT96" i="40"/>
  <c r="AS96" i="40"/>
  <c r="E98" i="40"/>
  <c r="I70" i="49" s="1"/>
  <c r="M70" i="49"/>
  <c r="N70" i="49"/>
  <c r="F98" i="40"/>
  <c r="J70" i="49" s="1"/>
  <c r="D98" i="40"/>
  <c r="H70" i="49" s="1"/>
  <c r="M96" i="40"/>
  <c r="S96" i="40" s="1"/>
  <c r="N96" i="40"/>
  <c r="AR96" i="40" s="1"/>
  <c r="L97" i="40"/>
  <c r="A100" i="40"/>
  <c r="B100" i="40" s="1"/>
  <c r="C101" i="40"/>
  <c r="G71" i="49"/>
  <c r="BK97" i="40" l="1"/>
  <c r="BY97" i="40"/>
  <c r="BZ97" i="40"/>
  <c r="BJ97" i="40"/>
  <c r="G100" i="40"/>
  <c r="K72" i="49" s="1"/>
  <c r="J100" i="40"/>
  <c r="I100" i="40"/>
  <c r="K98" i="40"/>
  <c r="BX97" i="40"/>
  <c r="BW97" i="40"/>
  <c r="BT97" i="40"/>
  <c r="BS97" i="40"/>
  <c r="BP97" i="40"/>
  <c r="BU97" i="40"/>
  <c r="BN97" i="40"/>
  <c r="BM97" i="40"/>
  <c r="BR97" i="40"/>
  <c r="BV97" i="40"/>
  <c r="BQ97" i="40"/>
  <c r="BO97" i="40"/>
  <c r="BI97" i="40"/>
  <c r="BH97" i="40"/>
  <c r="BG97" i="40"/>
  <c r="BE97" i="40"/>
  <c r="BA97" i="40"/>
  <c r="BF97" i="40"/>
  <c r="AZ97" i="40"/>
  <c r="BC97" i="40"/>
  <c r="BB97" i="40"/>
  <c r="AY97" i="40"/>
  <c r="BD97" i="40"/>
  <c r="AX97" i="40"/>
  <c r="AE96" i="40"/>
  <c r="V96" i="40"/>
  <c r="Q96" i="40"/>
  <c r="AF96" i="40"/>
  <c r="AL96" i="40"/>
  <c r="AJ96" i="40"/>
  <c r="AN96" i="40"/>
  <c r="P96" i="40"/>
  <c r="X96" i="40"/>
  <c r="T96" i="40"/>
  <c r="AA96" i="40"/>
  <c r="AK96" i="40"/>
  <c r="AP96" i="40"/>
  <c r="W96" i="40"/>
  <c r="AB96" i="40"/>
  <c r="R96" i="40"/>
  <c r="AG96" i="40"/>
  <c r="AM96" i="40"/>
  <c r="AQ96" i="40"/>
  <c r="X93" i="40"/>
  <c r="Y93" i="40" s="1"/>
  <c r="V95" i="40"/>
  <c r="U96" i="40"/>
  <c r="AC96" i="40"/>
  <c r="AI96" i="40"/>
  <c r="AH96" i="40"/>
  <c r="AO96" i="40"/>
  <c r="D374" i="30"/>
  <c r="B247" i="10"/>
  <c r="C367" i="30"/>
  <c r="E357" i="30"/>
  <c r="E353" i="30"/>
  <c r="AV97" i="40"/>
  <c r="AU97" i="40"/>
  <c r="AT97" i="40"/>
  <c r="AS97" i="40"/>
  <c r="A101" i="40"/>
  <c r="B101" i="40" s="1"/>
  <c r="C102" i="40"/>
  <c r="G72" i="49"/>
  <c r="M71" i="49"/>
  <c r="E99" i="40"/>
  <c r="I71" i="49" s="1"/>
  <c r="F99" i="40"/>
  <c r="J71" i="49" s="1"/>
  <c r="N71" i="49"/>
  <c r="D99" i="40"/>
  <c r="H71" i="49" s="1"/>
  <c r="M97" i="40"/>
  <c r="AB97" i="40" s="1"/>
  <c r="N97" i="40"/>
  <c r="AN97" i="40" s="1"/>
  <c r="L98" i="40"/>
  <c r="BY98" i="40" l="1"/>
  <c r="BJ98" i="40"/>
  <c r="BZ98" i="40"/>
  <c r="BK98" i="40"/>
  <c r="G101" i="40"/>
  <c r="K73" i="49" s="1"/>
  <c r="J101" i="40"/>
  <c r="I101" i="40"/>
  <c r="K99" i="40"/>
  <c r="BX98" i="40"/>
  <c r="BV98" i="40"/>
  <c r="BW98" i="40"/>
  <c r="BU98" i="40"/>
  <c r="BQ98" i="40"/>
  <c r="BP98" i="40"/>
  <c r="BN98" i="40"/>
  <c r="BT98" i="40"/>
  <c r="BS98" i="40"/>
  <c r="BR98" i="40"/>
  <c r="BM98" i="40"/>
  <c r="BI98" i="40"/>
  <c r="BH98" i="40"/>
  <c r="BO98" i="40"/>
  <c r="BF98" i="40"/>
  <c r="BE98" i="40"/>
  <c r="BD98" i="40"/>
  <c r="BG98" i="40"/>
  <c r="BC98" i="40"/>
  <c r="AX98" i="40"/>
  <c r="BB98" i="40"/>
  <c r="BA98" i="40"/>
  <c r="AZ98" i="40"/>
  <c r="AY98" i="40"/>
  <c r="Z96" i="40"/>
  <c r="T97" i="40"/>
  <c r="AF97" i="40"/>
  <c r="V97" i="40"/>
  <c r="AC97" i="40"/>
  <c r="AH97" i="40"/>
  <c r="AR97" i="40"/>
  <c r="AP97" i="40"/>
  <c r="U97" i="40"/>
  <c r="R97" i="40"/>
  <c r="W97" i="40"/>
  <c r="AK97" i="40"/>
  <c r="AI97" i="40"/>
  <c r="AL97" i="40"/>
  <c r="Z93" i="40"/>
  <c r="W95" i="40"/>
  <c r="X95" i="40" s="1"/>
  <c r="Y95" i="40" s="1"/>
  <c r="Q97" i="40"/>
  <c r="AG97" i="40"/>
  <c r="P97" i="40"/>
  <c r="X97" i="40"/>
  <c r="AE97" i="40"/>
  <c r="AJ97" i="40"/>
  <c r="AM97" i="40"/>
  <c r="Y96" i="40"/>
  <c r="S97" i="40"/>
  <c r="AA97" i="40"/>
  <c r="AO97" i="40"/>
  <c r="AQ97" i="40"/>
  <c r="D364" i="30"/>
  <c r="B251" i="10"/>
  <c r="B254" i="10" s="1"/>
  <c r="C332" i="30"/>
  <c r="AV98" i="40"/>
  <c r="AU98" i="40"/>
  <c r="AT98" i="40"/>
  <c r="AS98" i="40"/>
  <c r="N72" i="49"/>
  <c r="D100" i="40"/>
  <c r="H72" i="49" s="1"/>
  <c r="F100" i="40"/>
  <c r="J72" i="49" s="1"/>
  <c r="M72" i="49"/>
  <c r="E100" i="40"/>
  <c r="I72" i="49" s="1"/>
  <c r="G73" i="49"/>
  <c r="L99" i="40"/>
  <c r="M98" i="40"/>
  <c r="AA98" i="40" s="1"/>
  <c r="N98" i="40"/>
  <c r="AR98" i="40" s="1"/>
  <c r="C103" i="40"/>
  <c r="A102" i="40"/>
  <c r="B102" i="40" s="1"/>
  <c r="BY99" i="40" l="1"/>
  <c r="BJ99" i="40"/>
  <c r="BZ99" i="40"/>
  <c r="BK99" i="40"/>
  <c r="I102" i="40"/>
  <c r="G102" i="40"/>
  <c r="K74" i="49" s="1"/>
  <c r="J102" i="40"/>
  <c r="K100" i="40"/>
  <c r="BT99" i="40"/>
  <c r="BX99" i="40"/>
  <c r="BW99" i="40"/>
  <c r="BS99" i="40"/>
  <c r="BQ99" i="40"/>
  <c r="BO99" i="40"/>
  <c r="BV99" i="40"/>
  <c r="BR99" i="40"/>
  <c r="BU99" i="40"/>
  <c r="BP99" i="40"/>
  <c r="BM99" i="40"/>
  <c r="BF99" i="40"/>
  <c r="BI99" i="40"/>
  <c r="BN99" i="40"/>
  <c r="BG99" i="40"/>
  <c r="BC99" i="40"/>
  <c r="BE99" i="40"/>
  <c r="BD99" i="40"/>
  <c r="BH99" i="40"/>
  <c r="AX99" i="40"/>
  <c r="BB99" i="40"/>
  <c r="BA99" i="40"/>
  <c r="AZ99" i="40"/>
  <c r="AY99" i="40"/>
  <c r="T98" i="40"/>
  <c r="S98" i="40"/>
  <c r="U98" i="40"/>
  <c r="AB98" i="40"/>
  <c r="AF98" i="40"/>
  <c r="AJ98" i="40"/>
  <c r="AN98" i="40"/>
  <c r="Y97" i="40"/>
  <c r="Z97" i="40" s="1"/>
  <c r="P98" i="40"/>
  <c r="Z98" i="40" s="1"/>
  <c r="V98" i="40"/>
  <c r="Y98" i="40"/>
  <c r="AO98" i="40"/>
  <c r="AG98" i="40"/>
  <c r="AK98" i="40"/>
  <c r="AP98" i="40"/>
  <c r="Z95" i="40"/>
  <c r="Q98" i="40"/>
  <c r="W98" i="40"/>
  <c r="AC98" i="40"/>
  <c r="AH98" i="40"/>
  <c r="AL98" i="40"/>
  <c r="AQ98" i="40"/>
  <c r="R98" i="40"/>
  <c r="X98" i="40"/>
  <c r="AE98" i="40"/>
  <c r="AI98" i="40"/>
  <c r="AM98" i="40"/>
  <c r="C379" i="30"/>
  <c r="B259" i="10"/>
  <c r="AR99" i="40"/>
  <c r="AP99" i="40"/>
  <c r="AM99" i="40"/>
  <c r="AL99" i="40"/>
  <c r="AJ99" i="40"/>
  <c r="AI99" i="40"/>
  <c r="AH99" i="40"/>
  <c r="AC99" i="40"/>
  <c r="U99" i="40"/>
  <c r="W99" i="40"/>
  <c r="P99" i="40"/>
  <c r="AA99" i="40"/>
  <c r="S99" i="40"/>
  <c r="R99" i="40"/>
  <c r="AV99" i="40"/>
  <c r="AU99" i="40"/>
  <c r="AT99" i="40"/>
  <c r="AS99" i="40"/>
  <c r="A103" i="40"/>
  <c r="B103" i="40" s="1"/>
  <c r="C104" i="40"/>
  <c r="N99" i="40"/>
  <c r="AO99" i="40" s="1"/>
  <c r="M99" i="40"/>
  <c r="N73" i="49"/>
  <c r="D101" i="40"/>
  <c r="H73" i="49" s="1"/>
  <c r="M73" i="49"/>
  <c r="E101" i="40"/>
  <c r="I73" i="49" s="1"/>
  <c r="F101" i="40"/>
  <c r="J73" i="49" s="1"/>
  <c r="L100" i="40"/>
  <c r="G74" i="49"/>
  <c r="BZ100" i="40" l="1"/>
  <c r="BJ100" i="40"/>
  <c r="BY100" i="40"/>
  <c r="BK100" i="40"/>
  <c r="I103" i="40"/>
  <c r="J103" i="40"/>
  <c r="G103" i="40"/>
  <c r="K75" i="49" s="1"/>
  <c r="BX100" i="40"/>
  <c r="BU100" i="40"/>
  <c r="BV100" i="40"/>
  <c r="BW100" i="40"/>
  <c r="BR100" i="40"/>
  <c r="BP100" i="40"/>
  <c r="BN100" i="40"/>
  <c r="BT100" i="40"/>
  <c r="BQ100" i="40"/>
  <c r="BO100" i="40"/>
  <c r="BS100" i="40"/>
  <c r="BM100" i="40"/>
  <c r="BH100" i="40"/>
  <c r="BG100" i="40"/>
  <c r="BF100" i="40"/>
  <c r="BC100" i="40"/>
  <c r="BB100" i="40"/>
  <c r="BI100" i="40"/>
  <c r="BA100" i="40"/>
  <c r="BD100" i="40"/>
  <c r="AX100" i="40"/>
  <c r="BE100" i="40"/>
  <c r="AZ100" i="40"/>
  <c r="AY100" i="40"/>
  <c r="K101" i="40"/>
  <c r="V99" i="40"/>
  <c r="Q99" i="40"/>
  <c r="AB99" i="40"/>
  <c r="AE99" i="40"/>
  <c r="AQ99" i="40"/>
  <c r="AN99" i="40"/>
  <c r="AG99" i="40"/>
  <c r="T99" i="40"/>
  <c r="X99" i="40" s="1"/>
  <c r="Y99" i="40" s="1"/>
  <c r="AF99" i="40"/>
  <c r="AK99" i="40"/>
  <c r="B260" i="10"/>
  <c r="B267" i="10" s="1"/>
  <c r="D227" i="30" s="1"/>
  <c r="AQ100" i="40"/>
  <c r="AM100" i="40"/>
  <c r="AI100" i="40"/>
  <c r="AV100" i="40"/>
  <c r="AU100" i="40"/>
  <c r="AT100" i="40"/>
  <c r="AS100" i="40"/>
  <c r="N100" i="40"/>
  <c r="AO100" i="40" s="1"/>
  <c r="M100" i="40"/>
  <c r="L101" i="40"/>
  <c r="A104" i="40"/>
  <c r="B104" i="40" s="1"/>
  <c r="C105" i="40"/>
  <c r="N74" i="49"/>
  <c r="E102" i="40"/>
  <c r="I74" i="49" s="1"/>
  <c r="D102" i="40"/>
  <c r="H74" i="49" s="1"/>
  <c r="M74" i="49"/>
  <c r="F102" i="40"/>
  <c r="J74" i="49" s="1"/>
  <c r="G75" i="49"/>
  <c r="BJ101" i="40" l="1"/>
  <c r="BK101" i="40"/>
  <c r="BY101" i="40"/>
  <c r="BZ101" i="40"/>
  <c r="I104" i="40"/>
  <c r="G104" i="40"/>
  <c r="K76" i="49" s="1"/>
  <c r="J104" i="40"/>
  <c r="K102" i="40"/>
  <c r="BX101" i="40"/>
  <c r="BV101" i="40"/>
  <c r="BW101" i="40"/>
  <c r="BS101" i="40"/>
  <c r="BT101" i="40"/>
  <c r="BU101" i="40"/>
  <c r="BO101" i="40"/>
  <c r="BP101" i="40"/>
  <c r="BR101" i="40"/>
  <c r="BN101" i="40"/>
  <c r="BI101" i="40"/>
  <c r="BQ101" i="40"/>
  <c r="BH101" i="40"/>
  <c r="BM101" i="40"/>
  <c r="BG101" i="40"/>
  <c r="BF101" i="40"/>
  <c r="BC101" i="40"/>
  <c r="BE101" i="40"/>
  <c r="BD101" i="40"/>
  <c r="AY101" i="40"/>
  <c r="AX101" i="40"/>
  <c r="BB101" i="40"/>
  <c r="BA101" i="40"/>
  <c r="AZ101" i="40"/>
  <c r="Z99" i="40"/>
  <c r="W100" i="40"/>
  <c r="AE100" i="40"/>
  <c r="AG100" i="40"/>
  <c r="AP100" i="40"/>
  <c r="AR100" i="40"/>
  <c r="V100" i="40"/>
  <c r="P100" i="40"/>
  <c r="R100" i="40"/>
  <c r="AC100" i="40"/>
  <c r="AJ100" i="40"/>
  <c r="AK100" i="40"/>
  <c r="AN100" i="40"/>
  <c r="AA100" i="40"/>
  <c r="AB100" i="40"/>
  <c r="U100" i="40"/>
  <c r="AH100" i="40"/>
  <c r="AF100" i="40"/>
  <c r="AL100" i="40"/>
  <c r="S100" i="40"/>
  <c r="Q100" i="40"/>
  <c r="T100" i="40"/>
  <c r="C388" i="30"/>
  <c r="C410" i="30"/>
  <c r="B268" i="10"/>
  <c r="AV101" i="40"/>
  <c r="AU101" i="40"/>
  <c r="AT101" i="40"/>
  <c r="AS101" i="40"/>
  <c r="A105" i="40"/>
  <c r="B105" i="40" s="1"/>
  <c r="C106" i="40"/>
  <c r="N75" i="49"/>
  <c r="F103" i="40"/>
  <c r="J75" i="49" s="1"/>
  <c r="D103" i="40"/>
  <c r="H75" i="49" s="1"/>
  <c r="E103" i="40"/>
  <c r="I75" i="49" s="1"/>
  <c r="M75" i="49"/>
  <c r="L102" i="40"/>
  <c r="G76" i="49"/>
  <c r="N101" i="40"/>
  <c r="AO101" i="40" s="1"/>
  <c r="M101" i="40"/>
  <c r="W101" i="40" s="1"/>
  <c r="BY102" i="40" l="1"/>
  <c r="BJ102" i="40"/>
  <c r="BZ102" i="40"/>
  <c r="BK102" i="40"/>
  <c r="J105" i="40"/>
  <c r="I105" i="40"/>
  <c r="G105" i="40"/>
  <c r="K77" i="49" s="1"/>
  <c r="K103" i="40"/>
  <c r="BW102" i="40"/>
  <c r="BX102" i="40"/>
  <c r="BV102" i="40"/>
  <c r="BS102" i="40"/>
  <c r="BQ102" i="40"/>
  <c r="BT102" i="40"/>
  <c r="BR102" i="40"/>
  <c r="BN102" i="40"/>
  <c r="BU102" i="40"/>
  <c r="BO102" i="40"/>
  <c r="BI102" i="40"/>
  <c r="BH102" i="40"/>
  <c r="BP102" i="40"/>
  <c r="BG102" i="40"/>
  <c r="BF102" i="40"/>
  <c r="BD102" i="40"/>
  <c r="AZ102" i="40"/>
  <c r="BM102" i="40"/>
  <c r="BE102" i="40"/>
  <c r="AY102" i="40"/>
  <c r="BC102" i="40"/>
  <c r="AX102" i="40"/>
  <c r="BB102" i="40"/>
  <c r="BA102" i="40"/>
  <c r="AC101" i="40"/>
  <c r="T101" i="40"/>
  <c r="AE101" i="40"/>
  <c r="AR101" i="40"/>
  <c r="AL101" i="40"/>
  <c r="AQ101" i="40"/>
  <c r="P101" i="40"/>
  <c r="X101" i="40" s="1"/>
  <c r="AK101" i="40"/>
  <c r="S101" i="40"/>
  <c r="AJ101" i="40"/>
  <c r="AA101" i="40"/>
  <c r="AH101" i="40"/>
  <c r="AM101" i="40"/>
  <c r="X100" i="40"/>
  <c r="Y100" i="40" s="1"/>
  <c r="Z100" i="40" s="1"/>
  <c r="AB101" i="40"/>
  <c r="U101" i="40"/>
  <c r="V101" i="40"/>
  <c r="AF101" i="40"/>
  <c r="AI101" i="40"/>
  <c r="AN101" i="40"/>
  <c r="Q101" i="40"/>
  <c r="R101" i="40"/>
  <c r="AG101" i="40"/>
  <c r="AP101" i="40"/>
  <c r="C415" i="30"/>
  <c r="D534" i="30"/>
  <c r="B271" i="10"/>
  <c r="B272" i="10" s="1"/>
  <c r="B273" i="10" s="1"/>
  <c r="B274" i="10" s="1"/>
  <c r="B275" i="10" s="1"/>
  <c r="B276" i="10" s="1"/>
  <c r="B277" i="10" s="1"/>
  <c r="B278" i="10" s="1"/>
  <c r="B279" i="10" s="1"/>
  <c r="B281" i="10" s="1"/>
  <c r="AV102" i="40"/>
  <c r="AU102" i="40"/>
  <c r="AT102" i="40"/>
  <c r="AS102" i="40"/>
  <c r="C107" i="40"/>
  <c r="A106" i="40"/>
  <c r="B106" i="40" s="1"/>
  <c r="L103" i="40"/>
  <c r="G77" i="49"/>
  <c r="N102" i="40"/>
  <c r="AO102" i="40" s="1"/>
  <c r="M102" i="40"/>
  <c r="AB102" i="40" s="1"/>
  <c r="D104" i="40"/>
  <c r="H76" i="49" s="1"/>
  <c r="E104" i="40"/>
  <c r="I76" i="49" s="1"/>
  <c r="F104" i="40"/>
  <c r="J76" i="49" s="1"/>
  <c r="N76" i="49"/>
  <c r="M76" i="49"/>
  <c r="BY103" i="40" l="1"/>
  <c r="BJ103" i="40"/>
  <c r="BZ103" i="40"/>
  <c r="BK103" i="40"/>
  <c r="J106" i="40"/>
  <c r="I106" i="40"/>
  <c r="G106" i="40"/>
  <c r="K78" i="49" s="1"/>
  <c r="BU103" i="40"/>
  <c r="BX103" i="40"/>
  <c r="BV103" i="40"/>
  <c r="BT103" i="40"/>
  <c r="BR103" i="40"/>
  <c r="BP103" i="40"/>
  <c r="BN103" i="40"/>
  <c r="BW103" i="40"/>
  <c r="BS103" i="40"/>
  <c r="BO103" i="40"/>
  <c r="BQ103" i="40"/>
  <c r="BH103" i="40"/>
  <c r="BM103" i="40"/>
  <c r="BI103" i="40"/>
  <c r="BD103" i="40"/>
  <c r="BG103" i="40"/>
  <c r="BF103" i="40"/>
  <c r="BC103" i="40"/>
  <c r="BB103" i="40"/>
  <c r="BA103" i="40"/>
  <c r="AZ103" i="40"/>
  <c r="AY103" i="40"/>
  <c r="AX103" i="40"/>
  <c r="BE103" i="40"/>
  <c r="K104" i="40"/>
  <c r="Z101" i="40"/>
  <c r="P102" i="40"/>
  <c r="V102" i="40"/>
  <c r="AC102" i="40"/>
  <c r="AH102" i="40"/>
  <c r="AK102" i="40"/>
  <c r="AP102" i="40"/>
  <c r="Q102" i="40"/>
  <c r="X102" i="40" s="1"/>
  <c r="W102" i="40"/>
  <c r="AE102" i="40"/>
  <c r="AI102" i="40"/>
  <c r="AL102" i="40"/>
  <c r="AQ102" i="40"/>
  <c r="Y101" i="40"/>
  <c r="R102" i="40"/>
  <c r="AA102" i="40"/>
  <c r="AF102" i="40"/>
  <c r="AN102" i="40"/>
  <c r="AM102" i="40"/>
  <c r="AR102" i="40"/>
  <c r="T102" i="40"/>
  <c r="S102" i="40"/>
  <c r="U102" i="40"/>
  <c r="AG102" i="40"/>
  <c r="AJ102" i="40"/>
  <c r="B282" i="10"/>
  <c r="B283" i="10" s="1"/>
  <c r="B284" i="10" s="1"/>
  <c r="AV103" i="40"/>
  <c r="AU103" i="40"/>
  <c r="AT103" i="40"/>
  <c r="AS103" i="40"/>
  <c r="L104" i="40"/>
  <c r="N103" i="40"/>
  <c r="AP103" i="40" s="1"/>
  <c r="M103" i="40"/>
  <c r="AB103" i="40" s="1"/>
  <c r="G78" i="49"/>
  <c r="N77" i="49"/>
  <c r="M77" i="49"/>
  <c r="E105" i="40"/>
  <c r="I77" i="49" s="1"/>
  <c r="F105" i="40"/>
  <c r="J77" i="49" s="1"/>
  <c r="D105" i="40"/>
  <c r="H77" i="49" s="1"/>
  <c r="C108" i="40"/>
  <c r="A107" i="40"/>
  <c r="B107" i="40" s="1"/>
  <c r="BZ104" i="40" l="1"/>
  <c r="BY104" i="40"/>
  <c r="BJ104" i="40"/>
  <c r="BK104" i="40"/>
  <c r="G107" i="40"/>
  <c r="K79" i="49" s="1"/>
  <c r="J107" i="40"/>
  <c r="I107" i="40"/>
  <c r="K105" i="40"/>
  <c r="BT104" i="40"/>
  <c r="BU104" i="40"/>
  <c r="BS104" i="40"/>
  <c r="BQ104" i="40"/>
  <c r="BO104" i="40"/>
  <c r="BP104" i="40"/>
  <c r="BV104" i="40"/>
  <c r="BR104" i="40"/>
  <c r="BM104" i="40"/>
  <c r="BX104" i="40"/>
  <c r="BW104" i="40"/>
  <c r="BI104" i="40"/>
  <c r="BN104" i="40"/>
  <c r="BH104" i="40"/>
  <c r="BD104" i="40"/>
  <c r="BG104" i="40"/>
  <c r="BF104" i="40"/>
  <c r="BC104" i="40"/>
  <c r="BE104" i="40"/>
  <c r="BB104" i="40"/>
  <c r="BA104" i="40"/>
  <c r="AZ104" i="40"/>
  <c r="AY104" i="40"/>
  <c r="AX104" i="40"/>
  <c r="Y102" i="40"/>
  <c r="Q103" i="40"/>
  <c r="S103" i="40"/>
  <c r="AA103" i="40"/>
  <c r="AE103" i="40"/>
  <c r="AJ103" i="40"/>
  <c r="AQ103" i="40"/>
  <c r="AK103" i="40"/>
  <c r="AF103" i="40"/>
  <c r="AH103" i="40"/>
  <c r="AM103" i="40"/>
  <c r="AR103" i="40"/>
  <c r="Z102" i="40"/>
  <c r="AC103" i="40"/>
  <c r="R103" i="40"/>
  <c r="P103" i="40"/>
  <c r="AI103" i="40"/>
  <c r="AL103" i="40"/>
  <c r="AO103" i="40"/>
  <c r="AG103" i="40"/>
  <c r="AN103" i="40"/>
  <c r="B285" i="10"/>
  <c r="B286" i="10" s="1"/>
  <c r="B287" i="10" s="1"/>
  <c r="B288" i="10" s="1"/>
  <c r="AR104" i="40"/>
  <c r="AO104" i="40"/>
  <c r="AL104" i="40"/>
  <c r="AM104" i="40"/>
  <c r="AV104" i="40"/>
  <c r="AU104" i="40"/>
  <c r="AT104" i="40"/>
  <c r="AS104" i="40"/>
  <c r="M104" i="40"/>
  <c r="Q104" i="40" s="1"/>
  <c r="N104" i="40"/>
  <c r="AQ104" i="40" s="1"/>
  <c r="A108" i="40"/>
  <c r="B108" i="40" s="1"/>
  <c r="C109" i="40"/>
  <c r="M78" i="49"/>
  <c r="F106" i="40"/>
  <c r="J78" i="49" s="1"/>
  <c r="N78" i="49"/>
  <c r="D106" i="40"/>
  <c r="H78" i="49" s="1"/>
  <c r="E106" i="40"/>
  <c r="I78" i="49" s="1"/>
  <c r="L105" i="40"/>
  <c r="G79" i="49"/>
  <c r="BY105" i="40" l="1"/>
  <c r="BZ105" i="40"/>
  <c r="BK105" i="40"/>
  <c r="BJ105" i="40"/>
  <c r="G108" i="40"/>
  <c r="K80" i="49" s="1"/>
  <c r="J108" i="40"/>
  <c r="I108" i="40"/>
  <c r="BX105" i="40"/>
  <c r="BW105" i="40"/>
  <c r="BU105" i="40"/>
  <c r="BQ105" i="40"/>
  <c r="BT105" i="40"/>
  <c r="BS105" i="40"/>
  <c r="BV105" i="40"/>
  <c r="BM105" i="40"/>
  <c r="BP105" i="40"/>
  <c r="BO105" i="40"/>
  <c r="BN105" i="40"/>
  <c r="BR105" i="40"/>
  <c r="BI105" i="40"/>
  <c r="BH105" i="40"/>
  <c r="BG105" i="40"/>
  <c r="BE105" i="40"/>
  <c r="BA105" i="40"/>
  <c r="BF105" i="40"/>
  <c r="AZ105" i="40"/>
  <c r="BD105" i="40"/>
  <c r="BB105" i="40"/>
  <c r="BC105" i="40"/>
  <c r="AY105" i="40"/>
  <c r="AX105" i="40"/>
  <c r="K106" i="40"/>
  <c r="C429" i="30"/>
  <c r="R104" i="40"/>
  <c r="AI104" i="40"/>
  <c r="V104" i="40"/>
  <c r="T104" i="40"/>
  <c r="AC104" i="40"/>
  <c r="AF104" i="40"/>
  <c r="AN104" i="40"/>
  <c r="U103" i="40"/>
  <c r="T103" i="40"/>
  <c r="AA104" i="40"/>
  <c r="W104" i="40"/>
  <c r="S104" i="40"/>
  <c r="X104" i="40"/>
  <c r="AB104" i="40"/>
  <c r="AE104" i="40"/>
  <c r="AJ104" i="40"/>
  <c r="AP104" i="40"/>
  <c r="P104" i="40"/>
  <c r="U104" i="40"/>
  <c r="AG104" i="40"/>
  <c r="AH104" i="40"/>
  <c r="AK104" i="40"/>
  <c r="B290" i="10"/>
  <c r="B291" i="10" s="1"/>
  <c r="C433" i="30"/>
  <c r="AC105" i="40"/>
  <c r="T105" i="40"/>
  <c r="Q105" i="40"/>
  <c r="AV105" i="40"/>
  <c r="AU105" i="40"/>
  <c r="AT105" i="40"/>
  <c r="AS105" i="40"/>
  <c r="L106" i="40"/>
  <c r="C110" i="40"/>
  <c r="A109" i="40"/>
  <c r="B109" i="40" s="1"/>
  <c r="N105" i="40"/>
  <c r="AO105" i="40" s="1"/>
  <c r="M105" i="40"/>
  <c r="G80" i="49"/>
  <c r="E107" i="40"/>
  <c r="I79" i="49" s="1"/>
  <c r="M79" i="49"/>
  <c r="D107" i="40"/>
  <c r="H79" i="49" s="1"/>
  <c r="N79" i="49"/>
  <c r="F107" i="40"/>
  <c r="BY106" i="40" l="1"/>
  <c r="BJ106" i="40"/>
  <c r="BZ106" i="40"/>
  <c r="BK106" i="40"/>
  <c r="G109" i="40"/>
  <c r="K81" i="49" s="1"/>
  <c r="J109" i="40"/>
  <c r="I109" i="40"/>
  <c r="K107" i="40"/>
  <c r="J79" i="49"/>
  <c r="BX106" i="40"/>
  <c r="BV106" i="40"/>
  <c r="BW106" i="40"/>
  <c r="BU106" i="40"/>
  <c r="BR106" i="40"/>
  <c r="BO106" i="40"/>
  <c r="BP106" i="40"/>
  <c r="BQ106" i="40"/>
  <c r="BN106" i="40"/>
  <c r="BM106" i="40"/>
  <c r="BT106" i="40"/>
  <c r="BS106" i="40"/>
  <c r="BI106" i="40"/>
  <c r="BH106" i="40"/>
  <c r="BE106" i="40"/>
  <c r="BD106" i="40"/>
  <c r="BG106" i="40"/>
  <c r="BC106" i="40"/>
  <c r="AX106" i="40"/>
  <c r="BB106" i="40"/>
  <c r="BA106" i="40"/>
  <c r="AZ106" i="40"/>
  <c r="BF106" i="40"/>
  <c r="AY106" i="40"/>
  <c r="H291" i="10"/>
  <c r="C439" i="30"/>
  <c r="D411" i="30"/>
  <c r="AA105" i="40"/>
  <c r="AB105" i="40"/>
  <c r="AF105" i="40"/>
  <c r="AH105" i="40"/>
  <c r="AN105" i="40"/>
  <c r="AR105" i="40"/>
  <c r="Y104" i="40"/>
  <c r="Z104" i="40" s="1"/>
  <c r="AK105" i="40"/>
  <c r="AM105" i="40"/>
  <c r="AQ105" i="40"/>
  <c r="S105" i="40"/>
  <c r="P105" i="40"/>
  <c r="AE105" i="40"/>
  <c r="AG105" i="40"/>
  <c r="AI105" i="40"/>
  <c r="AP105" i="40"/>
  <c r="U105" i="40"/>
  <c r="R105" i="40"/>
  <c r="AJ105" i="40"/>
  <c r="AL105" i="40"/>
  <c r="V103" i="40"/>
  <c r="W103" i="40" s="1"/>
  <c r="X103" i="40" s="1"/>
  <c r="C424" i="30"/>
  <c r="D451" i="30"/>
  <c r="B293" i="10"/>
  <c r="D425" i="30"/>
  <c r="AC106" i="40"/>
  <c r="V106" i="40"/>
  <c r="T106" i="40"/>
  <c r="AV106" i="40"/>
  <c r="AU106" i="40"/>
  <c r="AT106" i="40"/>
  <c r="AS106" i="40"/>
  <c r="G81" i="49"/>
  <c r="N80" i="49"/>
  <c r="F108" i="40"/>
  <c r="J80" i="49" s="1"/>
  <c r="E108" i="40"/>
  <c r="I80" i="49" s="1"/>
  <c r="D108" i="40"/>
  <c r="H80" i="49" s="1"/>
  <c r="M80" i="49"/>
  <c r="A110" i="40"/>
  <c r="B110" i="40" s="1"/>
  <c r="C111" i="40"/>
  <c r="M106" i="40"/>
  <c r="AB106" i="40" s="1"/>
  <c r="N106" i="40"/>
  <c r="AP106" i="40" s="1"/>
  <c r="L107" i="40"/>
  <c r="BY107" i="40" l="1"/>
  <c r="BJ107" i="40"/>
  <c r="BZ107" i="40"/>
  <c r="BK107" i="40"/>
  <c r="I110" i="40"/>
  <c r="G110" i="40"/>
  <c r="K82" i="49" s="1"/>
  <c r="J110" i="40"/>
  <c r="K108" i="40"/>
  <c r="BV107" i="40"/>
  <c r="BX107" i="40"/>
  <c r="BT107" i="40"/>
  <c r="BS107" i="40"/>
  <c r="BQ107" i="40"/>
  <c r="BO107" i="40"/>
  <c r="BW107" i="40"/>
  <c r="BP107" i="40"/>
  <c r="BN107" i="40"/>
  <c r="BM107" i="40"/>
  <c r="BR107" i="40"/>
  <c r="BF107" i="40"/>
  <c r="BU107" i="40"/>
  <c r="BI107" i="40"/>
  <c r="BC107" i="40"/>
  <c r="BH107" i="40"/>
  <c r="BE107" i="40"/>
  <c r="BD107" i="40"/>
  <c r="BG107" i="40"/>
  <c r="AX107" i="40"/>
  <c r="AZ107" i="40"/>
  <c r="BB107" i="40"/>
  <c r="BA107" i="40"/>
  <c r="AY107" i="40"/>
  <c r="AL106" i="40"/>
  <c r="Q106" i="40"/>
  <c r="W106" i="40"/>
  <c r="AE106" i="40"/>
  <c r="AI106" i="40"/>
  <c r="AN106" i="40"/>
  <c r="AR106" i="40"/>
  <c r="AH106" i="40"/>
  <c r="AQ106" i="40"/>
  <c r="P106" i="40"/>
  <c r="R106" i="40"/>
  <c r="AA106" i="40"/>
  <c r="AF106" i="40"/>
  <c r="AJ106" i="40"/>
  <c r="AO106" i="40"/>
  <c r="V105" i="40"/>
  <c r="AM106" i="40"/>
  <c r="S106" i="40"/>
  <c r="U106" i="40"/>
  <c r="AG106" i="40"/>
  <c r="AK106" i="40"/>
  <c r="Z103" i="40"/>
  <c r="Y103" i="40"/>
  <c r="B294" i="10"/>
  <c r="C443" i="30"/>
  <c r="AQ107" i="40"/>
  <c r="AK107" i="40"/>
  <c r="AA107" i="40"/>
  <c r="AE107" i="40"/>
  <c r="AF107" i="40"/>
  <c r="AV107" i="40"/>
  <c r="AU107" i="40"/>
  <c r="AT107" i="40"/>
  <c r="AS107" i="40"/>
  <c r="G82" i="49"/>
  <c r="E109" i="40"/>
  <c r="I81" i="49" s="1"/>
  <c r="F109" i="40"/>
  <c r="J81" i="49" s="1"/>
  <c r="M81" i="49"/>
  <c r="N81" i="49"/>
  <c r="D109" i="40"/>
  <c r="H81" i="49" s="1"/>
  <c r="L108" i="40"/>
  <c r="M107" i="40"/>
  <c r="N107" i="40"/>
  <c r="AR107" i="40" s="1"/>
  <c r="A111" i="40"/>
  <c r="B111" i="40" s="1"/>
  <c r="C112" i="40"/>
  <c r="BJ108" i="40" l="1"/>
  <c r="BZ108" i="40"/>
  <c r="BY108" i="40"/>
  <c r="BK108" i="40"/>
  <c r="I111" i="40"/>
  <c r="J111" i="40"/>
  <c r="G111" i="40"/>
  <c r="K83" i="49" s="1"/>
  <c r="K109" i="40"/>
  <c r="BW108" i="40"/>
  <c r="BU108" i="40"/>
  <c r="BR108" i="40"/>
  <c r="BP108" i="40"/>
  <c r="BN108" i="40"/>
  <c r="BV108" i="40"/>
  <c r="BT108" i="40"/>
  <c r="BS108" i="40"/>
  <c r="BX108" i="40"/>
  <c r="BO108" i="40"/>
  <c r="BQ108" i="40"/>
  <c r="BM108" i="40"/>
  <c r="BI108" i="40"/>
  <c r="BH108" i="40"/>
  <c r="BC108" i="40"/>
  <c r="BB108" i="40"/>
  <c r="BG108" i="40"/>
  <c r="BF108" i="40"/>
  <c r="BA108" i="40"/>
  <c r="BD108" i="40"/>
  <c r="AX108" i="40"/>
  <c r="AZ108" i="40"/>
  <c r="BE108" i="40"/>
  <c r="AY108" i="40"/>
  <c r="AH107" i="40"/>
  <c r="Q107" i="40"/>
  <c r="AC107" i="40"/>
  <c r="AG107" i="40"/>
  <c r="AL107" i="40"/>
  <c r="AO107" i="40"/>
  <c r="X106" i="40"/>
  <c r="R107" i="40"/>
  <c r="P107" i="40"/>
  <c r="AJ107" i="40"/>
  <c r="AN107" i="40"/>
  <c r="AP107" i="40"/>
  <c r="W105" i="40"/>
  <c r="AB107" i="40"/>
  <c r="AI107" i="40"/>
  <c r="AM107" i="40"/>
  <c r="Y106" i="40"/>
  <c r="Z106" i="40" s="1"/>
  <c r="C450" i="30"/>
  <c r="D468" i="30"/>
  <c r="B296" i="10"/>
  <c r="D434" i="30"/>
  <c r="AQ108" i="40"/>
  <c r="AO108" i="40"/>
  <c r="AK108" i="40"/>
  <c r="T108" i="40"/>
  <c r="S108" i="40"/>
  <c r="AF108" i="40"/>
  <c r="AV108" i="40"/>
  <c r="AU108" i="40"/>
  <c r="AT108" i="40"/>
  <c r="AS108" i="40"/>
  <c r="G83" i="49"/>
  <c r="A112" i="40"/>
  <c r="B112" i="40" s="1"/>
  <c r="C113" i="40"/>
  <c r="F110" i="40"/>
  <c r="J82" i="49" s="1"/>
  <c r="N82" i="49"/>
  <c r="M82" i="49"/>
  <c r="E110" i="40"/>
  <c r="I82" i="49" s="1"/>
  <c r="D110" i="40"/>
  <c r="H82" i="49" s="1"/>
  <c r="M108" i="40"/>
  <c r="R108" i="40" s="1"/>
  <c r="N108" i="40"/>
  <c r="AN108" i="40" s="1"/>
  <c r="L109" i="40"/>
  <c r="BJ109" i="40" l="1"/>
  <c r="BK109" i="40"/>
  <c r="BY109" i="40"/>
  <c r="BZ109" i="40"/>
  <c r="I112" i="40"/>
  <c r="G112" i="40"/>
  <c r="K84" i="49" s="1"/>
  <c r="J112" i="40"/>
  <c r="K110" i="40"/>
  <c r="BX109" i="40"/>
  <c r="BV109" i="40"/>
  <c r="BW109" i="40"/>
  <c r="BU109" i="40"/>
  <c r="BT109" i="40"/>
  <c r="BQ109" i="40"/>
  <c r="BR109" i="40"/>
  <c r="BN109" i="40"/>
  <c r="BP109" i="40"/>
  <c r="BM109" i="40"/>
  <c r="BI109" i="40"/>
  <c r="BO109" i="40"/>
  <c r="BH109" i="40"/>
  <c r="BS109" i="40"/>
  <c r="BG109" i="40"/>
  <c r="BF109" i="40"/>
  <c r="BC109" i="40"/>
  <c r="BE109" i="40"/>
  <c r="BD109" i="40"/>
  <c r="AY109" i="40"/>
  <c r="AX109" i="40"/>
  <c r="BB109" i="40"/>
  <c r="BA109" i="40"/>
  <c r="AZ109" i="40"/>
  <c r="X108" i="40"/>
  <c r="W108" i="40"/>
  <c r="P108" i="40"/>
  <c r="AA108" i="40"/>
  <c r="AE108" i="40"/>
  <c r="AP108" i="40"/>
  <c r="AR108" i="40"/>
  <c r="V108" i="40"/>
  <c r="Y108" i="40"/>
  <c r="AC108" i="40"/>
  <c r="U108" i="40"/>
  <c r="AB108" i="40"/>
  <c r="AL108" i="40"/>
  <c r="AM108" i="40"/>
  <c r="Q108" i="40"/>
  <c r="AH108" i="40"/>
  <c r="AG108" i="40"/>
  <c r="AI108" i="40"/>
  <c r="AJ108" i="40"/>
  <c r="S107" i="40"/>
  <c r="T107" i="40"/>
  <c r="X105" i="40"/>
  <c r="Y105" i="40" s="1"/>
  <c r="C457" i="30"/>
  <c r="B297" i="10"/>
  <c r="AA109" i="40"/>
  <c r="P109" i="40"/>
  <c r="AV109" i="40"/>
  <c r="AU109" i="40"/>
  <c r="AT109" i="40"/>
  <c r="AS109" i="40"/>
  <c r="N109" i="40"/>
  <c r="AM109" i="40" s="1"/>
  <c r="M109" i="40"/>
  <c r="AC109" i="40" s="1"/>
  <c r="C114" i="40"/>
  <c r="A113" i="40"/>
  <c r="B113" i="40" s="1"/>
  <c r="G84" i="49"/>
  <c r="F111" i="40"/>
  <c r="J83" i="49" s="1"/>
  <c r="M83" i="49"/>
  <c r="D111" i="40"/>
  <c r="H83" i="49" s="1"/>
  <c r="E111" i="40"/>
  <c r="I83" i="49" s="1"/>
  <c r="N83" i="49"/>
  <c r="L110" i="40"/>
  <c r="BY110" i="40" l="1"/>
  <c r="BJ110" i="40"/>
  <c r="BZ110" i="40"/>
  <c r="BK110" i="40"/>
  <c r="J113" i="40"/>
  <c r="G113" i="40"/>
  <c r="K85" i="49" s="1"/>
  <c r="I113" i="40"/>
  <c r="K111" i="40"/>
  <c r="BW110" i="40"/>
  <c r="BX110" i="40"/>
  <c r="BR110" i="40"/>
  <c r="BV110" i="40"/>
  <c r="BS110" i="40"/>
  <c r="BQ110" i="40"/>
  <c r="BU110" i="40"/>
  <c r="BT110" i="40"/>
  <c r="BP110" i="40"/>
  <c r="BM110" i="40"/>
  <c r="BI110" i="40"/>
  <c r="BO110" i="40"/>
  <c r="BN110" i="40"/>
  <c r="BH110" i="40"/>
  <c r="BG110" i="40"/>
  <c r="BF110" i="40"/>
  <c r="BD110" i="40"/>
  <c r="BE110" i="40"/>
  <c r="AY110" i="40"/>
  <c r="AX110" i="40"/>
  <c r="AZ110" i="40"/>
  <c r="BC110" i="40"/>
  <c r="BB110" i="40"/>
  <c r="BA110" i="40"/>
  <c r="AG109" i="40"/>
  <c r="AB109" i="40"/>
  <c r="AJ109" i="40"/>
  <c r="AI109" i="40"/>
  <c r="AN109" i="40"/>
  <c r="Z105" i="40"/>
  <c r="Z108" i="40"/>
  <c r="AO109" i="40"/>
  <c r="AK109" i="40"/>
  <c r="AR109" i="40"/>
  <c r="AE109" i="40"/>
  <c r="AP109" i="40"/>
  <c r="AL109" i="40"/>
  <c r="AQ109" i="40"/>
  <c r="Q109" i="40"/>
  <c r="AF109" i="40"/>
  <c r="AH109" i="40"/>
  <c r="U107" i="40"/>
  <c r="V107" i="40" s="1"/>
  <c r="B298" i="10"/>
  <c r="C462" i="30"/>
  <c r="AB110" i="40"/>
  <c r="U110" i="40"/>
  <c r="W110" i="40"/>
  <c r="S110" i="40"/>
  <c r="Q110" i="40"/>
  <c r="T110" i="40"/>
  <c r="AV110" i="40"/>
  <c r="AU110" i="40"/>
  <c r="AT110" i="40"/>
  <c r="AS110" i="40"/>
  <c r="G85" i="49"/>
  <c r="N110" i="40"/>
  <c r="AO110" i="40" s="1"/>
  <c r="M110" i="40"/>
  <c r="AA110" i="40" s="1"/>
  <c r="C115" i="40"/>
  <c r="A114" i="40"/>
  <c r="B114" i="40" s="1"/>
  <c r="D112" i="40"/>
  <c r="H84" i="49" s="1"/>
  <c r="F112" i="40"/>
  <c r="J84" i="49" s="1"/>
  <c r="E112" i="40"/>
  <c r="I84" i="49" s="1"/>
  <c r="M84" i="49"/>
  <c r="N84" i="49"/>
  <c r="L111" i="40"/>
  <c r="BY111" i="40" l="1"/>
  <c r="BJ111" i="40"/>
  <c r="BZ111" i="40"/>
  <c r="BK111" i="40"/>
  <c r="J114" i="40"/>
  <c r="I114" i="40"/>
  <c r="G114" i="40"/>
  <c r="K86" i="49" s="1"/>
  <c r="K112" i="40"/>
  <c r="BV111" i="40"/>
  <c r="BU111" i="40"/>
  <c r="BW111" i="40"/>
  <c r="BR111" i="40"/>
  <c r="BP111" i="40"/>
  <c r="BN111" i="40"/>
  <c r="BX111" i="40"/>
  <c r="BS111" i="40"/>
  <c r="BT111" i="40"/>
  <c r="BO111" i="40"/>
  <c r="BM111" i="40"/>
  <c r="BQ111" i="40"/>
  <c r="BH111" i="40"/>
  <c r="BI111" i="40"/>
  <c r="BG111" i="40"/>
  <c r="BF111" i="40"/>
  <c r="BD111" i="40"/>
  <c r="BC111" i="40"/>
  <c r="BB111" i="40"/>
  <c r="BE111" i="40"/>
  <c r="AY111" i="40"/>
  <c r="BA111" i="40"/>
  <c r="AX111" i="40"/>
  <c r="AZ111" i="40"/>
  <c r="AG110" i="40"/>
  <c r="AJ110" i="40"/>
  <c r="AP110" i="40"/>
  <c r="AN110" i="40"/>
  <c r="V110" i="40"/>
  <c r="AC110" i="40"/>
  <c r="AH110" i="40"/>
  <c r="AK110" i="40"/>
  <c r="AQ110" i="40"/>
  <c r="R109" i="40"/>
  <c r="S109" i="40" s="1"/>
  <c r="W107" i="40"/>
  <c r="X107" i="40" s="1"/>
  <c r="AE110" i="40"/>
  <c r="AI110" i="40"/>
  <c r="AL110" i="40"/>
  <c r="AR110" i="40"/>
  <c r="P110" i="40"/>
  <c r="R110" i="40"/>
  <c r="X110" i="40"/>
  <c r="AF110" i="40"/>
  <c r="AM110" i="40"/>
  <c r="B300" i="10"/>
  <c r="C467" i="30"/>
  <c r="D447" i="30"/>
  <c r="AR111" i="40"/>
  <c r="AQ111" i="40"/>
  <c r="AO111" i="40"/>
  <c r="AM111" i="40"/>
  <c r="AK111" i="40"/>
  <c r="AG111" i="40"/>
  <c r="AF111" i="40"/>
  <c r="AI111" i="40"/>
  <c r="AJ111" i="40"/>
  <c r="V111" i="40"/>
  <c r="Q111" i="40"/>
  <c r="AN111" i="40"/>
  <c r="W111" i="40"/>
  <c r="AV111" i="40"/>
  <c r="AU111" i="40"/>
  <c r="AT111" i="40"/>
  <c r="AS111" i="40"/>
  <c r="E113" i="40"/>
  <c r="I85" i="49" s="1"/>
  <c r="M85" i="49"/>
  <c r="D113" i="40"/>
  <c r="H85" i="49" s="1"/>
  <c r="N85" i="49"/>
  <c r="F113" i="40"/>
  <c r="J85" i="49" s="1"/>
  <c r="A115" i="40"/>
  <c r="B115" i="40" s="1"/>
  <c r="C116" i="40"/>
  <c r="L112" i="40"/>
  <c r="G86" i="49"/>
  <c r="N111" i="40"/>
  <c r="AP111" i="40" s="1"/>
  <c r="M111" i="40"/>
  <c r="AC111" i="40" s="1"/>
  <c r="BY112" i="40" l="1"/>
  <c r="BJ112" i="40"/>
  <c r="BZ112" i="40"/>
  <c r="BK112" i="40"/>
  <c r="J115" i="40"/>
  <c r="I115" i="40"/>
  <c r="G115" i="40"/>
  <c r="K87" i="49" s="1"/>
  <c r="BX112" i="40"/>
  <c r="BT112" i="40"/>
  <c r="BW112" i="40"/>
  <c r="BS112" i="40"/>
  <c r="BQ112" i="40"/>
  <c r="BO112" i="40"/>
  <c r="BU112" i="40"/>
  <c r="BP112" i="40"/>
  <c r="BM112" i="40"/>
  <c r="BR112" i="40"/>
  <c r="BN112" i="40"/>
  <c r="BV112" i="40"/>
  <c r="BI112" i="40"/>
  <c r="BH112" i="40"/>
  <c r="BG112" i="40"/>
  <c r="BF112" i="40"/>
  <c r="BD112" i="40"/>
  <c r="BC112" i="40"/>
  <c r="BE112" i="40"/>
  <c r="AZ112" i="40"/>
  <c r="AY112" i="40"/>
  <c r="AX112" i="40"/>
  <c r="BB112" i="40"/>
  <c r="BA112" i="40"/>
  <c r="K113" i="40"/>
  <c r="T111" i="40"/>
  <c r="X111" i="40"/>
  <c r="P111" i="40"/>
  <c r="Y111" i="40" s="1"/>
  <c r="Y107" i="40"/>
  <c r="Z107" i="40" s="1"/>
  <c r="T109" i="40"/>
  <c r="U109" i="40"/>
  <c r="V109" i="40" s="1"/>
  <c r="AB111" i="40"/>
  <c r="AA111" i="40"/>
  <c r="S111" i="40"/>
  <c r="AL111" i="40"/>
  <c r="R111" i="40"/>
  <c r="U111" i="40"/>
  <c r="AE111" i="40"/>
  <c r="AH111" i="40"/>
  <c r="Y110" i="40"/>
  <c r="Z110" i="40" s="1"/>
  <c r="H303" i="10"/>
  <c r="B303" i="10"/>
  <c r="B306" i="10" s="1"/>
  <c r="AR112" i="40"/>
  <c r="AQ112" i="40"/>
  <c r="AP112" i="40"/>
  <c r="AN112" i="40"/>
  <c r="AO112" i="40"/>
  <c r="AM112" i="40"/>
  <c r="AH112" i="40"/>
  <c r="AG112" i="40"/>
  <c r="AK112" i="40"/>
  <c r="AF112" i="40"/>
  <c r="AA112" i="40"/>
  <c r="AI112" i="40"/>
  <c r="AE112" i="40"/>
  <c r="Z112" i="40"/>
  <c r="T112" i="40"/>
  <c r="Y112" i="40"/>
  <c r="S112" i="40"/>
  <c r="X112" i="40"/>
  <c r="V112" i="40"/>
  <c r="R112" i="40"/>
  <c r="P112" i="40"/>
  <c r="AC112" i="40"/>
  <c r="AJ112" i="40"/>
  <c r="U112" i="40"/>
  <c r="Q112" i="40"/>
  <c r="AL112" i="40"/>
  <c r="AB112" i="40"/>
  <c r="W112" i="40"/>
  <c r="AV112" i="40"/>
  <c r="AU112" i="40"/>
  <c r="AT112" i="40"/>
  <c r="AS112" i="40"/>
  <c r="D114" i="40"/>
  <c r="H86" i="49" s="1"/>
  <c r="M86" i="49"/>
  <c r="N86" i="49"/>
  <c r="F114" i="40"/>
  <c r="J86" i="49" s="1"/>
  <c r="E114" i="40"/>
  <c r="I86" i="49" s="1"/>
  <c r="A116" i="40"/>
  <c r="B116" i="40" s="1"/>
  <c r="C117" i="40"/>
  <c r="L113" i="40"/>
  <c r="G87" i="49"/>
  <c r="N112" i="40"/>
  <c r="M112" i="40"/>
  <c r="BJ113" i="40" l="1"/>
  <c r="BY113" i="40"/>
  <c r="BK113" i="40"/>
  <c r="BZ113" i="40"/>
  <c r="J116" i="40"/>
  <c r="G116" i="40"/>
  <c r="K88" i="49" s="1"/>
  <c r="I116" i="40"/>
  <c r="BX113" i="40"/>
  <c r="BW113" i="40"/>
  <c r="BV113" i="40"/>
  <c r="BT113" i="40"/>
  <c r="BU113" i="40"/>
  <c r="BS113" i="40"/>
  <c r="BQ113" i="40"/>
  <c r="BN113" i="40"/>
  <c r="BP113" i="40"/>
  <c r="BO113" i="40"/>
  <c r="BM113" i="40"/>
  <c r="BR113" i="40"/>
  <c r="BH113" i="40"/>
  <c r="BI113" i="40"/>
  <c r="BG113" i="40"/>
  <c r="BE113" i="40"/>
  <c r="BF113" i="40"/>
  <c r="BA113" i="40"/>
  <c r="AZ113" i="40"/>
  <c r="BD113" i="40"/>
  <c r="AY113" i="40"/>
  <c r="BC113" i="40"/>
  <c r="BB113" i="40"/>
  <c r="AX113" i="40"/>
  <c r="K114" i="40"/>
  <c r="W109" i="40"/>
  <c r="X109" i="40" s="1"/>
  <c r="Y109" i="40" s="1"/>
  <c r="Z111" i="40"/>
  <c r="B307" i="10"/>
  <c r="B308" i="10" s="1"/>
  <c r="AR113" i="40"/>
  <c r="AP113" i="40"/>
  <c r="AN113" i="40"/>
  <c r="AM113" i="40"/>
  <c r="AQ113" i="40"/>
  <c r="AO113" i="40"/>
  <c r="AL113" i="40"/>
  <c r="AJ113" i="40"/>
  <c r="AI113" i="40"/>
  <c r="AH113" i="40"/>
  <c r="AE113" i="40"/>
  <c r="AG113" i="40"/>
  <c r="AB113" i="40"/>
  <c r="X113" i="40"/>
  <c r="W113" i="40"/>
  <c r="V113" i="40"/>
  <c r="AK113" i="40"/>
  <c r="AF113" i="40"/>
  <c r="AA113" i="40"/>
  <c r="Z113" i="40"/>
  <c r="Y113" i="40"/>
  <c r="S113" i="40"/>
  <c r="T113" i="40"/>
  <c r="P113" i="40"/>
  <c r="R113" i="40"/>
  <c r="AC113" i="40"/>
  <c r="U113" i="40"/>
  <c r="Q113" i="40"/>
  <c r="AV113" i="40"/>
  <c r="AU113" i="40"/>
  <c r="AT113" i="40"/>
  <c r="AS113" i="40"/>
  <c r="M113" i="40"/>
  <c r="N113" i="40"/>
  <c r="L114" i="40"/>
  <c r="M87" i="49"/>
  <c r="N87" i="49"/>
  <c r="D115" i="40"/>
  <c r="H87" i="49" s="1"/>
  <c r="E115" i="40"/>
  <c r="I87" i="49" s="1"/>
  <c r="F115" i="40"/>
  <c r="J87" i="49" s="1"/>
  <c r="A117" i="40"/>
  <c r="B117" i="40" s="1"/>
  <c r="C118" i="40"/>
  <c r="G88" i="49"/>
  <c r="BY114" i="40" l="1"/>
  <c r="BJ114" i="40"/>
  <c r="BZ114" i="40"/>
  <c r="BK114" i="40"/>
  <c r="G117" i="40"/>
  <c r="K89" i="49" s="1"/>
  <c r="J117" i="40"/>
  <c r="I117" i="40"/>
  <c r="K115" i="40"/>
  <c r="BX114" i="40"/>
  <c r="BV114" i="40"/>
  <c r="BW114" i="40"/>
  <c r="BU114" i="40"/>
  <c r="BT114" i="40"/>
  <c r="BP114" i="40"/>
  <c r="BR114" i="40"/>
  <c r="BS114" i="40"/>
  <c r="BO114" i="40"/>
  <c r="BQ114" i="40"/>
  <c r="BN114" i="40"/>
  <c r="BI114" i="40"/>
  <c r="BM114" i="40"/>
  <c r="BH114" i="40"/>
  <c r="BE114" i="40"/>
  <c r="BG114" i="40"/>
  <c r="BF114" i="40"/>
  <c r="BD114" i="40"/>
  <c r="BC114" i="40"/>
  <c r="BB114" i="40"/>
  <c r="BA114" i="40"/>
  <c r="AX114" i="40"/>
  <c r="AZ114" i="40"/>
  <c r="AY114" i="40"/>
  <c r="Z109" i="40"/>
  <c r="C475" i="30"/>
  <c r="D495" i="30"/>
  <c r="B309" i="10"/>
  <c r="AR114" i="40"/>
  <c r="AQ114" i="40"/>
  <c r="AP114" i="40"/>
  <c r="AN114" i="40"/>
  <c r="AO114" i="40"/>
  <c r="AM114" i="40"/>
  <c r="AL114" i="40"/>
  <c r="AK114" i="40"/>
  <c r="AJ114" i="40"/>
  <c r="AI114" i="40"/>
  <c r="AH114" i="40"/>
  <c r="AG114" i="40"/>
  <c r="AF114" i="40"/>
  <c r="AE114" i="40"/>
  <c r="AC114" i="40"/>
  <c r="AB114" i="40"/>
  <c r="AA114" i="40"/>
  <c r="Z114" i="40"/>
  <c r="Y114" i="40"/>
  <c r="U114" i="40"/>
  <c r="X114" i="40"/>
  <c r="W114" i="40"/>
  <c r="V114" i="40"/>
  <c r="S114" i="40"/>
  <c r="R114" i="40"/>
  <c r="Q114" i="40"/>
  <c r="T114" i="40"/>
  <c r="P114" i="40"/>
  <c r="AV114" i="40"/>
  <c r="AU114" i="40"/>
  <c r="AT114" i="40"/>
  <c r="AS114" i="40"/>
  <c r="G89" i="49"/>
  <c r="M114" i="40"/>
  <c r="N114" i="40"/>
  <c r="E116" i="40"/>
  <c r="I88" i="49" s="1"/>
  <c r="D116" i="40"/>
  <c r="H88" i="49" s="1"/>
  <c r="N88" i="49"/>
  <c r="M88" i="49"/>
  <c r="F116" i="40"/>
  <c r="J88" i="49" s="1"/>
  <c r="A118" i="40"/>
  <c r="B118" i="40" s="1"/>
  <c r="C119" i="40"/>
  <c r="L115" i="40"/>
  <c r="BY115" i="40" l="1"/>
  <c r="BJ115" i="40"/>
  <c r="BZ115" i="40"/>
  <c r="BK115" i="40"/>
  <c r="I118" i="40"/>
  <c r="G118" i="40"/>
  <c r="K90" i="49" s="1"/>
  <c r="J118" i="40"/>
  <c r="BX115" i="40"/>
  <c r="BT115" i="40"/>
  <c r="BV115" i="40"/>
  <c r="BW115" i="40"/>
  <c r="BU115" i="40"/>
  <c r="BS115" i="40"/>
  <c r="BQ115" i="40"/>
  <c r="BO115" i="40"/>
  <c r="BP115" i="40"/>
  <c r="BN115" i="40"/>
  <c r="BI115" i="40"/>
  <c r="BR115" i="40"/>
  <c r="BM115" i="40"/>
  <c r="BF115" i="40"/>
  <c r="BC115" i="40"/>
  <c r="BE115" i="40"/>
  <c r="BH115" i="40"/>
  <c r="BG115" i="40"/>
  <c r="BD115" i="40"/>
  <c r="BB115" i="40"/>
  <c r="BA115" i="40"/>
  <c r="AX115" i="40"/>
  <c r="AZ115" i="40"/>
  <c r="AY115" i="40"/>
  <c r="K116" i="40"/>
  <c r="B310" i="10"/>
  <c r="C479" i="30"/>
  <c r="AR115" i="40"/>
  <c r="AP115" i="40"/>
  <c r="AO115" i="40"/>
  <c r="AQ115" i="40"/>
  <c r="AN115" i="40"/>
  <c r="AL115" i="40"/>
  <c r="AK115" i="40"/>
  <c r="AJ115" i="40"/>
  <c r="AM115" i="40"/>
  <c r="AI115" i="40"/>
  <c r="AF115" i="40"/>
  <c r="AE115" i="40"/>
  <c r="AH115" i="40"/>
  <c r="AC115" i="40"/>
  <c r="Y115" i="40"/>
  <c r="AG115" i="40"/>
  <c r="AB115" i="40"/>
  <c r="U115" i="40"/>
  <c r="AA115" i="40"/>
  <c r="W115" i="40"/>
  <c r="T115" i="40"/>
  <c r="Q115" i="40"/>
  <c r="P115" i="40"/>
  <c r="X115" i="40"/>
  <c r="V115" i="40"/>
  <c r="Z115" i="40"/>
  <c r="S115" i="40"/>
  <c r="R115" i="40"/>
  <c r="AV115" i="40"/>
  <c r="AU115" i="40"/>
  <c r="AT115" i="40"/>
  <c r="AS115" i="40"/>
  <c r="C120" i="40"/>
  <c r="A119" i="40"/>
  <c r="B119" i="40" s="1"/>
  <c r="N115" i="40"/>
  <c r="M115" i="40"/>
  <c r="G90" i="49"/>
  <c r="L116" i="40"/>
  <c r="D117" i="40"/>
  <c r="H89" i="49" s="1"/>
  <c r="M89" i="49"/>
  <c r="N89" i="49"/>
  <c r="E117" i="40"/>
  <c r="I89" i="49" s="1"/>
  <c r="F117" i="40"/>
  <c r="J89" i="49" s="1"/>
  <c r="BJ116" i="40" l="1"/>
  <c r="BZ116" i="40"/>
  <c r="BY116" i="40"/>
  <c r="BK116" i="40"/>
  <c r="I119" i="40"/>
  <c r="G119" i="40"/>
  <c r="K91" i="49" s="1"/>
  <c r="J119" i="40"/>
  <c r="K117" i="40"/>
  <c r="BU116" i="40"/>
  <c r="BX116" i="40"/>
  <c r="BV116" i="40"/>
  <c r="BR116" i="40"/>
  <c r="BP116" i="40"/>
  <c r="BN116" i="40"/>
  <c r="BQ116" i="40"/>
  <c r="BT116" i="40"/>
  <c r="BS116" i="40"/>
  <c r="BM116" i="40"/>
  <c r="BW116" i="40"/>
  <c r="BO116" i="40"/>
  <c r="BI116" i="40"/>
  <c r="BH116" i="40"/>
  <c r="BC116" i="40"/>
  <c r="BB116" i="40"/>
  <c r="BG116" i="40"/>
  <c r="BF116" i="40"/>
  <c r="BA116" i="40"/>
  <c r="BE116" i="40"/>
  <c r="AX116" i="40"/>
  <c r="BD116" i="40"/>
  <c r="AZ116" i="40"/>
  <c r="AY116" i="40"/>
  <c r="D500" i="30"/>
  <c r="B311" i="10"/>
  <c r="C482" i="30"/>
  <c r="AR116" i="40"/>
  <c r="AQ116" i="40"/>
  <c r="AO116" i="40"/>
  <c r="AN116" i="40"/>
  <c r="AP116" i="40"/>
  <c r="AL116" i="40"/>
  <c r="AK116" i="40"/>
  <c r="AJ116" i="40"/>
  <c r="AG116" i="40"/>
  <c r="AM116" i="40"/>
  <c r="AI116" i="40"/>
  <c r="AF116" i="40"/>
  <c r="Z116" i="40"/>
  <c r="AH116" i="40"/>
  <c r="AC116" i="40"/>
  <c r="Y116" i="40"/>
  <c r="T116" i="40"/>
  <c r="AB116" i="40"/>
  <c r="U116" i="40"/>
  <c r="R116" i="40"/>
  <c r="W116" i="40"/>
  <c r="Q116" i="40"/>
  <c r="AE116" i="40"/>
  <c r="AA116" i="40"/>
  <c r="P116" i="40"/>
  <c r="V116" i="40"/>
  <c r="X116" i="40"/>
  <c r="S116" i="40"/>
  <c r="AV116" i="40"/>
  <c r="AU116" i="40"/>
  <c r="AT116" i="40"/>
  <c r="AS116" i="40"/>
  <c r="M90" i="49"/>
  <c r="E118" i="40"/>
  <c r="I90" i="49" s="1"/>
  <c r="F118" i="40"/>
  <c r="J90" i="49" s="1"/>
  <c r="N90" i="49"/>
  <c r="D118" i="40"/>
  <c r="H90" i="49" s="1"/>
  <c r="G91" i="49"/>
  <c r="L117" i="40"/>
  <c r="N116" i="40"/>
  <c r="M116" i="40"/>
  <c r="C121" i="40"/>
  <c r="A120" i="40"/>
  <c r="B120" i="40" s="1"/>
  <c r="BJ117" i="40" l="1"/>
  <c r="BY117" i="40"/>
  <c r="BZ117" i="40"/>
  <c r="BK117" i="40"/>
  <c r="I120" i="40"/>
  <c r="G120" i="40"/>
  <c r="K92" i="49" s="1"/>
  <c r="J120" i="40"/>
  <c r="K118" i="40"/>
  <c r="BX117" i="40"/>
  <c r="BV117" i="40"/>
  <c r="BR117" i="40"/>
  <c r="BW117" i="40"/>
  <c r="BO117" i="40"/>
  <c r="BU117" i="40"/>
  <c r="BQ117" i="40"/>
  <c r="BN117" i="40"/>
  <c r="BT117" i="40"/>
  <c r="BS117" i="40"/>
  <c r="BI117" i="40"/>
  <c r="BH117" i="40"/>
  <c r="BP117" i="40"/>
  <c r="BM117" i="40"/>
  <c r="BC117" i="40"/>
  <c r="BE117" i="40"/>
  <c r="BD117" i="40"/>
  <c r="AY117" i="40"/>
  <c r="AX117" i="40"/>
  <c r="BG117" i="40"/>
  <c r="BB117" i="40"/>
  <c r="BA117" i="40"/>
  <c r="BF117" i="40"/>
  <c r="AZ117" i="40"/>
  <c r="D401" i="30"/>
  <c r="B312" i="10"/>
  <c r="C485" i="30"/>
  <c r="AQ117" i="40"/>
  <c r="AR117" i="40"/>
  <c r="AO117" i="40"/>
  <c r="AN117" i="40"/>
  <c r="AM117" i="40"/>
  <c r="AL117" i="40"/>
  <c r="AP117" i="40"/>
  <c r="AI117" i="40"/>
  <c r="AK117" i="40"/>
  <c r="AH117" i="40"/>
  <c r="AJ117" i="40"/>
  <c r="AG117" i="40"/>
  <c r="AA117" i="40"/>
  <c r="X117" i="40"/>
  <c r="W117" i="40"/>
  <c r="V117" i="40"/>
  <c r="Z117" i="40"/>
  <c r="AF117" i="40"/>
  <c r="AC117" i="40"/>
  <c r="S117" i="40"/>
  <c r="U117" i="40"/>
  <c r="T117" i="40"/>
  <c r="R117" i="40"/>
  <c r="Y117" i="40"/>
  <c r="Q117" i="40"/>
  <c r="AB117" i="40"/>
  <c r="P117" i="40"/>
  <c r="AE117" i="40"/>
  <c r="AV117" i="40"/>
  <c r="AU117" i="40"/>
  <c r="AT117" i="40"/>
  <c r="AS117" i="40"/>
  <c r="A121" i="40"/>
  <c r="B121" i="40" s="1"/>
  <c r="C122" i="40"/>
  <c r="N117" i="40"/>
  <c r="M117" i="40"/>
  <c r="G92" i="49"/>
  <c r="D119" i="40"/>
  <c r="H91" i="49" s="1"/>
  <c r="E119" i="40"/>
  <c r="I91" i="49" s="1"/>
  <c r="N91" i="49"/>
  <c r="M91" i="49"/>
  <c r="F119" i="40"/>
  <c r="J91" i="49" s="1"/>
  <c r="L118" i="40"/>
  <c r="BY118" i="40" l="1"/>
  <c r="BJ118" i="40"/>
  <c r="BZ118" i="40"/>
  <c r="BK118" i="40"/>
  <c r="J121" i="40"/>
  <c r="I121" i="40"/>
  <c r="G121" i="40"/>
  <c r="K93" i="49" s="1"/>
  <c r="K119" i="40"/>
  <c r="BW118" i="40"/>
  <c r="BV118" i="40"/>
  <c r="BX118" i="40"/>
  <c r="BT118" i="40"/>
  <c r="BS118" i="40"/>
  <c r="BP118" i="40"/>
  <c r="BU118" i="40"/>
  <c r="BN118" i="40"/>
  <c r="BR118" i="40"/>
  <c r="BO118" i="40"/>
  <c r="BM118" i="40"/>
  <c r="BI118" i="40"/>
  <c r="BH118" i="40"/>
  <c r="BQ118" i="40"/>
  <c r="BG118" i="40"/>
  <c r="BF118" i="40"/>
  <c r="BD118" i="40"/>
  <c r="BE118" i="40"/>
  <c r="AY118" i="40"/>
  <c r="BB118" i="40"/>
  <c r="BA118" i="40"/>
  <c r="AX118" i="40"/>
  <c r="AZ118" i="40"/>
  <c r="BC118" i="40"/>
  <c r="B313" i="10"/>
  <c r="C490" i="30"/>
  <c r="AR118" i="40"/>
  <c r="AQ118" i="40"/>
  <c r="AP118" i="40"/>
  <c r="AM118" i="40"/>
  <c r="AL118" i="40"/>
  <c r="AK118" i="40"/>
  <c r="AJ118" i="40"/>
  <c r="AN118" i="40"/>
  <c r="AI118" i="40"/>
  <c r="AH118" i="40"/>
  <c r="AG118" i="40"/>
  <c r="AF118" i="40"/>
  <c r="AE118" i="40"/>
  <c r="AC118" i="40"/>
  <c r="AB118" i="40"/>
  <c r="AA118" i="40"/>
  <c r="Z118" i="40"/>
  <c r="Y118" i="40"/>
  <c r="X118" i="40"/>
  <c r="W118" i="40"/>
  <c r="V118" i="40"/>
  <c r="S118" i="40"/>
  <c r="R118" i="40"/>
  <c r="Q118" i="40"/>
  <c r="AO118" i="40"/>
  <c r="U118" i="40"/>
  <c r="T118" i="40"/>
  <c r="P118" i="40"/>
  <c r="AV118" i="40"/>
  <c r="AU118" i="40"/>
  <c r="AT118" i="40"/>
  <c r="AS118" i="40"/>
  <c r="L119" i="40"/>
  <c r="D120" i="40"/>
  <c r="H92" i="49" s="1"/>
  <c r="E120" i="40"/>
  <c r="I92" i="49" s="1"/>
  <c r="M92" i="49"/>
  <c r="N92" i="49"/>
  <c r="F120" i="40"/>
  <c r="J92" i="49" s="1"/>
  <c r="A122" i="40"/>
  <c r="B122" i="40" s="1"/>
  <c r="C123" i="40"/>
  <c r="M118" i="40"/>
  <c r="N118" i="40"/>
  <c r="G93" i="49"/>
  <c r="BY119" i="40" l="1"/>
  <c r="BJ119" i="40"/>
  <c r="BZ119" i="40"/>
  <c r="BK119" i="40"/>
  <c r="J122" i="40"/>
  <c r="I122" i="40"/>
  <c r="G122" i="40"/>
  <c r="K94" i="49" s="1"/>
  <c r="K120" i="40"/>
  <c r="BW119" i="40"/>
  <c r="BX119" i="40"/>
  <c r="BU119" i="40"/>
  <c r="BR119" i="40"/>
  <c r="BP119" i="40"/>
  <c r="BN119" i="40"/>
  <c r="BQ119" i="40"/>
  <c r="BT119" i="40"/>
  <c r="BO119" i="40"/>
  <c r="BV119" i="40"/>
  <c r="BH119" i="40"/>
  <c r="BS119" i="40"/>
  <c r="BM119" i="40"/>
  <c r="BD119" i="40"/>
  <c r="BI119" i="40"/>
  <c r="BC119" i="40"/>
  <c r="BG119" i="40"/>
  <c r="BF119" i="40"/>
  <c r="BB119" i="40"/>
  <c r="BE119" i="40"/>
  <c r="AY119" i="40"/>
  <c r="BA119" i="40"/>
  <c r="AX119" i="40"/>
  <c r="AZ119" i="40"/>
  <c r="C494" i="30"/>
  <c r="B314" i="10"/>
  <c r="AR119" i="40"/>
  <c r="AQ119" i="40"/>
  <c r="AP119" i="40"/>
  <c r="AO119" i="40"/>
  <c r="AM119" i="40"/>
  <c r="AJ119" i="40"/>
  <c r="AN119" i="40"/>
  <c r="AL119" i="40"/>
  <c r="AE119" i="40"/>
  <c r="AK119" i="40"/>
  <c r="AH119" i="40"/>
  <c r="AB119" i="40"/>
  <c r="AA119" i="40"/>
  <c r="U119" i="40"/>
  <c r="X119" i="40"/>
  <c r="V119" i="40"/>
  <c r="P119" i="40"/>
  <c r="S119" i="40"/>
  <c r="AG119" i="40"/>
  <c r="W119" i="40"/>
  <c r="R119" i="40"/>
  <c r="AF119" i="40"/>
  <c r="AC119" i="40"/>
  <c r="AI119" i="40"/>
  <c r="Z119" i="40"/>
  <c r="T119" i="40"/>
  <c r="Y119" i="40"/>
  <c r="Q119" i="40"/>
  <c r="AV119" i="40"/>
  <c r="AU119" i="40"/>
  <c r="AT119" i="40"/>
  <c r="AS119" i="40"/>
  <c r="G94" i="49"/>
  <c r="M119" i="40"/>
  <c r="N119" i="40"/>
  <c r="L120" i="40"/>
  <c r="N93" i="49"/>
  <c r="F121" i="40"/>
  <c r="J93" i="49" s="1"/>
  <c r="D121" i="40"/>
  <c r="H93" i="49" s="1"/>
  <c r="E121" i="40"/>
  <c r="I93" i="49" s="1"/>
  <c r="M93" i="49"/>
  <c r="C124" i="40"/>
  <c r="A123" i="40"/>
  <c r="B123" i="40" s="1"/>
  <c r="BZ120" i="40" l="1"/>
  <c r="BJ120" i="40"/>
  <c r="BY120" i="40"/>
  <c r="BK120" i="40"/>
  <c r="G123" i="40"/>
  <c r="K95" i="49" s="1"/>
  <c r="J123" i="40"/>
  <c r="I123" i="40"/>
  <c r="K121" i="40"/>
  <c r="BT120" i="40"/>
  <c r="BX120" i="40"/>
  <c r="BS120" i="40"/>
  <c r="BQ120" i="40"/>
  <c r="BO120" i="40"/>
  <c r="BW120" i="40"/>
  <c r="BU120" i="40"/>
  <c r="BR120" i="40"/>
  <c r="BV120" i="40"/>
  <c r="BM120" i="40"/>
  <c r="BN120" i="40"/>
  <c r="BP120" i="40"/>
  <c r="BI120" i="40"/>
  <c r="BG120" i="40"/>
  <c r="BF120" i="40"/>
  <c r="BD120" i="40"/>
  <c r="BH120" i="40"/>
  <c r="BC120" i="40"/>
  <c r="BE120" i="40"/>
  <c r="AZ120" i="40"/>
  <c r="AY120" i="40"/>
  <c r="BB120" i="40"/>
  <c r="BA120" i="40"/>
  <c r="AX120" i="40"/>
  <c r="C507" i="30"/>
  <c r="B316" i="10"/>
  <c r="H316" i="10"/>
  <c r="AR120" i="40"/>
  <c r="AQ120" i="40"/>
  <c r="AP120" i="40"/>
  <c r="AN120" i="40"/>
  <c r="AM120" i="40"/>
  <c r="AK120" i="40"/>
  <c r="AJ120" i="40"/>
  <c r="AF120" i="40"/>
  <c r="AL120" i="40"/>
  <c r="AE120" i="40"/>
  <c r="AC120" i="40"/>
  <c r="Y120" i="40"/>
  <c r="AB120" i="40"/>
  <c r="T120" i="40"/>
  <c r="AH120" i="40"/>
  <c r="Q120" i="40"/>
  <c r="P120" i="40"/>
  <c r="AA120" i="40"/>
  <c r="S120" i="40"/>
  <c r="AO120" i="40"/>
  <c r="X120" i="40"/>
  <c r="V120" i="40"/>
  <c r="AI120" i="40"/>
  <c r="Z120" i="40"/>
  <c r="AG120" i="40"/>
  <c r="R120" i="40"/>
  <c r="U120" i="40"/>
  <c r="W120" i="40"/>
  <c r="AV120" i="40"/>
  <c r="AU120" i="40"/>
  <c r="AT120" i="40"/>
  <c r="AS120" i="40"/>
  <c r="M120" i="40"/>
  <c r="N120" i="40"/>
  <c r="C125" i="40"/>
  <c r="A124" i="40"/>
  <c r="B124" i="40" s="1"/>
  <c r="G95" i="49"/>
  <c r="L121" i="40"/>
  <c r="N94" i="49"/>
  <c r="D122" i="40"/>
  <c r="H94" i="49" s="1"/>
  <c r="F122" i="40"/>
  <c r="J94" i="49" s="1"/>
  <c r="M94" i="49"/>
  <c r="E122" i="40"/>
  <c r="I94" i="49" s="1"/>
  <c r="BY121" i="40" l="1"/>
  <c r="BZ121" i="40"/>
  <c r="BJ121" i="40"/>
  <c r="BK121" i="40"/>
  <c r="G124" i="40"/>
  <c r="K96" i="49" s="1"/>
  <c r="I124" i="40"/>
  <c r="J124" i="40"/>
  <c r="K122" i="40"/>
  <c r="BX121" i="40"/>
  <c r="BW121" i="40"/>
  <c r="BV121" i="40"/>
  <c r="BR121" i="40"/>
  <c r="BP121" i="40"/>
  <c r="BM121" i="40"/>
  <c r="BT121" i="40"/>
  <c r="BS121" i="40"/>
  <c r="BQ121" i="40"/>
  <c r="BU121" i="40"/>
  <c r="BN121" i="40"/>
  <c r="BO121" i="40"/>
  <c r="BH121" i="40"/>
  <c r="BI121" i="40"/>
  <c r="BG121" i="40"/>
  <c r="BE121" i="40"/>
  <c r="BF121" i="40"/>
  <c r="BA121" i="40"/>
  <c r="BC121" i="40"/>
  <c r="AZ121" i="40"/>
  <c r="AY121" i="40"/>
  <c r="BD121" i="40"/>
  <c r="BB121" i="40"/>
  <c r="AX121" i="40"/>
  <c r="H318" i="10"/>
  <c r="B318" i="10"/>
  <c r="AR121" i="40"/>
  <c r="AQ121" i="40"/>
  <c r="AO121" i="40"/>
  <c r="AP121" i="40"/>
  <c r="AN121" i="40"/>
  <c r="AM121" i="40"/>
  <c r="AL121" i="40"/>
  <c r="AI121" i="40"/>
  <c r="AK121" i="40"/>
  <c r="AG121" i="40"/>
  <c r="AF121" i="40"/>
  <c r="AJ121" i="40"/>
  <c r="AE121" i="40"/>
  <c r="Z121" i="40"/>
  <c r="X121" i="40"/>
  <c r="W121" i="40"/>
  <c r="V121" i="40"/>
  <c r="AC121" i="40"/>
  <c r="Y121" i="40"/>
  <c r="U121" i="40"/>
  <c r="T121" i="40"/>
  <c r="R121" i="40"/>
  <c r="AB121" i="40"/>
  <c r="P121" i="40"/>
  <c r="AH121" i="40"/>
  <c r="Q121" i="40"/>
  <c r="AA121" i="40"/>
  <c r="S121" i="40"/>
  <c r="AV121" i="40"/>
  <c r="AU121" i="40"/>
  <c r="AT121" i="40"/>
  <c r="AS121" i="40"/>
  <c r="N121" i="40"/>
  <c r="M121" i="40"/>
  <c r="G96" i="49"/>
  <c r="A125" i="40"/>
  <c r="B125" i="40" s="1"/>
  <c r="C126" i="40"/>
  <c r="L122" i="40"/>
  <c r="M95" i="49"/>
  <c r="N95" i="49"/>
  <c r="E123" i="40"/>
  <c r="I95" i="49" s="1"/>
  <c r="F123" i="40"/>
  <c r="J95" i="49" s="1"/>
  <c r="D123" i="40"/>
  <c r="H95" i="49" s="1"/>
  <c r="BY122" i="40" l="1"/>
  <c r="BJ122" i="40"/>
  <c r="BZ122" i="40"/>
  <c r="BK122" i="40"/>
  <c r="G125" i="40"/>
  <c r="K97" i="49" s="1"/>
  <c r="J125" i="40"/>
  <c r="I125" i="40"/>
  <c r="K123" i="40"/>
  <c r="BX122" i="40"/>
  <c r="BV122" i="40"/>
  <c r="BU122" i="40"/>
  <c r="BT122" i="40"/>
  <c r="BW122" i="40"/>
  <c r="BS122" i="40"/>
  <c r="BQ122" i="40"/>
  <c r="BN122" i="40"/>
  <c r="BM122" i="40"/>
  <c r="BO122" i="40"/>
  <c r="BR122" i="40"/>
  <c r="BP122" i="40"/>
  <c r="BH122" i="40"/>
  <c r="BG122" i="40"/>
  <c r="BE122" i="40"/>
  <c r="BF122" i="40"/>
  <c r="BI122" i="40"/>
  <c r="BD122" i="40"/>
  <c r="BC122" i="40"/>
  <c r="AX122" i="40"/>
  <c r="AZ122" i="40"/>
  <c r="BB122" i="40"/>
  <c r="AY122" i="40"/>
  <c r="BA122" i="40"/>
  <c r="B325" i="10"/>
  <c r="AR122" i="40"/>
  <c r="AQ122" i="40"/>
  <c r="AP122" i="40"/>
  <c r="AO122" i="40"/>
  <c r="AN122" i="40"/>
  <c r="AL122" i="40"/>
  <c r="AK122" i="40"/>
  <c r="AJ122" i="40"/>
  <c r="AM122" i="40"/>
  <c r="AI122" i="40"/>
  <c r="AH122" i="40"/>
  <c r="AG122" i="40"/>
  <c r="AF122" i="40"/>
  <c r="AE122" i="40"/>
  <c r="AC122" i="40"/>
  <c r="AB122" i="40"/>
  <c r="AA122" i="40"/>
  <c r="Z122" i="40"/>
  <c r="Y122" i="40"/>
  <c r="X122" i="40"/>
  <c r="W122" i="40"/>
  <c r="V122" i="40"/>
  <c r="S122" i="40"/>
  <c r="R122" i="40"/>
  <c r="Q122" i="40"/>
  <c r="T122" i="40"/>
  <c r="U122" i="40"/>
  <c r="P122" i="40"/>
  <c r="AV122" i="40"/>
  <c r="AU122" i="40"/>
  <c r="AT122" i="40"/>
  <c r="AS122" i="40"/>
  <c r="M96" i="49"/>
  <c r="E124" i="40"/>
  <c r="I96" i="49" s="1"/>
  <c r="F124" i="40"/>
  <c r="D124" i="40"/>
  <c r="H96" i="49" s="1"/>
  <c r="N96" i="49"/>
  <c r="L123" i="40"/>
  <c r="G97" i="49"/>
  <c r="A126" i="40"/>
  <c r="B126" i="40" s="1"/>
  <c r="C127" i="40"/>
  <c r="M122" i="40"/>
  <c r="N122" i="40"/>
  <c r="BY123" i="40" l="1"/>
  <c r="BJ123" i="40"/>
  <c r="BZ123" i="40"/>
  <c r="BK123" i="40"/>
  <c r="I126" i="40"/>
  <c r="G126" i="40"/>
  <c r="K98" i="49" s="1"/>
  <c r="J126" i="40"/>
  <c r="K124" i="40"/>
  <c r="J96" i="49"/>
  <c r="BW123" i="40"/>
  <c r="BT123" i="40"/>
  <c r="BX123" i="40"/>
  <c r="BV123" i="40"/>
  <c r="BS123" i="40"/>
  <c r="BQ123" i="40"/>
  <c r="BO123" i="40"/>
  <c r="BN123" i="40"/>
  <c r="BR123" i="40"/>
  <c r="BM123" i="40"/>
  <c r="BU123" i="40"/>
  <c r="BF123" i="40"/>
  <c r="BP123" i="40"/>
  <c r="BI123" i="40"/>
  <c r="BC123" i="40"/>
  <c r="BG123" i="40"/>
  <c r="BE123" i="40"/>
  <c r="BH123" i="40"/>
  <c r="BD123" i="40"/>
  <c r="AX123" i="40"/>
  <c r="AZ123" i="40"/>
  <c r="AY123" i="40"/>
  <c r="BB123" i="40"/>
  <c r="BA123" i="40"/>
  <c r="B330" i="10"/>
  <c r="D420" i="30"/>
  <c r="C266" i="10"/>
  <c r="C511" i="30"/>
  <c r="AR123" i="40"/>
  <c r="AP123" i="40"/>
  <c r="AO123" i="40"/>
  <c r="AQ123" i="40"/>
  <c r="AM123" i="40"/>
  <c r="AN123" i="40"/>
  <c r="AL123" i="40"/>
  <c r="AI123" i="40"/>
  <c r="AH123" i="40"/>
  <c r="AG123" i="40"/>
  <c r="AF123" i="40"/>
  <c r="AA123" i="40"/>
  <c r="AJ123" i="40"/>
  <c r="AE123" i="40"/>
  <c r="Z123" i="40"/>
  <c r="U123" i="40"/>
  <c r="AK123" i="40"/>
  <c r="Y123" i="40"/>
  <c r="W123" i="40"/>
  <c r="S123" i="40"/>
  <c r="P123" i="40"/>
  <c r="T123" i="40"/>
  <c r="R123" i="40"/>
  <c r="AC123" i="40"/>
  <c r="X123" i="40"/>
  <c r="V123" i="40"/>
  <c r="Q123" i="40"/>
  <c r="AB123" i="40"/>
  <c r="AV123" i="40"/>
  <c r="AU123" i="40"/>
  <c r="AT123" i="40"/>
  <c r="AS123" i="40"/>
  <c r="M123" i="40"/>
  <c r="N123" i="40"/>
  <c r="G98" i="49"/>
  <c r="L124" i="40"/>
  <c r="C128" i="40"/>
  <c r="A127" i="40"/>
  <c r="B127" i="40" s="1"/>
  <c r="N97" i="49"/>
  <c r="E125" i="40"/>
  <c r="I97" i="49" s="1"/>
  <c r="D125" i="40"/>
  <c r="H97" i="49" s="1"/>
  <c r="M97" i="49"/>
  <c r="F125" i="40"/>
  <c r="J97" i="49" s="1"/>
  <c r="BZ124" i="40" l="1"/>
  <c r="BJ124" i="40"/>
  <c r="BY124" i="40"/>
  <c r="BK124" i="40"/>
  <c r="I127" i="40"/>
  <c r="G127" i="40"/>
  <c r="K99" i="49" s="1"/>
  <c r="J127" i="40"/>
  <c r="K125" i="40"/>
  <c r="BU124" i="40"/>
  <c r="BW124" i="40"/>
  <c r="BR124" i="40"/>
  <c r="BP124" i="40"/>
  <c r="BN124" i="40"/>
  <c r="BV124" i="40"/>
  <c r="BX124" i="40"/>
  <c r="BQ124" i="40"/>
  <c r="BS124" i="40"/>
  <c r="BO124" i="40"/>
  <c r="BM124" i="40"/>
  <c r="BT124" i="40"/>
  <c r="BI124" i="40"/>
  <c r="BH124" i="40"/>
  <c r="BC124" i="40"/>
  <c r="BG124" i="40"/>
  <c r="BF124" i="40"/>
  <c r="BB124" i="40"/>
  <c r="BA124" i="40"/>
  <c r="AX124" i="40"/>
  <c r="BE124" i="40"/>
  <c r="AZ124" i="40"/>
  <c r="BD124" i="40"/>
  <c r="AY124" i="40"/>
  <c r="B331" i="10"/>
  <c r="C522" i="30"/>
  <c r="AR124" i="40"/>
  <c r="AQ124" i="40"/>
  <c r="AN124" i="40"/>
  <c r="AO124" i="40"/>
  <c r="AM124" i="40"/>
  <c r="AJ124" i="40"/>
  <c r="AE124" i="40"/>
  <c r="AI124" i="40"/>
  <c r="AH124" i="40"/>
  <c r="AP124" i="40"/>
  <c r="AL124" i="40"/>
  <c r="AG124" i="40"/>
  <c r="AB124" i="40"/>
  <c r="AF124" i="40"/>
  <c r="AA124" i="40"/>
  <c r="T124" i="40"/>
  <c r="Z124" i="40"/>
  <c r="Y124" i="40"/>
  <c r="W124" i="40"/>
  <c r="R124" i="40"/>
  <c r="AK124" i="40"/>
  <c r="S124" i="40"/>
  <c r="P124" i="40"/>
  <c r="U124" i="40"/>
  <c r="Q124" i="40"/>
  <c r="AC124" i="40"/>
  <c r="V124" i="40"/>
  <c r="X124" i="40"/>
  <c r="AV124" i="40"/>
  <c r="AU124" i="40"/>
  <c r="AT124" i="40"/>
  <c r="AS124" i="40"/>
  <c r="C129" i="40"/>
  <c r="A128" i="40"/>
  <c r="B128" i="40" s="1"/>
  <c r="N124" i="40"/>
  <c r="M124" i="40"/>
  <c r="L125" i="40"/>
  <c r="G99" i="49"/>
  <c r="E126" i="40"/>
  <c r="I98" i="49" s="1"/>
  <c r="D126" i="40"/>
  <c r="H98" i="49" s="1"/>
  <c r="F126" i="40"/>
  <c r="J98" i="49" s="1"/>
  <c r="M98" i="49"/>
  <c r="N98" i="49"/>
  <c r="BY125" i="40" l="1"/>
  <c r="BJ125" i="40"/>
  <c r="BZ125" i="40"/>
  <c r="BK125" i="40"/>
  <c r="I128" i="40"/>
  <c r="G128" i="40"/>
  <c r="K100" i="49" s="1"/>
  <c r="J128" i="40"/>
  <c r="K126" i="40"/>
  <c r="BX125" i="40"/>
  <c r="BV125" i="40"/>
  <c r="BW125" i="40"/>
  <c r="BU125" i="40"/>
  <c r="BT125" i="40"/>
  <c r="BP125" i="40"/>
  <c r="BR125" i="40"/>
  <c r="BQ125" i="40"/>
  <c r="BO125" i="40"/>
  <c r="BI125" i="40"/>
  <c r="BH125" i="40"/>
  <c r="BN125" i="40"/>
  <c r="BS125" i="40"/>
  <c r="BC125" i="40"/>
  <c r="BG125" i="40"/>
  <c r="BF125" i="40"/>
  <c r="BE125" i="40"/>
  <c r="BD125" i="40"/>
  <c r="BM125" i="40"/>
  <c r="BB125" i="40"/>
  <c r="BA125" i="40"/>
  <c r="AY125" i="40"/>
  <c r="AX125" i="40"/>
  <c r="AZ125" i="40"/>
  <c r="B332" i="10"/>
  <c r="C526" i="30"/>
  <c r="AQ125" i="40"/>
  <c r="AN125" i="40"/>
  <c r="AM125" i="40"/>
  <c r="AR125" i="40"/>
  <c r="AO125" i="40"/>
  <c r="AK125" i="40"/>
  <c r="AI125" i="40"/>
  <c r="AJ125" i="40"/>
  <c r="AF125" i="40"/>
  <c r="AE125" i="40"/>
  <c r="AH125" i="40"/>
  <c r="AC125" i="40"/>
  <c r="Y125" i="40"/>
  <c r="X125" i="40"/>
  <c r="W125" i="40"/>
  <c r="V125" i="40"/>
  <c r="AP125" i="40"/>
  <c r="AL125" i="40"/>
  <c r="AG125" i="40"/>
  <c r="AB125" i="40"/>
  <c r="AA125" i="40"/>
  <c r="Q125" i="40"/>
  <c r="Z125" i="40"/>
  <c r="S125" i="40"/>
  <c r="P125" i="40"/>
  <c r="U125" i="40"/>
  <c r="T125" i="40"/>
  <c r="R125" i="40"/>
  <c r="AV125" i="40"/>
  <c r="AU125" i="40"/>
  <c r="AT125" i="40"/>
  <c r="AS125" i="40"/>
  <c r="L126" i="40"/>
  <c r="N125" i="40"/>
  <c r="M125" i="40"/>
  <c r="G100" i="49"/>
  <c r="C130" i="40"/>
  <c r="A129" i="40"/>
  <c r="B129" i="40" s="1"/>
  <c r="N99" i="49"/>
  <c r="E127" i="40"/>
  <c r="I99" i="49" s="1"/>
  <c r="F127" i="40"/>
  <c r="J99" i="49" s="1"/>
  <c r="M99" i="49"/>
  <c r="D127" i="40"/>
  <c r="H99" i="49" s="1"/>
  <c r="BY126" i="40" l="1"/>
  <c r="BJ126" i="40"/>
  <c r="BZ126" i="40"/>
  <c r="BK126" i="40"/>
  <c r="J129" i="40"/>
  <c r="I129" i="40"/>
  <c r="G129" i="40"/>
  <c r="K101" i="49" s="1"/>
  <c r="BW126" i="40"/>
  <c r="BX126" i="40"/>
  <c r="BU126" i="40"/>
  <c r="BQ126" i="40"/>
  <c r="BV126" i="40"/>
  <c r="BS126" i="40"/>
  <c r="BR126" i="40"/>
  <c r="BP126" i="40"/>
  <c r="BO126" i="40"/>
  <c r="BT126" i="40"/>
  <c r="BI126" i="40"/>
  <c r="BH126" i="40"/>
  <c r="BN126" i="40"/>
  <c r="BG126" i="40"/>
  <c r="BM126" i="40"/>
  <c r="BF126" i="40"/>
  <c r="BD126" i="40"/>
  <c r="BE126" i="40"/>
  <c r="BC126" i="40"/>
  <c r="BB126" i="40"/>
  <c r="BA126" i="40"/>
  <c r="AY126" i="40"/>
  <c r="AX126" i="40"/>
  <c r="AZ126" i="40"/>
  <c r="K127" i="40"/>
  <c r="B333" i="10"/>
  <c r="AR126" i="40"/>
  <c r="AQ126" i="40"/>
  <c r="AP126" i="40"/>
  <c r="AO126" i="40"/>
  <c r="AL126" i="40"/>
  <c r="AK126" i="40"/>
  <c r="AJ126" i="40"/>
  <c r="AI126" i="40"/>
  <c r="AH126" i="40"/>
  <c r="AG126" i="40"/>
  <c r="AF126" i="40"/>
  <c r="AE126" i="40"/>
  <c r="AN126" i="40"/>
  <c r="AC126" i="40"/>
  <c r="AB126" i="40"/>
  <c r="AA126" i="40"/>
  <c r="Z126" i="40"/>
  <c r="Y126" i="40"/>
  <c r="AM126" i="40"/>
  <c r="X126" i="40"/>
  <c r="W126" i="40"/>
  <c r="V126" i="40"/>
  <c r="S126" i="40"/>
  <c r="R126" i="40"/>
  <c r="Q126" i="40"/>
  <c r="U126" i="40"/>
  <c r="T126" i="40"/>
  <c r="P126" i="40"/>
  <c r="AV126" i="40"/>
  <c r="AU126" i="40"/>
  <c r="AT126" i="40"/>
  <c r="AS126" i="40"/>
  <c r="N100" i="49"/>
  <c r="M100" i="49"/>
  <c r="E128" i="40"/>
  <c r="I100" i="49" s="1"/>
  <c r="D128" i="40"/>
  <c r="H100" i="49" s="1"/>
  <c r="F128" i="40"/>
  <c r="M126" i="40"/>
  <c r="N126" i="40"/>
  <c r="L127" i="40"/>
  <c r="G101" i="49"/>
  <c r="A130" i="40"/>
  <c r="B130" i="40" s="1"/>
  <c r="C131" i="40"/>
  <c r="BY127" i="40" l="1"/>
  <c r="BJ127" i="40"/>
  <c r="BZ127" i="40"/>
  <c r="BK127" i="40"/>
  <c r="J130" i="40"/>
  <c r="I130" i="40"/>
  <c r="G130" i="40"/>
  <c r="K102" i="49" s="1"/>
  <c r="K128" i="40"/>
  <c r="J100" i="49"/>
  <c r="BX127" i="40"/>
  <c r="BU127" i="40"/>
  <c r="BW127" i="40"/>
  <c r="BR127" i="40"/>
  <c r="BP127" i="40"/>
  <c r="BN127" i="40"/>
  <c r="BT127" i="40"/>
  <c r="BO127" i="40"/>
  <c r="BV127" i="40"/>
  <c r="BQ127" i="40"/>
  <c r="BS127" i="40"/>
  <c r="BM127" i="40"/>
  <c r="BI127" i="40"/>
  <c r="BH127" i="40"/>
  <c r="BD127" i="40"/>
  <c r="BC127" i="40"/>
  <c r="BG127" i="40"/>
  <c r="BF127" i="40"/>
  <c r="BB127" i="40"/>
  <c r="BA127" i="40"/>
  <c r="AY127" i="40"/>
  <c r="BE127" i="40"/>
  <c r="AX127" i="40"/>
  <c r="AZ127" i="40"/>
  <c r="B334" i="10"/>
  <c r="B335" i="10" s="1"/>
  <c r="B336" i="10" s="1"/>
  <c r="AQ127" i="40"/>
  <c r="AP127" i="40"/>
  <c r="AO127" i="40"/>
  <c r="AR127" i="40"/>
  <c r="AL127" i="40"/>
  <c r="AK127" i="40"/>
  <c r="AJ127" i="40"/>
  <c r="AG127" i="40"/>
  <c r="AN127" i="40"/>
  <c r="AF127" i="40"/>
  <c r="AI127" i="40"/>
  <c r="Z127" i="40"/>
  <c r="AM127" i="40"/>
  <c r="AH127" i="40"/>
  <c r="AC127" i="40"/>
  <c r="Y127" i="40"/>
  <c r="U127" i="40"/>
  <c r="AE127" i="40"/>
  <c r="AB127" i="40"/>
  <c r="X127" i="40"/>
  <c r="V127" i="40"/>
  <c r="R127" i="40"/>
  <c r="P127" i="40"/>
  <c r="Q127" i="40"/>
  <c r="AA127" i="40"/>
  <c r="T127" i="40"/>
  <c r="W127" i="40"/>
  <c r="S127" i="40"/>
  <c r="AV127" i="40"/>
  <c r="AU127" i="40"/>
  <c r="AT127" i="40"/>
  <c r="AS127" i="40"/>
  <c r="G102" i="49"/>
  <c r="L128" i="40"/>
  <c r="A131" i="40"/>
  <c r="B131" i="40" s="1"/>
  <c r="C132" i="40"/>
  <c r="E129" i="40"/>
  <c r="I101" i="49" s="1"/>
  <c r="D129" i="40"/>
  <c r="H101" i="49" s="1"/>
  <c r="F129" i="40"/>
  <c r="J101" i="49" s="1"/>
  <c r="N101" i="49"/>
  <c r="M101" i="49"/>
  <c r="M127" i="40"/>
  <c r="N127" i="40"/>
  <c r="BY128" i="40" l="1"/>
  <c r="BJ128" i="40"/>
  <c r="BZ128" i="40"/>
  <c r="BK128" i="40"/>
  <c r="G131" i="40"/>
  <c r="K103" i="49" s="1"/>
  <c r="J131" i="40"/>
  <c r="I131" i="40"/>
  <c r="K129" i="40"/>
  <c r="BV128" i="40"/>
  <c r="BT128" i="40"/>
  <c r="BW128" i="40"/>
  <c r="BS128" i="40"/>
  <c r="BQ128" i="40"/>
  <c r="BO128" i="40"/>
  <c r="BR128" i="40"/>
  <c r="BU128" i="40"/>
  <c r="BN128" i="40"/>
  <c r="BP128" i="40"/>
  <c r="BX128" i="40"/>
  <c r="BM128" i="40"/>
  <c r="BI128" i="40"/>
  <c r="BD128" i="40"/>
  <c r="BC128" i="40"/>
  <c r="BE128" i="40"/>
  <c r="AZ128" i="40"/>
  <c r="AX128" i="40"/>
  <c r="BH128" i="40"/>
  <c r="BG128" i="40"/>
  <c r="BB128" i="40"/>
  <c r="AY128" i="40"/>
  <c r="BA128" i="40"/>
  <c r="BF128" i="40"/>
  <c r="C519" i="30"/>
  <c r="B343" i="10"/>
  <c r="B344" i="10" s="1"/>
  <c r="B345" i="10" s="1"/>
  <c r="B346" i="10" s="1"/>
  <c r="B347" i="10" s="1"/>
  <c r="B348" i="10" s="1"/>
  <c r="B349" i="10" s="1"/>
  <c r="B350" i="10" s="1"/>
  <c r="B351" i="10" s="1"/>
  <c r="B352" i="10" s="1"/>
  <c r="B353" i="10" s="1"/>
  <c r="B354" i="10" s="1"/>
  <c r="J336" i="10"/>
  <c r="AR128" i="40"/>
  <c r="AQ128" i="40"/>
  <c r="AP128" i="40"/>
  <c r="AN128" i="40"/>
  <c r="AO128" i="40"/>
  <c r="AM128" i="40"/>
  <c r="AL128" i="40"/>
  <c r="AK128" i="40"/>
  <c r="AH128" i="40"/>
  <c r="AJ128" i="40"/>
  <c r="AG128" i="40"/>
  <c r="AA128" i="40"/>
  <c r="AI128" i="40"/>
  <c r="Z128" i="40"/>
  <c r="T128" i="40"/>
  <c r="AC128" i="40"/>
  <c r="S128" i="40"/>
  <c r="X128" i="40"/>
  <c r="V128" i="40"/>
  <c r="U128" i="40"/>
  <c r="R128" i="40"/>
  <c r="P128" i="40"/>
  <c r="AF128" i="40"/>
  <c r="Q128" i="40"/>
  <c r="AE128" i="40"/>
  <c r="AB128" i="40"/>
  <c r="Y128" i="40"/>
  <c r="W128" i="40"/>
  <c r="AV128" i="40"/>
  <c r="AU128" i="40"/>
  <c r="AT128" i="40"/>
  <c r="AS128" i="40"/>
  <c r="C133" i="40"/>
  <c r="A132" i="40"/>
  <c r="B132" i="40" s="1"/>
  <c r="L129" i="40"/>
  <c r="N128" i="40"/>
  <c r="M128" i="40"/>
  <c r="N102" i="49"/>
  <c r="M102" i="49"/>
  <c r="E130" i="40"/>
  <c r="I102" i="49" s="1"/>
  <c r="D130" i="40"/>
  <c r="H102" i="49" s="1"/>
  <c r="F130" i="40"/>
  <c r="J102" i="49" s="1"/>
  <c r="G103" i="49"/>
  <c r="BK129" i="40" l="1"/>
  <c r="BY129" i="40"/>
  <c r="BZ129" i="40"/>
  <c r="BJ129" i="40"/>
  <c r="G132" i="40"/>
  <c r="K104" i="49" s="1"/>
  <c r="J132" i="40"/>
  <c r="I132" i="40"/>
  <c r="K130" i="40"/>
  <c r="BX129" i="40"/>
  <c r="BW129" i="40"/>
  <c r="BV129" i="40"/>
  <c r="BT129" i="40"/>
  <c r="BS129" i="40"/>
  <c r="BU129" i="40"/>
  <c r="BP129" i="40"/>
  <c r="BR129" i="40"/>
  <c r="BN129" i="40"/>
  <c r="BM129" i="40"/>
  <c r="BO129" i="40"/>
  <c r="BQ129" i="40"/>
  <c r="BH129" i="40"/>
  <c r="BG129" i="40"/>
  <c r="BE129" i="40"/>
  <c r="BI129" i="40"/>
  <c r="BA129" i="40"/>
  <c r="BF129" i="40"/>
  <c r="AZ129" i="40"/>
  <c r="BC129" i="40"/>
  <c r="BB129" i="40"/>
  <c r="AY129" i="40"/>
  <c r="BD129" i="40"/>
  <c r="AX129" i="40"/>
  <c r="AR129" i="40"/>
  <c r="AP129" i="40"/>
  <c r="AN129" i="40"/>
  <c r="AM129" i="40"/>
  <c r="AO129" i="40"/>
  <c r="AJ129" i="40"/>
  <c r="AI129" i="40"/>
  <c r="AQ129" i="40"/>
  <c r="AL129" i="40"/>
  <c r="AE129" i="40"/>
  <c r="AK129" i="40"/>
  <c r="AH129" i="40"/>
  <c r="AB129" i="40"/>
  <c r="X129" i="40"/>
  <c r="W129" i="40"/>
  <c r="V129" i="40"/>
  <c r="AA129" i="40"/>
  <c r="AG129" i="40"/>
  <c r="S129" i="40"/>
  <c r="Z129" i="40"/>
  <c r="U129" i="40"/>
  <c r="P129" i="40"/>
  <c r="AC129" i="40"/>
  <c r="T129" i="40"/>
  <c r="R129" i="40"/>
  <c r="Q129" i="40"/>
  <c r="AF129" i="40"/>
  <c r="Y129" i="40"/>
  <c r="AV129" i="40"/>
  <c r="AU129" i="40"/>
  <c r="AT129" i="40"/>
  <c r="AS129" i="40"/>
  <c r="M129" i="40"/>
  <c r="N129" i="40"/>
  <c r="M103" i="49"/>
  <c r="F131" i="40"/>
  <c r="J103" i="49" s="1"/>
  <c r="D131" i="40"/>
  <c r="H103" i="49" s="1"/>
  <c r="E131" i="40"/>
  <c r="I103" i="49" s="1"/>
  <c r="N103" i="49"/>
  <c r="G104" i="49"/>
  <c r="L130" i="40"/>
  <c r="C134" i="40"/>
  <c r="A133" i="40"/>
  <c r="B133" i="40" s="1"/>
  <c r="BY130" i="40" l="1"/>
  <c r="BJ130" i="40"/>
  <c r="BZ130" i="40"/>
  <c r="BK130" i="40"/>
  <c r="G133" i="40"/>
  <c r="K105" i="49" s="1"/>
  <c r="J133" i="40"/>
  <c r="I133" i="40"/>
  <c r="BX130" i="40"/>
  <c r="BV130" i="40"/>
  <c r="BW130" i="40"/>
  <c r="BU130" i="40"/>
  <c r="BQ130" i="40"/>
  <c r="BT130" i="40"/>
  <c r="BS130" i="40"/>
  <c r="BR130" i="40"/>
  <c r="BP130" i="40"/>
  <c r="BN130" i="40"/>
  <c r="BO130" i="40"/>
  <c r="BM130" i="40"/>
  <c r="BI130" i="40"/>
  <c r="BH130" i="40"/>
  <c r="BF130" i="40"/>
  <c r="BE130" i="40"/>
  <c r="BD130" i="40"/>
  <c r="BG130" i="40"/>
  <c r="BC130" i="40"/>
  <c r="AX130" i="40"/>
  <c r="AZ130" i="40"/>
  <c r="BB130" i="40"/>
  <c r="BA130" i="40"/>
  <c r="AY130" i="40"/>
  <c r="K131" i="40"/>
  <c r="AR130" i="40"/>
  <c r="AQ130" i="40"/>
  <c r="AP130" i="40"/>
  <c r="AN130" i="40"/>
  <c r="AM130" i="40"/>
  <c r="AL130" i="40"/>
  <c r="AK130" i="40"/>
  <c r="AO130" i="40"/>
  <c r="AJ130" i="40"/>
  <c r="AI130" i="40"/>
  <c r="AH130" i="40"/>
  <c r="AG130" i="40"/>
  <c r="AF130" i="40"/>
  <c r="AE130" i="40"/>
  <c r="AC130" i="40"/>
  <c r="AB130" i="40"/>
  <c r="AA130" i="40"/>
  <c r="Z130" i="40"/>
  <c r="Y130" i="40"/>
  <c r="X130" i="40"/>
  <c r="W130" i="40"/>
  <c r="V130" i="40"/>
  <c r="S130" i="40"/>
  <c r="R130" i="40"/>
  <c r="Q130" i="40"/>
  <c r="U130" i="40"/>
  <c r="P130" i="40"/>
  <c r="T130" i="40"/>
  <c r="AV130" i="40"/>
  <c r="AU130" i="40"/>
  <c r="AT130" i="40"/>
  <c r="AS130" i="40"/>
  <c r="M130" i="40"/>
  <c r="N130" i="40"/>
  <c r="G105" i="49"/>
  <c r="C135" i="40"/>
  <c r="A134" i="40"/>
  <c r="B134" i="40" s="1"/>
  <c r="F132" i="40"/>
  <c r="J104" i="49" s="1"/>
  <c r="D132" i="40"/>
  <c r="H104" i="49" s="1"/>
  <c r="E132" i="40"/>
  <c r="I104" i="49" s="1"/>
  <c r="M104" i="49"/>
  <c r="N104" i="49"/>
  <c r="L131" i="40"/>
  <c r="BY131" i="40" l="1"/>
  <c r="BJ131" i="40"/>
  <c r="BZ131" i="40"/>
  <c r="BK131" i="40"/>
  <c r="I134" i="40"/>
  <c r="G134" i="40"/>
  <c r="K106" i="49" s="1"/>
  <c r="J134" i="40"/>
  <c r="K132" i="40"/>
  <c r="BT131" i="40"/>
  <c r="BV131" i="40"/>
  <c r="BX131" i="40"/>
  <c r="BS131" i="40"/>
  <c r="BQ131" i="40"/>
  <c r="BO131" i="40"/>
  <c r="BR131" i="40"/>
  <c r="BW131" i="40"/>
  <c r="BU131" i="40"/>
  <c r="BM131" i="40"/>
  <c r="BN131" i="40"/>
  <c r="BF131" i="40"/>
  <c r="BI131" i="40"/>
  <c r="BP131" i="40"/>
  <c r="BG131" i="40"/>
  <c r="BC131" i="40"/>
  <c r="BE131" i="40"/>
  <c r="BD131" i="40"/>
  <c r="BH131" i="40"/>
  <c r="AZ131" i="40"/>
  <c r="AY131" i="40"/>
  <c r="AX131" i="40"/>
  <c r="BB131" i="40"/>
  <c r="BA131" i="40"/>
  <c r="AR131" i="40"/>
  <c r="AP131" i="40"/>
  <c r="AO131" i="40"/>
  <c r="AN131" i="40"/>
  <c r="AM131" i="40"/>
  <c r="AK131" i="40"/>
  <c r="AI131" i="40"/>
  <c r="AF131" i="40"/>
  <c r="AQ131" i="40"/>
  <c r="AL131" i="40"/>
  <c r="AE131" i="40"/>
  <c r="AC131" i="40"/>
  <c r="Y131" i="40"/>
  <c r="AB131" i="40"/>
  <c r="U131" i="40"/>
  <c r="W131" i="40"/>
  <c r="T131" i="40"/>
  <c r="Q131" i="40"/>
  <c r="P131" i="40"/>
  <c r="AH131" i="40"/>
  <c r="X131" i="40"/>
  <c r="V131" i="40"/>
  <c r="S131" i="40"/>
  <c r="AG131" i="40"/>
  <c r="AJ131" i="40"/>
  <c r="AA131" i="40"/>
  <c r="Z131" i="40"/>
  <c r="R131" i="40"/>
  <c r="AV131" i="40"/>
  <c r="AU131" i="40"/>
  <c r="AT131" i="40"/>
  <c r="AS131" i="40"/>
  <c r="L132" i="40"/>
  <c r="G106" i="49"/>
  <c r="C136" i="40"/>
  <c r="A135" i="40"/>
  <c r="B135" i="40" s="1"/>
  <c r="E133" i="40"/>
  <c r="I105" i="49" s="1"/>
  <c r="M105" i="49"/>
  <c r="N105" i="49"/>
  <c r="F133" i="40"/>
  <c r="J105" i="49" s="1"/>
  <c r="D133" i="40"/>
  <c r="H105" i="49" s="1"/>
  <c r="N131" i="40"/>
  <c r="M131" i="40"/>
  <c r="BJ132" i="40" l="1"/>
  <c r="BZ132" i="40"/>
  <c r="BY132" i="40"/>
  <c r="BK132" i="40"/>
  <c r="I135" i="40"/>
  <c r="J135" i="40"/>
  <c r="G135" i="40"/>
  <c r="K107" i="49" s="1"/>
  <c r="K133" i="40"/>
  <c r="BU132" i="40"/>
  <c r="BX132" i="40"/>
  <c r="BV132" i="40"/>
  <c r="BR132" i="40"/>
  <c r="BP132" i="40"/>
  <c r="BN132" i="40"/>
  <c r="BT132" i="40"/>
  <c r="BO132" i="40"/>
  <c r="BS132" i="40"/>
  <c r="BW132" i="40"/>
  <c r="BQ132" i="40"/>
  <c r="BM132" i="40"/>
  <c r="BH132" i="40"/>
  <c r="BG132" i="40"/>
  <c r="BF132" i="40"/>
  <c r="BC132" i="40"/>
  <c r="BB132" i="40"/>
  <c r="BI132" i="40"/>
  <c r="BA132" i="40"/>
  <c r="BD132" i="40"/>
  <c r="AX132" i="40"/>
  <c r="AZ132" i="40"/>
  <c r="BE132" i="40"/>
  <c r="AY132" i="40"/>
  <c r="AR132" i="40"/>
  <c r="AQ132" i="40"/>
  <c r="AO132" i="40"/>
  <c r="AP132" i="40"/>
  <c r="AN132" i="40"/>
  <c r="AL132" i="40"/>
  <c r="AM132" i="40"/>
  <c r="AK132" i="40"/>
  <c r="AG132" i="40"/>
  <c r="AI132" i="40"/>
  <c r="AF132" i="40"/>
  <c r="AE132" i="40"/>
  <c r="Z132" i="40"/>
  <c r="AC132" i="40"/>
  <c r="Y132" i="40"/>
  <c r="T132" i="40"/>
  <c r="U132" i="40"/>
  <c r="R132" i="40"/>
  <c r="Q132" i="40"/>
  <c r="P132" i="40"/>
  <c r="W132" i="40"/>
  <c r="AB132" i="40"/>
  <c r="AJ132" i="40"/>
  <c r="AA132" i="40"/>
  <c r="AH132" i="40"/>
  <c r="S132" i="40"/>
  <c r="V132" i="40"/>
  <c r="X132" i="40"/>
  <c r="AV132" i="40"/>
  <c r="AU132" i="40"/>
  <c r="AT132" i="40"/>
  <c r="AS132" i="40"/>
  <c r="D134" i="40"/>
  <c r="H106" i="49" s="1"/>
  <c r="E134" i="40"/>
  <c r="I106" i="49" s="1"/>
  <c r="M106" i="49"/>
  <c r="N106" i="49"/>
  <c r="F134" i="40"/>
  <c r="J106" i="49" s="1"/>
  <c r="G107" i="49"/>
  <c r="L133" i="40"/>
  <c r="C137" i="40"/>
  <c r="A136" i="40"/>
  <c r="B136" i="40" s="1"/>
  <c r="N132" i="40"/>
  <c r="M132" i="40"/>
  <c r="BJ133" i="40" l="1"/>
  <c r="BK133" i="40"/>
  <c r="BY133" i="40"/>
  <c r="BZ133" i="40"/>
  <c r="I136" i="40"/>
  <c r="G136" i="40"/>
  <c r="K108" i="49" s="1"/>
  <c r="J136" i="40"/>
  <c r="BX133" i="40"/>
  <c r="BV133" i="40"/>
  <c r="BW133" i="40"/>
  <c r="BS133" i="40"/>
  <c r="BT133" i="40"/>
  <c r="BQ133" i="40"/>
  <c r="BU133" i="40"/>
  <c r="BP133" i="40"/>
  <c r="BN133" i="40"/>
  <c r="BM133" i="40"/>
  <c r="BI133" i="40"/>
  <c r="BH133" i="40"/>
  <c r="BO133" i="40"/>
  <c r="BR133" i="40"/>
  <c r="BG133" i="40"/>
  <c r="BF133" i="40"/>
  <c r="BC133" i="40"/>
  <c r="BE133" i="40"/>
  <c r="BD133" i="40"/>
  <c r="AY133" i="40"/>
  <c r="AX133" i="40"/>
  <c r="BA133" i="40"/>
  <c r="AZ133" i="40"/>
  <c r="BB133" i="40"/>
  <c r="K134" i="40"/>
  <c r="AQ133" i="40"/>
  <c r="AR133" i="40"/>
  <c r="AO133" i="40"/>
  <c r="AN133" i="40"/>
  <c r="AM133" i="40"/>
  <c r="AP133" i="40"/>
  <c r="AJ133" i="40"/>
  <c r="AI133" i="40"/>
  <c r="AL133" i="40"/>
  <c r="AH133" i="40"/>
  <c r="AG133" i="40"/>
  <c r="AK133" i="40"/>
  <c r="AF133" i="40"/>
  <c r="AA133" i="40"/>
  <c r="X133" i="40"/>
  <c r="W133" i="40"/>
  <c r="V133" i="40"/>
  <c r="AE133" i="40"/>
  <c r="Z133" i="40"/>
  <c r="Y133" i="40"/>
  <c r="S133" i="40"/>
  <c r="U133" i="40"/>
  <c r="T133" i="40"/>
  <c r="R133" i="40"/>
  <c r="AC133" i="40"/>
  <c r="Q133" i="40"/>
  <c r="P133" i="40"/>
  <c r="AB133" i="40"/>
  <c r="AV133" i="40"/>
  <c r="AU133" i="40"/>
  <c r="AT133" i="40"/>
  <c r="AS133" i="40"/>
  <c r="F135" i="40"/>
  <c r="J107" i="49" s="1"/>
  <c r="E135" i="40"/>
  <c r="I107" i="49" s="1"/>
  <c r="N107" i="49"/>
  <c r="D135" i="40"/>
  <c r="H107" i="49" s="1"/>
  <c r="M107" i="49"/>
  <c r="A137" i="40"/>
  <c r="B137" i="40" s="1"/>
  <c r="C138" i="40"/>
  <c r="N133" i="40"/>
  <c r="M133" i="40"/>
  <c r="G108" i="49"/>
  <c r="L134" i="40"/>
  <c r="BY134" i="40" l="1"/>
  <c r="BJ134" i="40"/>
  <c r="BZ134" i="40"/>
  <c r="BK134" i="40"/>
  <c r="J137" i="40"/>
  <c r="G137" i="40"/>
  <c r="K109" i="49" s="1"/>
  <c r="I137" i="40"/>
  <c r="K135" i="40"/>
  <c r="BW134" i="40"/>
  <c r="BX134" i="40"/>
  <c r="BV134" i="40"/>
  <c r="BU134" i="40"/>
  <c r="BP134" i="40"/>
  <c r="BN134" i="40"/>
  <c r="BS134" i="40"/>
  <c r="BR134" i="40"/>
  <c r="BQ134" i="40"/>
  <c r="BO134" i="40"/>
  <c r="BM134" i="40"/>
  <c r="BI134" i="40"/>
  <c r="BT134" i="40"/>
  <c r="BH134" i="40"/>
  <c r="BG134" i="40"/>
  <c r="BF134" i="40"/>
  <c r="BD134" i="40"/>
  <c r="BE134" i="40"/>
  <c r="AY134" i="40"/>
  <c r="BC134" i="40"/>
  <c r="AX134" i="40"/>
  <c r="AZ134" i="40"/>
  <c r="BB134" i="40"/>
  <c r="BA134" i="40"/>
  <c r="AR134" i="40"/>
  <c r="AQ134" i="40"/>
  <c r="AP134" i="40"/>
  <c r="AO134" i="40"/>
  <c r="AM134" i="40"/>
  <c r="AL134" i="40"/>
  <c r="AK134" i="40"/>
  <c r="AN134" i="40"/>
  <c r="AJ134" i="40"/>
  <c r="AI134" i="40"/>
  <c r="AH134" i="40"/>
  <c r="AG134" i="40"/>
  <c r="AF134" i="40"/>
  <c r="AE134" i="40"/>
  <c r="AC134" i="40"/>
  <c r="AB134" i="40"/>
  <c r="AA134" i="40"/>
  <c r="Z134" i="40"/>
  <c r="Y134" i="40"/>
  <c r="X134" i="40"/>
  <c r="W134" i="40"/>
  <c r="V134" i="40"/>
  <c r="S134" i="40"/>
  <c r="R134" i="40"/>
  <c r="Q134" i="40"/>
  <c r="T134" i="40"/>
  <c r="U134" i="40"/>
  <c r="P134" i="40"/>
  <c r="AV134" i="40"/>
  <c r="AU134" i="40"/>
  <c r="AT134" i="40"/>
  <c r="AS134" i="40"/>
  <c r="L135" i="40"/>
  <c r="D136" i="40"/>
  <c r="H108" i="49" s="1"/>
  <c r="E136" i="40"/>
  <c r="I108" i="49" s="1"/>
  <c r="M108" i="49"/>
  <c r="F136" i="40"/>
  <c r="J108" i="49" s="1"/>
  <c r="N108" i="49"/>
  <c r="C139" i="40"/>
  <c r="A138" i="40"/>
  <c r="B138" i="40" s="1"/>
  <c r="G109" i="49"/>
  <c r="N134" i="40"/>
  <c r="M134" i="40"/>
  <c r="BY135" i="40" l="1"/>
  <c r="BJ135" i="40"/>
  <c r="BZ135" i="40"/>
  <c r="BK135" i="40"/>
  <c r="J138" i="40"/>
  <c r="I138" i="40"/>
  <c r="G138" i="40"/>
  <c r="K110" i="49" s="1"/>
  <c r="BU135" i="40"/>
  <c r="BX135" i="40"/>
  <c r="BT135" i="40"/>
  <c r="BW135" i="40"/>
  <c r="BR135" i="40"/>
  <c r="BP135" i="40"/>
  <c r="BN135" i="40"/>
  <c r="BO135" i="40"/>
  <c r="BV135" i="40"/>
  <c r="BQ135" i="40"/>
  <c r="BH135" i="40"/>
  <c r="BM135" i="40"/>
  <c r="BS135" i="40"/>
  <c r="BI135" i="40"/>
  <c r="BD135" i="40"/>
  <c r="BG135" i="40"/>
  <c r="BF135" i="40"/>
  <c r="BC135" i="40"/>
  <c r="BB135" i="40"/>
  <c r="BA135" i="40"/>
  <c r="AY135" i="40"/>
  <c r="BE135" i="40"/>
  <c r="AX135" i="40"/>
  <c r="AZ135" i="40"/>
  <c r="K136" i="40"/>
  <c r="AQ135" i="40"/>
  <c r="AP135" i="40"/>
  <c r="AR135" i="40"/>
  <c r="AN135" i="40"/>
  <c r="AO135" i="40"/>
  <c r="AM135" i="40"/>
  <c r="AJ135" i="40"/>
  <c r="AE135" i="40"/>
  <c r="AH135" i="40"/>
  <c r="AG135" i="40"/>
  <c r="AB135" i="40"/>
  <c r="AK135" i="40"/>
  <c r="AF135" i="40"/>
  <c r="AA135" i="40"/>
  <c r="U135" i="40"/>
  <c r="AL135" i="40"/>
  <c r="AI135" i="40"/>
  <c r="Z135" i="40"/>
  <c r="X135" i="40"/>
  <c r="V135" i="40"/>
  <c r="P135" i="40"/>
  <c r="W135" i="40"/>
  <c r="R135" i="40"/>
  <c r="Y135" i="40"/>
  <c r="S135" i="40"/>
  <c r="AC135" i="40"/>
  <c r="Q135" i="40"/>
  <c r="T135" i="40"/>
  <c r="AV135" i="40"/>
  <c r="AU135" i="40"/>
  <c r="AT135" i="40"/>
  <c r="AS135" i="40"/>
  <c r="C140" i="40"/>
  <c r="A139" i="40"/>
  <c r="B139" i="40" s="1"/>
  <c r="E137" i="40"/>
  <c r="I109" i="49" s="1"/>
  <c r="N109" i="49"/>
  <c r="M109" i="49"/>
  <c r="F137" i="40"/>
  <c r="J109" i="49" s="1"/>
  <c r="D137" i="40"/>
  <c r="H109" i="49" s="1"/>
  <c r="L136" i="40"/>
  <c r="M135" i="40"/>
  <c r="N135" i="40"/>
  <c r="G110" i="49"/>
  <c r="BJ136" i="40" l="1"/>
  <c r="BZ136" i="40"/>
  <c r="BY136" i="40"/>
  <c r="BK136" i="40"/>
  <c r="J139" i="40"/>
  <c r="I139" i="40"/>
  <c r="G139" i="40"/>
  <c r="K111" i="49" s="1"/>
  <c r="BT136" i="40"/>
  <c r="BX136" i="40"/>
  <c r="BU136" i="40"/>
  <c r="BS136" i="40"/>
  <c r="BQ136" i="40"/>
  <c r="BO136" i="40"/>
  <c r="BV136" i="40"/>
  <c r="BP136" i="40"/>
  <c r="BW136" i="40"/>
  <c r="BR136" i="40"/>
  <c r="BN136" i="40"/>
  <c r="BI136" i="40"/>
  <c r="BM136" i="40"/>
  <c r="BH136" i="40"/>
  <c r="BD136" i="40"/>
  <c r="BG136" i="40"/>
  <c r="BF136" i="40"/>
  <c r="BC136" i="40"/>
  <c r="BE136" i="40"/>
  <c r="BB136" i="40"/>
  <c r="AZ136" i="40"/>
  <c r="AY136" i="40"/>
  <c r="BA136" i="40"/>
  <c r="AX136" i="40"/>
  <c r="K137" i="40"/>
  <c r="AR136" i="40"/>
  <c r="AQ136" i="40"/>
  <c r="AP136" i="40"/>
  <c r="AO136" i="40"/>
  <c r="AN136" i="40"/>
  <c r="AK136" i="40"/>
  <c r="AM136" i="40"/>
  <c r="AF136" i="40"/>
  <c r="AJ136" i="40"/>
  <c r="AE136" i="40"/>
  <c r="AH136" i="40"/>
  <c r="AC136" i="40"/>
  <c r="Y136" i="40"/>
  <c r="AG136" i="40"/>
  <c r="AB136" i="40"/>
  <c r="T136" i="40"/>
  <c r="AA136" i="40"/>
  <c r="Q136" i="40"/>
  <c r="Z136" i="40"/>
  <c r="AL136" i="40"/>
  <c r="AI136" i="40"/>
  <c r="X136" i="40"/>
  <c r="V136" i="40"/>
  <c r="P136" i="40"/>
  <c r="S136" i="40"/>
  <c r="R136" i="40"/>
  <c r="W136" i="40"/>
  <c r="U136" i="40"/>
  <c r="AV136" i="40"/>
  <c r="AU136" i="40"/>
  <c r="AT136" i="40"/>
  <c r="AS136" i="40"/>
  <c r="F138" i="40"/>
  <c r="J110" i="49" s="1"/>
  <c r="E138" i="40"/>
  <c r="I110" i="49" s="1"/>
  <c r="D138" i="40"/>
  <c r="H110" i="49" s="1"/>
  <c r="M110" i="49"/>
  <c r="N110" i="49"/>
  <c r="L137" i="40"/>
  <c r="G111" i="49"/>
  <c r="M136" i="40"/>
  <c r="N136" i="40"/>
  <c r="A140" i="40"/>
  <c r="B140" i="40" s="1"/>
  <c r="C141" i="40"/>
  <c r="BY137" i="40" l="1"/>
  <c r="BJ137" i="40"/>
  <c r="BZ137" i="40"/>
  <c r="BK137" i="40"/>
  <c r="I140" i="40"/>
  <c r="J140" i="40"/>
  <c r="G140" i="40"/>
  <c r="K112" i="49" s="1"/>
  <c r="K138" i="40"/>
  <c r="BX137" i="40"/>
  <c r="BW137" i="40"/>
  <c r="BU137" i="40"/>
  <c r="BV137" i="40"/>
  <c r="BT137" i="40"/>
  <c r="BQ137" i="40"/>
  <c r="BS137" i="40"/>
  <c r="BR137" i="40"/>
  <c r="BO137" i="40"/>
  <c r="BM137" i="40"/>
  <c r="BP137" i="40"/>
  <c r="BI137" i="40"/>
  <c r="BH137" i="40"/>
  <c r="BN137" i="40"/>
  <c r="BG137" i="40"/>
  <c r="BE137" i="40"/>
  <c r="BA137" i="40"/>
  <c r="BF137" i="40"/>
  <c r="BD137" i="40"/>
  <c r="BB137" i="40"/>
  <c r="AZ137" i="40"/>
  <c r="BC137" i="40"/>
  <c r="AY137" i="40"/>
  <c r="AX137" i="40"/>
  <c r="AR137" i="40"/>
  <c r="AQ137" i="40"/>
  <c r="AP137" i="40"/>
  <c r="AO137" i="40"/>
  <c r="AN137" i="40"/>
  <c r="AM137" i="40"/>
  <c r="AL137" i="40"/>
  <c r="AJ137" i="40"/>
  <c r="AI137" i="40"/>
  <c r="AK137" i="40"/>
  <c r="AG137" i="40"/>
  <c r="AF137" i="40"/>
  <c r="Z137" i="40"/>
  <c r="X137" i="40"/>
  <c r="W137" i="40"/>
  <c r="V137" i="40"/>
  <c r="AH137" i="40"/>
  <c r="AC137" i="40"/>
  <c r="Y137" i="40"/>
  <c r="AB137" i="40"/>
  <c r="U137" i="40"/>
  <c r="T137" i="40"/>
  <c r="R137" i="40"/>
  <c r="Q137" i="40"/>
  <c r="P137" i="40"/>
  <c r="AA137" i="40"/>
  <c r="AE137" i="40"/>
  <c r="S137" i="40"/>
  <c r="AV137" i="40"/>
  <c r="AU137" i="40"/>
  <c r="AT137" i="40"/>
  <c r="AS137" i="40"/>
  <c r="G112" i="49"/>
  <c r="D139" i="40"/>
  <c r="H111" i="49" s="1"/>
  <c r="E139" i="40"/>
  <c r="I111" i="49" s="1"/>
  <c r="F139" i="40"/>
  <c r="J111" i="49" s="1"/>
  <c r="N111" i="49"/>
  <c r="M111" i="49"/>
  <c r="N137" i="40"/>
  <c r="M137" i="40"/>
  <c r="L138" i="40"/>
  <c r="A141" i="40"/>
  <c r="B141" i="40" s="1"/>
  <c r="C142" i="40"/>
  <c r="BY138" i="40" l="1"/>
  <c r="BJ138" i="40"/>
  <c r="BZ138" i="40"/>
  <c r="BK138" i="40"/>
  <c r="G141" i="40"/>
  <c r="K113" i="49" s="1"/>
  <c r="J141" i="40"/>
  <c r="I141" i="40"/>
  <c r="BX138" i="40"/>
  <c r="BV138" i="40"/>
  <c r="BR138" i="40"/>
  <c r="BO138" i="40"/>
  <c r="BW138" i="40"/>
  <c r="BQ138" i="40"/>
  <c r="BN138" i="40"/>
  <c r="BU138" i="40"/>
  <c r="BS138" i="40"/>
  <c r="BP138" i="40"/>
  <c r="BT138" i="40"/>
  <c r="BI138" i="40"/>
  <c r="BM138" i="40"/>
  <c r="BH138" i="40"/>
  <c r="BE138" i="40"/>
  <c r="BD138" i="40"/>
  <c r="BG138" i="40"/>
  <c r="BC138" i="40"/>
  <c r="BF138" i="40"/>
  <c r="AX138" i="40"/>
  <c r="BB138" i="40"/>
  <c r="BA138" i="40"/>
  <c r="AZ138" i="40"/>
  <c r="AY138" i="40"/>
  <c r="K139" i="40"/>
  <c r="AR138" i="40"/>
  <c r="AQ138" i="40"/>
  <c r="AP138" i="40"/>
  <c r="AL138" i="40"/>
  <c r="AK138" i="40"/>
  <c r="AJ138" i="40"/>
  <c r="AI138" i="40"/>
  <c r="AH138" i="40"/>
  <c r="AG138" i="40"/>
  <c r="AF138" i="40"/>
  <c r="AE138" i="40"/>
  <c r="AO138" i="40"/>
  <c r="AM138" i="40"/>
  <c r="AC138" i="40"/>
  <c r="AB138" i="40"/>
  <c r="AA138" i="40"/>
  <c r="Z138" i="40"/>
  <c r="Y138" i="40"/>
  <c r="AN138" i="40"/>
  <c r="X138" i="40"/>
  <c r="W138" i="40"/>
  <c r="V138" i="40"/>
  <c r="S138" i="40"/>
  <c r="R138" i="40"/>
  <c r="Q138" i="40"/>
  <c r="U138" i="40"/>
  <c r="T138" i="40"/>
  <c r="P138" i="40"/>
  <c r="AV138" i="40"/>
  <c r="AU138" i="40"/>
  <c r="AT138" i="40"/>
  <c r="AS138" i="40"/>
  <c r="G113" i="49"/>
  <c r="L139" i="40"/>
  <c r="C143" i="40"/>
  <c r="A142" i="40"/>
  <c r="B142" i="40" s="1"/>
  <c r="M138" i="40"/>
  <c r="N138" i="40"/>
  <c r="D140" i="40"/>
  <c r="H112" i="49" s="1"/>
  <c r="F140" i="40"/>
  <c r="J112" i="49" s="1"/>
  <c r="N112" i="49"/>
  <c r="E140" i="40"/>
  <c r="I112" i="49" s="1"/>
  <c r="M112" i="49"/>
  <c r="BY139" i="40" l="1"/>
  <c r="BJ139" i="40"/>
  <c r="BZ139" i="40"/>
  <c r="BK139" i="40"/>
  <c r="I142" i="40"/>
  <c r="G142" i="40"/>
  <c r="K114" i="49" s="1"/>
  <c r="J142" i="40"/>
  <c r="BX139" i="40"/>
  <c r="BV139" i="40"/>
  <c r="BT139" i="40"/>
  <c r="BS139" i="40"/>
  <c r="BQ139" i="40"/>
  <c r="BO139" i="40"/>
  <c r="BW139" i="40"/>
  <c r="BU139" i="40"/>
  <c r="BP139" i="40"/>
  <c r="BN139" i="40"/>
  <c r="BR139" i="40"/>
  <c r="BF139" i="40"/>
  <c r="BC139" i="40"/>
  <c r="BH139" i="40"/>
  <c r="BE139" i="40"/>
  <c r="BD139" i="40"/>
  <c r="BM139" i="40"/>
  <c r="AX139" i="40"/>
  <c r="AZ139" i="40"/>
  <c r="BG139" i="40"/>
  <c r="BB139" i="40"/>
  <c r="BA139" i="40"/>
  <c r="AY139" i="40"/>
  <c r="BI139" i="40"/>
  <c r="K140" i="40"/>
  <c r="AR139" i="40"/>
  <c r="AP139" i="40"/>
  <c r="AQ139" i="40"/>
  <c r="AM139" i="40"/>
  <c r="AL139" i="40"/>
  <c r="AK139" i="40"/>
  <c r="AI139" i="40"/>
  <c r="AH139" i="40"/>
  <c r="AO139" i="40"/>
  <c r="AG139" i="40"/>
  <c r="AJ139" i="40"/>
  <c r="AA139" i="40"/>
  <c r="AN139" i="40"/>
  <c r="Z139" i="40"/>
  <c r="U139" i="40"/>
  <c r="AF139" i="40"/>
  <c r="AC139" i="40"/>
  <c r="W139" i="40"/>
  <c r="S139" i="40"/>
  <c r="P139" i="40"/>
  <c r="Y139" i="40"/>
  <c r="Q139" i="40"/>
  <c r="AB139" i="40"/>
  <c r="R139" i="40"/>
  <c r="X139" i="40"/>
  <c r="V139" i="40"/>
  <c r="T139" i="40"/>
  <c r="AE139" i="40"/>
  <c r="AV139" i="40"/>
  <c r="AU139" i="40"/>
  <c r="AT139" i="40"/>
  <c r="AS139" i="40"/>
  <c r="D141" i="40"/>
  <c r="H113" i="49" s="1"/>
  <c r="N113" i="49"/>
  <c r="E141" i="40"/>
  <c r="I113" i="49" s="1"/>
  <c r="M113" i="49"/>
  <c r="F141" i="40"/>
  <c r="J113" i="49" s="1"/>
  <c r="A143" i="40"/>
  <c r="B143" i="40" s="1"/>
  <c r="C144" i="40"/>
  <c r="G114" i="49"/>
  <c r="L140" i="40"/>
  <c r="M139" i="40"/>
  <c r="N139" i="40"/>
  <c r="BZ140" i="40" l="1"/>
  <c r="BJ140" i="40"/>
  <c r="BY140" i="40"/>
  <c r="BK140" i="40"/>
  <c r="I143" i="40"/>
  <c r="G143" i="40"/>
  <c r="K115" i="49" s="1"/>
  <c r="J143" i="40"/>
  <c r="K141" i="40"/>
  <c r="BX140" i="40"/>
  <c r="BW140" i="40"/>
  <c r="BU140" i="40"/>
  <c r="BR140" i="40"/>
  <c r="BP140" i="40"/>
  <c r="BN140" i="40"/>
  <c r="BT140" i="40"/>
  <c r="BS140" i="40"/>
  <c r="BQ140" i="40"/>
  <c r="BO140" i="40"/>
  <c r="BM140" i="40"/>
  <c r="BV140" i="40"/>
  <c r="BI140" i="40"/>
  <c r="BH140" i="40"/>
  <c r="BC140" i="40"/>
  <c r="BB140" i="40"/>
  <c r="BG140" i="40"/>
  <c r="BF140" i="40"/>
  <c r="BA140" i="40"/>
  <c r="BD140" i="40"/>
  <c r="AX140" i="40"/>
  <c r="AZ140" i="40"/>
  <c r="BE140" i="40"/>
  <c r="AY140" i="40"/>
  <c r="AR140" i="40"/>
  <c r="AQ140" i="40"/>
  <c r="AO140" i="40"/>
  <c r="AN140" i="40"/>
  <c r="AM140" i="40"/>
  <c r="AP140" i="40"/>
  <c r="AL140" i="40"/>
  <c r="AE140" i="40"/>
  <c r="AK140" i="40"/>
  <c r="AI140" i="40"/>
  <c r="AH140" i="40"/>
  <c r="AB140" i="40"/>
  <c r="AJ140" i="40"/>
  <c r="AA140" i="40"/>
  <c r="T140" i="40"/>
  <c r="W140" i="40"/>
  <c r="S140" i="40"/>
  <c r="P140" i="40"/>
  <c r="U140" i="40"/>
  <c r="AF140" i="40"/>
  <c r="AC140" i="40"/>
  <c r="AG140" i="40"/>
  <c r="Z140" i="40"/>
  <c r="R140" i="40"/>
  <c r="X140" i="40"/>
  <c r="V140" i="40"/>
  <c r="Q140" i="40"/>
  <c r="Y140" i="40"/>
  <c r="AV140" i="40"/>
  <c r="AU140" i="40"/>
  <c r="AT140" i="40"/>
  <c r="AS140" i="40"/>
  <c r="M140" i="40"/>
  <c r="N140" i="40"/>
  <c r="C145" i="40"/>
  <c r="A144" i="40"/>
  <c r="B144" i="40" s="1"/>
  <c r="G115" i="49"/>
  <c r="N114" i="49"/>
  <c r="E142" i="40"/>
  <c r="I114" i="49" s="1"/>
  <c r="D142" i="40"/>
  <c r="H114" i="49" s="1"/>
  <c r="M114" i="49"/>
  <c r="F142" i="40"/>
  <c r="J114" i="49" s="1"/>
  <c r="L141" i="40"/>
  <c r="BJ141" i="40" l="1"/>
  <c r="BK141" i="40"/>
  <c r="BY141" i="40"/>
  <c r="BZ141" i="40"/>
  <c r="I144" i="40"/>
  <c r="G144" i="40"/>
  <c r="K116" i="49" s="1"/>
  <c r="J144" i="40"/>
  <c r="K142" i="40"/>
  <c r="BX141" i="40"/>
  <c r="BV141" i="40"/>
  <c r="BW141" i="40"/>
  <c r="BU141" i="40"/>
  <c r="BQ141" i="40"/>
  <c r="BS141" i="40"/>
  <c r="BT141" i="40"/>
  <c r="BP141" i="40"/>
  <c r="BM141" i="40"/>
  <c r="BN141" i="40"/>
  <c r="BR141" i="40"/>
  <c r="BO141" i="40"/>
  <c r="BH141" i="40"/>
  <c r="BI141" i="40"/>
  <c r="BG141" i="40"/>
  <c r="BF141" i="40"/>
  <c r="BC141" i="40"/>
  <c r="BE141" i="40"/>
  <c r="BD141" i="40"/>
  <c r="AY141" i="40"/>
  <c r="AX141" i="40"/>
  <c r="BB141" i="40"/>
  <c r="BA141" i="40"/>
  <c r="AZ141" i="40"/>
  <c r="AQ141" i="40"/>
  <c r="AO141" i="40"/>
  <c r="AN141" i="40"/>
  <c r="AM141" i="40"/>
  <c r="AK141" i="40"/>
  <c r="AJ141" i="40"/>
  <c r="AI141" i="40"/>
  <c r="AP141" i="40"/>
  <c r="AR141" i="40"/>
  <c r="AF141" i="40"/>
  <c r="AL141" i="40"/>
  <c r="AE141" i="40"/>
  <c r="AC141" i="40"/>
  <c r="Y141" i="40"/>
  <c r="X141" i="40"/>
  <c r="W141" i="40"/>
  <c r="V141" i="40"/>
  <c r="AB141" i="40"/>
  <c r="AH141" i="40"/>
  <c r="Q141" i="40"/>
  <c r="AA141" i="40"/>
  <c r="S141" i="40"/>
  <c r="P141" i="40"/>
  <c r="AG141" i="40"/>
  <c r="T141" i="40"/>
  <c r="R141" i="40"/>
  <c r="Z141" i="40"/>
  <c r="U141" i="40"/>
  <c r="AV141" i="40"/>
  <c r="AU141" i="40"/>
  <c r="AT141" i="40"/>
  <c r="AS141" i="40"/>
  <c r="G116" i="49"/>
  <c r="L142" i="40"/>
  <c r="A145" i="40"/>
  <c r="B145" i="40" s="1"/>
  <c r="C146" i="40"/>
  <c r="M141" i="40"/>
  <c r="N141" i="40"/>
  <c r="N115" i="49"/>
  <c r="E143" i="40"/>
  <c r="I115" i="49" s="1"/>
  <c r="D143" i="40"/>
  <c r="H115" i="49" s="1"/>
  <c r="M115" i="49"/>
  <c r="F143" i="40"/>
  <c r="BY142" i="40" l="1"/>
  <c r="BJ142" i="40"/>
  <c r="BZ142" i="40"/>
  <c r="BK142" i="40"/>
  <c r="J145" i="40"/>
  <c r="G145" i="40"/>
  <c r="K117" i="49" s="1"/>
  <c r="I145" i="40"/>
  <c r="K143" i="40"/>
  <c r="J115" i="49"/>
  <c r="BW142" i="40"/>
  <c r="BX142" i="40"/>
  <c r="BT142" i="40"/>
  <c r="BR142" i="40"/>
  <c r="BP142" i="40"/>
  <c r="BQ142" i="40"/>
  <c r="BV142" i="40"/>
  <c r="BO142" i="40"/>
  <c r="BU142" i="40"/>
  <c r="BS142" i="40"/>
  <c r="BN142" i="40"/>
  <c r="BH142" i="40"/>
  <c r="BG142" i="40"/>
  <c r="BM142" i="40"/>
  <c r="BF142" i="40"/>
  <c r="BD142" i="40"/>
  <c r="BE142" i="40"/>
  <c r="BI142" i="40"/>
  <c r="AY142" i="40"/>
  <c r="AX142" i="40"/>
  <c r="AZ142" i="40"/>
  <c r="BC142" i="40"/>
  <c r="BB142" i="40"/>
  <c r="BA142" i="40"/>
  <c r="AR142" i="40"/>
  <c r="AQ142" i="40"/>
  <c r="AP142" i="40"/>
  <c r="AO142" i="40"/>
  <c r="AN142" i="40"/>
  <c r="AL142" i="40"/>
  <c r="AK142" i="40"/>
  <c r="AM142" i="40"/>
  <c r="AJ142" i="40"/>
  <c r="AI142" i="40"/>
  <c r="AH142" i="40"/>
  <c r="AG142" i="40"/>
  <c r="AF142" i="40"/>
  <c r="AE142" i="40"/>
  <c r="AC142" i="40"/>
  <c r="AB142" i="40"/>
  <c r="AA142" i="40"/>
  <c r="Z142" i="40"/>
  <c r="Y142" i="40"/>
  <c r="X142" i="40"/>
  <c r="W142" i="40"/>
  <c r="V142" i="40"/>
  <c r="S142" i="40"/>
  <c r="R142" i="40"/>
  <c r="Q142" i="40"/>
  <c r="U142" i="40"/>
  <c r="T142" i="40"/>
  <c r="P142" i="40"/>
  <c r="AV142" i="40"/>
  <c r="AU142" i="40"/>
  <c r="AT142" i="40"/>
  <c r="AS142" i="40"/>
  <c r="L143" i="40"/>
  <c r="A146" i="40"/>
  <c r="B146" i="40" s="1"/>
  <c r="C147" i="40"/>
  <c r="M142" i="40"/>
  <c r="N142" i="40"/>
  <c r="G117" i="49"/>
  <c r="D144" i="40"/>
  <c r="H116" i="49" s="1"/>
  <c r="F144" i="40"/>
  <c r="J116" i="49" s="1"/>
  <c r="M116" i="49"/>
  <c r="E144" i="40"/>
  <c r="I116" i="49" s="1"/>
  <c r="N116" i="49"/>
  <c r="BY143" i="40" l="1"/>
  <c r="BJ143" i="40"/>
  <c r="BZ143" i="40"/>
  <c r="BK143" i="40"/>
  <c r="J146" i="40"/>
  <c r="I146" i="40"/>
  <c r="G146" i="40"/>
  <c r="K118" i="49" s="1"/>
  <c r="K144" i="40"/>
  <c r="BV143" i="40"/>
  <c r="BU143" i="40"/>
  <c r="BX143" i="40"/>
  <c r="BW143" i="40"/>
  <c r="BR143" i="40"/>
  <c r="BP143" i="40"/>
  <c r="BN143" i="40"/>
  <c r="BS143" i="40"/>
  <c r="BT143" i="40"/>
  <c r="BO143" i="40"/>
  <c r="BM143" i="40"/>
  <c r="BH143" i="40"/>
  <c r="BQ143" i="40"/>
  <c r="BI143" i="40"/>
  <c r="BG143" i="40"/>
  <c r="BF143" i="40"/>
  <c r="BD143" i="40"/>
  <c r="BC143" i="40"/>
  <c r="BB143" i="40"/>
  <c r="BE143" i="40"/>
  <c r="AY143" i="40"/>
  <c r="AX143" i="40"/>
  <c r="BA143" i="40"/>
  <c r="AZ143" i="40"/>
  <c r="AQ143" i="40"/>
  <c r="AP143" i="40"/>
  <c r="AO143" i="40"/>
  <c r="AN143" i="40"/>
  <c r="AL143" i="40"/>
  <c r="AM143" i="40"/>
  <c r="AK143" i="40"/>
  <c r="AJ143" i="40"/>
  <c r="AG143" i="40"/>
  <c r="AR143" i="40"/>
  <c r="AF143" i="40"/>
  <c r="AI143" i="40"/>
  <c r="AE143" i="40"/>
  <c r="Z143" i="40"/>
  <c r="AC143" i="40"/>
  <c r="Y143" i="40"/>
  <c r="U143" i="40"/>
  <c r="X143" i="40"/>
  <c r="V143" i="40"/>
  <c r="R143" i="40"/>
  <c r="P143" i="40"/>
  <c r="T143" i="40"/>
  <c r="AB143" i="40"/>
  <c r="AH143" i="40"/>
  <c r="Q143" i="40"/>
  <c r="W143" i="40"/>
  <c r="S143" i="40"/>
  <c r="AA143" i="40"/>
  <c r="AV143" i="40"/>
  <c r="AU143" i="40"/>
  <c r="AT143" i="40"/>
  <c r="AS143" i="40"/>
  <c r="A147" i="40"/>
  <c r="B147" i="40" s="1"/>
  <c r="C148" i="40"/>
  <c r="G118" i="49"/>
  <c r="E145" i="40"/>
  <c r="I117" i="49" s="1"/>
  <c r="D145" i="40"/>
  <c r="H117" i="49" s="1"/>
  <c r="F145" i="40"/>
  <c r="J117" i="49" s="1"/>
  <c r="M117" i="49"/>
  <c r="N117" i="49"/>
  <c r="M143" i="40"/>
  <c r="N143" i="40"/>
  <c r="L144" i="40"/>
  <c r="BY144" i="40" l="1"/>
  <c r="BJ144" i="40"/>
  <c r="BZ144" i="40"/>
  <c r="BK144" i="40"/>
  <c r="G147" i="40"/>
  <c r="K119" i="49" s="1"/>
  <c r="J147" i="40"/>
  <c r="I147" i="40"/>
  <c r="K145" i="40"/>
  <c r="BT144" i="40"/>
  <c r="BX144" i="40"/>
  <c r="BW144" i="40"/>
  <c r="BV144" i="40"/>
  <c r="BS144" i="40"/>
  <c r="BQ144" i="40"/>
  <c r="BO144" i="40"/>
  <c r="BR144" i="40"/>
  <c r="BP144" i="40"/>
  <c r="BU144" i="40"/>
  <c r="BN144" i="40"/>
  <c r="BM144" i="40"/>
  <c r="BI144" i="40"/>
  <c r="BH144" i="40"/>
  <c r="BG144" i="40"/>
  <c r="BF144" i="40"/>
  <c r="BD144" i="40"/>
  <c r="BC144" i="40"/>
  <c r="BE144" i="40"/>
  <c r="AZ144" i="40"/>
  <c r="AY144" i="40"/>
  <c r="AX144" i="40"/>
  <c r="BB144" i="40"/>
  <c r="BA144" i="40"/>
  <c r="AR144" i="40"/>
  <c r="AQ144" i="40"/>
  <c r="AP144" i="40"/>
  <c r="AO144" i="40"/>
  <c r="AM144" i="40"/>
  <c r="AN144" i="40"/>
  <c r="AL144" i="40"/>
  <c r="AH144" i="40"/>
  <c r="AJ144" i="40"/>
  <c r="AG144" i="40"/>
  <c r="AF144" i="40"/>
  <c r="AA144" i="40"/>
  <c r="AI144" i="40"/>
  <c r="AE144" i="40"/>
  <c r="Z144" i="40"/>
  <c r="T144" i="40"/>
  <c r="Y144" i="40"/>
  <c r="S144" i="40"/>
  <c r="X144" i="40"/>
  <c r="V144" i="40"/>
  <c r="U144" i="40"/>
  <c r="R144" i="40"/>
  <c r="AK144" i="40"/>
  <c r="P144" i="40"/>
  <c r="AC144" i="40"/>
  <c r="Q144" i="40"/>
  <c r="AB144" i="40"/>
  <c r="W144" i="40"/>
  <c r="AV144" i="40"/>
  <c r="AU144" i="40"/>
  <c r="AT144" i="40"/>
  <c r="AS144" i="40"/>
  <c r="L145" i="40"/>
  <c r="A148" i="40"/>
  <c r="B148" i="40" s="1"/>
  <c r="C149" i="40"/>
  <c r="M144" i="40"/>
  <c r="N144" i="40"/>
  <c r="G119" i="49"/>
  <c r="F146" i="40"/>
  <c r="J118" i="49" s="1"/>
  <c r="E146" i="40"/>
  <c r="I118" i="49" s="1"/>
  <c r="D146" i="40"/>
  <c r="H118" i="49" s="1"/>
  <c r="M118" i="49"/>
  <c r="N118" i="49"/>
  <c r="BJ145" i="40" l="1"/>
  <c r="BK145" i="40"/>
  <c r="BY145" i="40"/>
  <c r="BZ145" i="40"/>
  <c r="G148" i="40"/>
  <c r="K120" i="49" s="1"/>
  <c r="J148" i="40"/>
  <c r="I148" i="40"/>
  <c r="BX145" i="40"/>
  <c r="BW145" i="40"/>
  <c r="BV145" i="40"/>
  <c r="BU145" i="40"/>
  <c r="BN145" i="40"/>
  <c r="BT145" i="40"/>
  <c r="BR145" i="40"/>
  <c r="BM145" i="40"/>
  <c r="BQ145" i="40"/>
  <c r="BP145" i="40"/>
  <c r="BS145" i="40"/>
  <c r="BI145" i="40"/>
  <c r="BH145" i="40"/>
  <c r="BO145" i="40"/>
  <c r="BG145" i="40"/>
  <c r="BE145" i="40"/>
  <c r="BA145" i="40"/>
  <c r="BF145" i="40"/>
  <c r="AZ145" i="40"/>
  <c r="BD145" i="40"/>
  <c r="AY145" i="40"/>
  <c r="BC145" i="40"/>
  <c r="BB145" i="40"/>
  <c r="AX145" i="40"/>
  <c r="K146" i="40"/>
  <c r="AR145" i="40"/>
  <c r="AP145" i="40"/>
  <c r="AO145" i="40"/>
  <c r="AN145" i="40"/>
  <c r="AM145" i="40"/>
  <c r="AQ145" i="40"/>
  <c r="AJ145" i="40"/>
  <c r="AI145" i="40"/>
  <c r="AE145" i="40"/>
  <c r="AH145" i="40"/>
  <c r="AL145" i="40"/>
  <c r="AG145" i="40"/>
  <c r="AB145" i="40"/>
  <c r="X145" i="40"/>
  <c r="W145" i="40"/>
  <c r="V145" i="40"/>
  <c r="AF145" i="40"/>
  <c r="AA145" i="40"/>
  <c r="Z145" i="40"/>
  <c r="Y145" i="40"/>
  <c r="U145" i="40"/>
  <c r="T145" i="40"/>
  <c r="R145" i="40"/>
  <c r="P145" i="40"/>
  <c r="S145" i="40"/>
  <c r="Q145" i="40"/>
  <c r="AK145" i="40"/>
  <c r="AC145" i="40"/>
  <c r="AV145" i="40"/>
  <c r="AU145" i="40"/>
  <c r="AT145" i="40"/>
  <c r="AS145" i="40"/>
  <c r="L146" i="40"/>
  <c r="N145" i="40"/>
  <c r="M145" i="40"/>
  <c r="M119" i="49"/>
  <c r="N119" i="49"/>
  <c r="E147" i="40"/>
  <c r="I119" i="49" s="1"/>
  <c r="D147" i="40"/>
  <c r="H119" i="49" s="1"/>
  <c r="F147" i="40"/>
  <c r="C150" i="40"/>
  <c r="A149" i="40"/>
  <c r="B149" i="40" s="1"/>
  <c r="G120" i="49"/>
  <c r="BY146" i="40" l="1"/>
  <c r="BJ146" i="40"/>
  <c r="BZ146" i="40"/>
  <c r="BK146" i="40"/>
  <c r="G149" i="40"/>
  <c r="K121" i="49" s="1"/>
  <c r="J149" i="40"/>
  <c r="I149" i="40"/>
  <c r="K147" i="40"/>
  <c r="J119" i="49"/>
  <c r="BX146" i="40"/>
  <c r="BV146" i="40"/>
  <c r="BU146" i="40"/>
  <c r="BT146" i="40"/>
  <c r="BP146" i="40"/>
  <c r="BR146" i="40"/>
  <c r="BQ146" i="40"/>
  <c r="BS146" i="40"/>
  <c r="BM146" i="40"/>
  <c r="BI146" i="40"/>
  <c r="BW146" i="40"/>
  <c r="BH146" i="40"/>
  <c r="BO146" i="40"/>
  <c r="BN146" i="40"/>
  <c r="BE146" i="40"/>
  <c r="BG146" i="40"/>
  <c r="BF146" i="40"/>
  <c r="BD146" i="40"/>
  <c r="BC146" i="40"/>
  <c r="BB146" i="40"/>
  <c r="BA146" i="40"/>
  <c r="AX146" i="40"/>
  <c r="AZ146" i="40"/>
  <c r="AY146" i="40"/>
  <c r="AR146" i="40"/>
  <c r="AQ146" i="40"/>
  <c r="AP146" i="40"/>
  <c r="AN146" i="40"/>
  <c r="AM146" i="40"/>
  <c r="AL146" i="40"/>
  <c r="AK146" i="40"/>
  <c r="AO146" i="40"/>
  <c r="AJ146" i="40"/>
  <c r="AI146" i="40"/>
  <c r="AH146" i="40"/>
  <c r="AG146" i="40"/>
  <c r="AF146" i="40"/>
  <c r="AE146" i="40"/>
  <c r="AC146" i="40"/>
  <c r="AB146" i="40"/>
  <c r="AA146" i="40"/>
  <c r="Z146" i="40"/>
  <c r="Y146" i="40"/>
  <c r="X146" i="40"/>
  <c r="W146" i="40"/>
  <c r="V146" i="40"/>
  <c r="S146" i="40"/>
  <c r="R146" i="40"/>
  <c r="Q146" i="40"/>
  <c r="T146" i="40"/>
  <c r="P146" i="40"/>
  <c r="U146" i="40"/>
  <c r="AV146" i="40"/>
  <c r="AU146" i="40"/>
  <c r="AT146" i="40"/>
  <c r="AS146" i="40"/>
  <c r="A150" i="40"/>
  <c r="B150" i="40" s="1"/>
  <c r="C151" i="40"/>
  <c r="L147" i="40"/>
  <c r="M120" i="49"/>
  <c r="F148" i="40"/>
  <c r="J120" i="49" s="1"/>
  <c r="D148" i="40"/>
  <c r="H120" i="49" s="1"/>
  <c r="N120" i="49"/>
  <c r="E148" i="40"/>
  <c r="I120" i="49" s="1"/>
  <c r="G121" i="49"/>
  <c r="M146" i="40"/>
  <c r="N146" i="40"/>
  <c r="BY147" i="40" l="1"/>
  <c r="BJ147" i="40"/>
  <c r="BZ147" i="40"/>
  <c r="BK147" i="40"/>
  <c r="I150" i="40"/>
  <c r="G150" i="40"/>
  <c r="K122" i="49" s="1"/>
  <c r="J150" i="40"/>
  <c r="K148" i="40"/>
  <c r="BT147" i="40"/>
  <c r="BU147" i="40"/>
  <c r="BS147" i="40"/>
  <c r="BQ147" i="40"/>
  <c r="BO147" i="40"/>
  <c r="BW147" i="40"/>
  <c r="BV147" i="40"/>
  <c r="BR147" i="40"/>
  <c r="BX147" i="40"/>
  <c r="BP147" i="40"/>
  <c r="BM147" i="40"/>
  <c r="BF147" i="40"/>
  <c r="BN147" i="40"/>
  <c r="BI147" i="40"/>
  <c r="BC147" i="40"/>
  <c r="BE147" i="40"/>
  <c r="BH147" i="40"/>
  <c r="BG147" i="40"/>
  <c r="BD147" i="40"/>
  <c r="BB147" i="40"/>
  <c r="BA147" i="40"/>
  <c r="AX147" i="40"/>
  <c r="AZ147" i="40"/>
  <c r="AY147" i="40"/>
  <c r="AR147" i="40"/>
  <c r="AP147" i="40"/>
  <c r="AQ147" i="40"/>
  <c r="AN147" i="40"/>
  <c r="AK147" i="40"/>
  <c r="AO147" i="40"/>
  <c r="AI147" i="40"/>
  <c r="AF147" i="40"/>
  <c r="AE147" i="40"/>
  <c r="AH147" i="40"/>
  <c r="AC147" i="40"/>
  <c r="Y147" i="40"/>
  <c r="AL147" i="40"/>
  <c r="AG147" i="40"/>
  <c r="AB147" i="40"/>
  <c r="U147" i="40"/>
  <c r="AM147" i="40"/>
  <c r="AJ147" i="40"/>
  <c r="AA147" i="40"/>
  <c r="W147" i="40"/>
  <c r="T147" i="40"/>
  <c r="Q147" i="40"/>
  <c r="P147" i="40"/>
  <c r="X147" i="40"/>
  <c r="V147" i="40"/>
  <c r="Z147" i="40"/>
  <c r="S147" i="40"/>
  <c r="R147" i="40"/>
  <c r="AV147" i="40"/>
  <c r="AU147" i="40"/>
  <c r="AT147" i="40"/>
  <c r="AS147" i="40"/>
  <c r="N121" i="49"/>
  <c r="F149" i="40"/>
  <c r="J121" i="49" s="1"/>
  <c r="D149" i="40"/>
  <c r="H121" i="49" s="1"/>
  <c r="M121" i="49"/>
  <c r="E149" i="40"/>
  <c r="I121" i="49" s="1"/>
  <c r="M147" i="40"/>
  <c r="N147" i="40"/>
  <c r="C152" i="40"/>
  <c r="A151" i="40"/>
  <c r="B151" i="40" s="1"/>
  <c r="L148" i="40"/>
  <c r="G122" i="49"/>
  <c r="BJ148" i="40" l="1"/>
  <c r="BZ148" i="40"/>
  <c r="BY148" i="40"/>
  <c r="BK148" i="40"/>
  <c r="I151" i="40"/>
  <c r="G151" i="40"/>
  <c r="K123" i="49" s="1"/>
  <c r="J151" i="40"/>
  <c r="K149" i="40"/>
  <c r="BU148" i="40"/>
  <c r="BR148" i="40"/>
  <c r="BP148" i="40"/>
  <c r="BN148" i="40"/>
  <c r="BW148" i="40"/>
  <c r="BX148" i="40"/>
  <c r="BQ148" i="40"/>
  <c r="BV148" i="40"/>
  <c r="BT148" i="40"/>
  <c r="BS148" i="40"/>
  <c r="BO148" i="40"/>
  <c r="BM148" i="40"/>
  <c r="BI148" i="40"/>
  <c r="BH148" i="40"/>
  <c r="BC148" i="40"/>
  <c r="BB148" i="40"/>
  <c r="BG148" i="40"/>
  <c r="BF148" i="40"/>
  <c r="BA148" i="40"/>
  <c r="BE148" i="40"/>
  <c r="AX148" i="40"/>
  <c r="BD148" i="40"/>
  <c r="AZ148" i="40"/>
  <c r="AY148" i="40"/>
  <c r="AR148" i="40"/>
  <c r="AQ148" i="40"/>
  <c r="AO148" i="40"/>
  <c r="AP148" i="40"/>
  <c r="AL148" i="40"/>
  <c r="AK148" i="40"/>
  <c r="AN148" i="40"/>
  <c r="AG148" i="40"/>
  <c r="AI148" i="40"/>
  <c r="AF148" i="40"/>
  <c r="Z148" i="40"/>
  <c r="AH148" i="40"/>
  <c r="AC148" i="40"/>
  <c r="Y148" i="40"/>
  <c r="T148" i="40"/>
  <c r="AE148" i="40"/>
  <c r="AB148" i="40"/>
  <c r="U148" i="40"/>
  <c r="R148" i="40"/>
  <c r="Q148" i="40"/>
  <c r="P148" i="40"/>
  <c r="AM148" i="40"/>
  <c r="AJ148" i="40"/>
  <c r="AA148" i="40"/>
  <c r="W148" i="40"/>
  <c r="V148" i="40"/>
  <c r="S148" i="40"/>
  <c r="X148" i="40"/>
  <c r="AV148" i="40"/>
  <c r="AU148" i="40"/>
  <c r="AT148" i="40"/>
  <c r="AS148" i="40"/>
  <c r="N148" i="40"/>
  <c r="M148" i="40"/>
  <c r="G123" i="49"/>
  <c r="L149" i="40"/>
  <c r="E150" i="40"/>
  <c r="I122" i="49" s="1"/>
  <c r="D150" i="40"/>
  <c r="H122" i="49" s="1"/>
  <c r="F150" i="40"/>
  <c r="J122" i="49" s="1"/>
  <c r="N122" i="49"/>
  <c r="M122" i="49"/>
  <c r="C153" i="40"/>
  <c r="A152" i="40"/>
  <c r="B152" i="40" s="1"/>
  <c r="BY149" i="40" l="1"/>
  <c r="BJ149" i="40"/>
  <c r="BZ149" i="40"/>
  <c r="BK149" i="40"/>
  <c r="I152" i="40"/>
  <c r="G152" i="40"/>
  <c r="K124" i="49" s="1"/>
  <c r="J152" i="40"/>
  <c r="K150" i="40"/>
  <c r="BX149" i="40"/>
  <c r="BV149" i="40"/>
  <c r="BR149" i="40"/>
  <c r="BW149" i="40"/>
  <c r="BO149" i="40"/>
  <c r="BU149" i="40"/>
  <c r="BP149" i="40"/>
  <c r="BN149" i="40"/>
  <c r="BS149" i="40"/>
  <c r="BT149" i="40"/>
  <c r="BH149" i="40"/>
  <c r="BM149" i="40"/>
  <c r="BI149" i="40"/>
  <c r="BQ149" i="40"/>
  <c r="BC149" i="40"/>
  <c r="BE149" i="40"/>
  <c r="BD149" i="40"/>
  <c r="AY149" i="40"/>
  <c r="AX149" i="40"/>
  <c r="BF149" i="40"/>
  <c r="BB149" i="40"/>
  <c r="BA149" i="40"/>
  <c r="BG149" i="40"/>
  <c r="AZ149" i="40"/>
  <c r="AQ149" i="40"/>
  <c r="AR149" i="40"/>
  <c r="AP149" i="40"/>
  <c r="AO149" i="40"/>
  <c r="AN149" i="40"/>
  <c r="AM149" i="40"/>
  <c r="AJ149" i="40"/>
  <c r="AI149" i="40"/>
  <c r="AL149" i="40"/>
  <c r="AK149" i="40"/>
  <c r="AH149" i="40"/>
  <c r="AG149" i="40"/>
  <c r="AA149" i="40"/>
  <c r="X149" i="40"/>
  <c r="W149" i="40"/>
  <c r="V149" i="40"/>
  <c r="Z149" i="40"/>
  <c r="AC149" i="40"/>
  <c r="S149" i="40"/>
  <c r="R149" i="40"/>
  <c r="Q149" i="40"/>
  <c r="P149" i="40"/>
  <c r="AE149" i="40"/>
  <c r="AB149" i="40"/>
  <c r="U149" i="40"/>
  <c r="T149" i="40"/>
  <c r="AF149" i="40"/>
  <c r="Y149" i="40"/>
  <c r="AV149" i="40"/>
  <c r="AU149" i="40"/>
  <c r="AT149" i="40"/>
  <c r="AS149" i="40"/>
  <c r="N123" i="49"/>
  <c r="D151" i="40"/>
  <c r="H123" i="49" s="1"/>
  <c r="F151" i="40"/>
  <c r="J123" i="49" s="1"/>
  <c r="M123" i="49"/>
  <c r="E151" i="40"/>
  <c r="I123" i="49" s="1"/>
  <c r="L150" i="40"/>
  <c r="N149" i="40"/>
  <c r="M149" i="40"/>
  <c r="G124" i="49"/>
  <c r="C154" i="40"/>
  <c r="A153" i="40"/>
  <c r="B153" i="40" s="1"/>
  <c r="BY150" i="40" l="1"/>
  <c r="BJ150" i="40"/>
  <c r="BZ150" i="40"/>
  <c r="BK150" i="40"/>
  <c r="J153" i="40"/>
  <c r="I153" i="40"/>
  <c r="G153" i="40"/>
  <c r="K125" i="49" s="1"/>
  <c r="K151" i="40"/>
  <c r="BW150" i="40"/>
  <c r="BV150" i="40"/>
  <c r="BX150" i="40"/>
  <c r="BT150" i="40"/>
  <c r="BS150" i="40"/>
  <c r="BP150" i="40"/>
  <c r="BU150" i="40"/>
  <c r="BO150" i="40"/>
  <c r="BN150" i="40"/>
  <c r="BH150" i="40"/>
  <c r="BM150" i="40"/>
  <c r="BG150" i="40"/>
  <c r="BR150" i="40"/>
  <c r="BQ150" i="40"/>
  <c r="BF150" i="40"/>
  <c r="BD150" i="40"/>
  <c r="BI150" i="40"/>
  <c r="BE150" i="40"/>
  <c r="AY150" i="40"/>
  <c r="BB150" i="40"/>
  <c r="BA150" i="40"/>
  <c r="AX150" i="40"/>
  <c r="AZ150" i="40"/>
  <c r="BC150" i="40"/>
  <c r="AR150" i="40"/>
  <c r="AQ150" i="40"/>
  <c r="AP150" i="40"/>
  <c r="AO150" i="40"/>
  <c r="AM150" i="40"/>
  <c r="AL150" i="40"/>
  <c r="AK150" i="40"/>
  <c r="AJ150" i="40"/>
  <c r="AI150" i="40"/>
  <c r="AH150" i="40"/>
  <c r="AG150" i="40"/>
  <c r="AF150" i="40"/>
  <c r="AE150" i="40"/>
  <c r="AN150" i="40"/>
  <c r="AC150" i="40"/>
  <c r="AB150" i="40"/>
  <c r="AA150" i="40"/>
  <c r="Z150" i="40"/>
  <c r="Y150" i="40"/>
  <c r="X150" i="40"/>
  <c r="W150" i="40"/>
  <c r="V150" i="40"/>
  <c r="S150" i="40"/>
  <c r="R150" i="40"/>
  <c r="Q150" i="40"/>
  <c r="U150" i="40"/>
  <c r="T150" i="40"/>
  <c r="P150" i="40"/>
  <c r="AV150" i="40"/>
  <c r="AU150" i="40"/>
  <c r="AT150" i="40"/>
  <c r="AS150" i="40"/>
  <c r="A154" i="40"/>
  <c r="B154" i="40" s="1"/>
  <c r="C155" i="40"/>
  <c r="N150" i="40"/>
  <c r="M150" i="40"/>
  <c r="D152" i="40"/>
  <c r="H124" i="49" s="1"/>
  <c r="F152" i="40"/>
  <c r="E152" i="40"/>
  <c r="I124" i="49" s="1"/>
  <c r="M124" i="49"/>
  <c r="N124" i="49"/>
  <c r="L151" i="40"/>
  <c r="G125" i="49"/>
  <c r="BY151" i="40" l="1"/>
  <c r="BJ151" i="40"/>
  <c r="BZ151" i="40"/>
  <c r="BK151" i="40"/>
  <c r="J154" i="40"/>
  <c r="I154" i="40"/>
  <c r="G154" i="40"/>
  <c r="K126" i="49" s="1"/>
  <c r="K152" i="40"/>
  <c r="J124" i="49"/>
  <c r="BX151" i="40"/>
  <c r="BW151" i="40"/>
  <c r="BU151" i="40"/>
  <c r="BV151" i="40"/>
  <c r="BR151" i="40"/>
  <c r="BP151" i="40"/>
  <c r="BN151" i="40"/>
  <c r="BT151" i="40"/>
  <c r="BQ151" i="40"/>
  <c r="BS151" i="40"/>
  <c r="BO151" i="40"/>
  <c r="BM151" i="40"/>
  <c r="BH151" i="40"/>
  <c r="BI151" i="40"/>
  <c r="BD151" i="40"/>
  <c r="BC151" i="40"/>
  <c r="BG151" i="40"/>
  <c r="BF151" i="40"/>
  <c r="BB151" i="40"/>
  <c r="BE151" i="40"/>
  <c r="AY151" i="40"/>
  <c r="BA151" i="40"/>
  <c r="AX151" i="40"/>
  <c r="AZ151" i="40"/>
  <c r="AQ151" i="40"/>
  <c r="AP151" i="40"/>
  <c r="AR151" i="40"/>
  <c r="AN151" i="40"/>
  <c r="AO151" i="40"/>
  <c r="AM151" i="40"/>
  <c r="AL151" i="40"/>
  <c r="AJ151" i="40"/>
  <c r="AE151" i="40"/>
  <c r="AK151" i="40"/>
  <c r="AH151" i="40"/>
  <c r="AB151" i="40"/>
  <c r="AA151" i="40"/>
  <c r="U151" i="40"/>
  <c r="AG151" i="40"/>
  <c r="X151" i="40"/>
  <c r="V151" i="40"/>
  <c r="P151" i="40"/>
  <c r="S151" i="40"/>
  <c r="AI151" i="40"/>
  <c r="W151" i="40"/>
  <c r="AC151" i="40"/>
  <c r="Z151" i="40"/>
  <c r="R151" i="40"/>
  <c r="Y151" i="40"/>
  <c r="AF151" i="40"/>
  <c r="Q151" i="40"/>
  <c r="T151" i="40"/>
  <c r="AV151" i="40"/>
  <c r="AU151" i="40"/>
  <c r="AT151" i="40"/>
  <c r="AS151" i="40"/>
  <c r="D153" i="40"/>
  <c r="H125" i="49" s="1"/>
  <c r="M125" i="49"/>
  <c r="N125" i="49"/>
  <c r="F153" i="40"/>
  <c r="J125" i="49" s="1"/>
  <c r="E153" i="40"/>
  <c r="I125" i="49" s="1"/>
  <c r="L152" i="40"/>
  <c r="C156" i="40"/>
  <c r="A155" i="40"/>
  <c r="B155" i="40" s="1"/>
  <c r="N151" i="40"/>
  <c r="M151" i="40"/>
  <c r="G126" i="49"/>
  <c r="BJ152" i="40" l="1"/>
  <c r="BZ152" i="40"/>
  <c r="BY152" i="40"/>
  <c r="BK152" i="40"/>
  <c r="J155" i="40"/>
  <c r="I155" i="40"/>
  <c r="G155" i="40"/>
  <c r="K127" i="49" s="1"/>
  <c r="K153" i="40"/>
  <c r="BX152" i="40"/>
  <c r="BS152" i="40"/>
  <c r="BQ152" i="40"/>
  <c r="BO152" i="40"/>
  <c r="BU152" i="40"/>
  <c r="BW152" i="40"/>
  <c r="BV152" i="40"/>
  <c r="BR152" i="40"/>
  <c r="BP152" i="40"/>
  <c r="BN152" i="40"/>
  <c r="BI152" i="40"/>
  <c r="BT152" i="40"/>
  <c r="BM152" i="40"/>
  <c r="BG152" i="40"/>
  <c r="BF152" i="40"/>
  <c r="BD152" i="40"/>
  <c r="BH152" i="40"/>
  <c r="BC152" i="40"/>
  <c r="BE152" i="40"/>
  <c r="AZ152" i="40"/>
  <c r="AY152" i="40"/>
  <c r="BB152" i="40"/>
  <c r="AX152" i="40"/>
  <c r="BA152" i="40"/>
  <c r="AR152" i="40"/>
  <c r="AQ152" i="40"/>
  <c r="AO152" i="40"/>
  <c r="AN152" i="40"/>
  <c r="AM152" i="40"/>
  <c r="AK152" i="40"/>
  <c r="AP152" i="40"/>
  <c r="AF152" i="40"/>
  <c r="AL152" i="40"/>
  <c r="AJ152" i="40"/>
  <c r="AE152" i="40"/>
  <c r="AC152" i="40"/>
  <c r="Y152" i="40"/>
  <c r="AB152" i="40"/>
  <c r="T152" i="40"/>
  <c r="Q152" i="40"/>
  <c r="X152" i="40"/>
  <c r="V152" i="40"/>
  <c r="P152" i="40"/>
  <c r="S152" i="40"/>
  <c r="AG152" i="40"/>
  <c r="AH152" i="40"/>
  <c r="AA152" i="40"/>
  <c r="U152" i="40"/>
  <c r="W152" i="40"/>
  <c r="R152" i="40"/>
  <c r="AI152" i="40"/>
  <c r="Z152" i="40"/>
  <c r="AV152" i="40"/>
  <c r="AU152" i="40"/>
  <c r="AT152" i="40"/>
  <c r="AS152" i="40"/>
  <c r="M152" i="40"/>
  <c r="N152" i="40"/>
  <c r="G127" i="49"/>
  <c r="N126" i="49"/>
  <c r="F154" i="40"/>
  <c r="J126" i="49" s="1"/>
  <c r="M126" i="49"/>
  <c r="D154" i="40"/>
  <c r="H126" i="49" s="1"/>
  <c r="E154" i="40"/>
  <c r="I126" i="49" s="1"/>
  <c r="A156" i="40"/>
  <c r="B156" i="40" s="1"/>
  <c r="C157" i="40"/>
  <c r="L153" i="40"/>
  <c r="BY153" i="40" l="1"/>
  <c r="BZ153" i="40"/>
  <c r="BJ153" i="40"/>
  <c r="BK153" i="40"/>
  <c r="G156" i="40"/>
  <c r="K128" i="49" s="1"/>
  <c r="J156" i="40"/>
  <c r="I156" i="40"/>
  <c r="K154" i="40"/>
  <c r="BX153" i="40"/>
  <c r="BW153" i="40"/>
  <c r="BV153" i="40"/>
  <c r="BR153" i="40"/>
  <c r="BU153" i="40"/>
  <c r="BQ153" i="40"/>
  <c r="BM153" i="40"/>
  <c r="BT153" i="40"/>
  <c r="BP153" i="40"/>
  <c r="BN153" i="40"/>
  <c r="BI153" i="40"/>
  <c r="BH153" i="40"/>
  <c r="BS153" i="40"/>
  <c r="BO153" i="40"/>
  <c r="BG153" i="40"/>
  <c r="BE153" i="40"/>
  <c r="BF153" i="40"/>
  <c r="BA153" i="40"/>
  <c r="BC153" i="40"/>
  <c r="AZ153" i="40"/>
  <c r="AY153" i="40"/>
  <c r="BD153" i="40"/>
  <c r="BB153" i="40"/>
  <c r="AX153" i="40"/>
  <c r="AR153" i="40"/>
  <c r="AQ153" i="40"/>
  <c r="AO153" i="40"/>
  <c r="AN153" i="40"/>
  <c r="AM153" i="40"/>
  <c r="AL153" i="40"/>
  <c r="AJ153" i="40"/>
  <c r="AI153" i="40"/>
  <c r="AK153" i="40"/>
  <c r="AG153" i="40"/>
  <c r="AP153" i="40"/>
  <c r="AF153" i="40"/>
  <c r="AE153" i="40"/>
  <c r="Z153" i="40"/>
  <c r="X153" i="40"/>
  <c r="W153" i="40"/>
  <c r="V153" i="40"/>
  <c r="AC153" i="40"/>
  <c r="Y153" i="40"/>
  <c r="U153" i="40"/>
  <c r="T153" i="40"/>
  <c r="R153" i="40"/>
  <c r="Q153" i="40"/>
  <c r="AB153" i="40"/>
  <c r="P153" i="40"/>
  <c r="S153" i="40"/>
  <c r="AH153" i="40"/>
  <c r="AA153" i="40"/>
  <c r="AV153" i="40"/>
  <c r="AU153" i="40"/>
  <c r="AT153" i="40"/>
  <c r="AS153" i="40"/>
  <c r="A157" i="40"/>
  <c r="B157" i="40" s="1"/>
  <c r="C158" i="40"/>
  <c r="G128" i="49"/>
  <c r="M153" i="40"/>
  <c r="N153" i="40"/>
  <c r="L154" i="40"/>
  <c r="N127" i="49"/>
  <c r="M127" i="49"/>
  <c r="F155" i="40"/>
  <c r="J127" i="49" s="1"/>
  <c r="D155" i="40"/>
  <c r="H127" i="49" s="1"/>
  <c r="E155" i="40"/>
  <c r="I127" i="49" s="1"/>
  <c r="BY154" i="40" l="1"/>
  <c r="BJ154" i="40"/>
  <c r="BZ154" i="40"/>
  <c r="BK154" i="40"/>
  <c r="G157" i="40"/>
  <c r="K129" i="49" s="1"/>
  <c r="J157" i="40"/>
  <c r="I157" i="40"/>
  <c r="K155" i="40"/>
  <c r="BX154" i="40"/>
  <c r="BV154" i="40"/>
  <c r="BT154" i="40"/>
  <c r="BS154" i="40"/>
  <c r="BR154" i="40"/>
  <c r="BP154" i="40"/>
  <c r="BQ154" i="40"/>
  <c r="BO154" i="40"/>
  <c r="BN154" i="40"/>
  <c r="BM154" i="40"/>
  <c r="BU154" i="40"/>
  <c r="BI154" i="40"/>
  <c r="BW154" i="40"/>
  <c r="BH154" i="40"/>
  <c r="BG154" i="40"/>
  <c r="BE154" i="40"/>
  <c r="BF154" i="40"/>
  <c r="BD154" i="40"/>
  <c r="BC154" i="40"/>
  <c r="AX154" i="40"/>
  <c r="AZ154" i="40"/>
  <c r="BA154" i="40"/>
  <c r="AY154" i="40"/>
  <c r="BB154" i="40"/>
  <c r="AR154" i="40"/>
  <c r="AQ154" i="40"/>
  <c r="AP154" i="40"/>
  <c r="AL154" i="40"/>
  <c r="AK154" i="40"/>
  <c r="AN154" i="40"/>
  <c r="AM154" i="40"/>
  <c r="AJ154" i="40"/>
  <c r="AI154" i="40"/>
  <c r="AH154" i="40"/>
  <c r="AG154" i="40"/>
  <c r="AF154" i="40"/>
  <c r="AE154" i="40"/>
  <c r="AC154" i="40"/>
  <c r="AB154" i="40"/>
  <c r="AA154" i="40"/>
  <c r="Z154" i="40"/>
  <c r="Y154" i="40"/>
  <c r="AO154" i="40"/>
  <c r="X154" i="40"/>
  <c r="W154" i="40"/>
  <c r="V154" i="40"/>
  <c r="S154" i="40"/>
  <c r="R154" i="40"/>
  <c r="Q154" i="40"/>
  <c r="U154" i="40"/>
  <c r="T154" i="40"/>
  <c r="P154" i="40"/>
  <c r="AV154" i="40"/>
  <c r="AU154" i="40"/>
  <c r="AT154" i="40"/>
  <c r="AS154" i="40"/>
  <c r="M154" i="40"/>
  <c r="N154" i="40"/>
  <c r="E156" i="40"/>
  <c r="I128" i="49" s="1"/>
  <c r="F156" i="40"/>
  <c r="J128" i="49" s="1"/>
  <c r="M128" i="49"/>
  <c r="N128" i="49"/>
  <c r="D156" i="40"/>
  <c r="H128" i="49" s="1"/>
  <c r="L155" i="40"/>
  <c r="A158" i="40"/>
  <c r="B158" i="40" s="1"/>
  <c r="C159" i="40"/>
  <c r="G129" i="49"/>
  <c r="BY155" i="40" l="1"/>
  <c r="BJ155" i="40"/>
  <c r="BZ155" i="40"/>
  <c r="BK155" i="40"/>
  <c r="I158" i="40"/>
  <c r="G158" i="40"/>
  <c r="K130" i="49" s="1"/>
  <c r="J158" i="40"/>
  <c r="K156" i="40"/>
  <c r="BW155" i="40"/>
  <c r="BT155" i="40"/>
  <c r="BS155" i="40"/>
  <c r="BQ155" i="40"/>
  <c r="BO155" i="40"/>
  <c r="BU155" i="40"/>
  <c r="BV155" i="40"/>
  <c r="BX155" i="40"/>
  <c r="BP155" i="40"/>
  <c r="BN155" i="40"/>
  <c r="BM155" i="40"/>
  <c r="BF155" i="40"/>
  <c r="BR155" i="40"/>
  <c r="BC155" i="40"/>
  <c r="BI155" i="40"/>
  <c r="BG155" i="40"/>
  <c r="BE155" i="40"/>
  <c r="BH155" i="40"/>
  <c r="BD155" i="40"/>
  <c r="AZ155" i="40"/>
  <c r="AX155" i="40"/>
  <c r="AY155" i="40"/>
  <c r="BB155" i="40"/>
  <c r="BA155" i="40"/>
  <c r="AR155" i="40"/>
  <c r="AP155" i="40"/>
  <c r="AQ155" i="40"/>
  <c r="AM155" i="40"/>
  <c r="AN155" i="40"/>
  <c r="AL155" i="40"/>
  <c r="AI155" i="40"/>
  <c r="AH155" i="40"/>
  <c r="AG155" i="40"/>
  <c r="AK155" i="40"/>
  <c r="AJ155" i="40"/>
  <c r="AF155" i="40"/>
  <c r="AA155" i="40"/>
  <c r="AO155" i="40"/>
  <c r="AE155" i="40"/>
  <c r="Z155" i="40"/>
  <c r="U155" i="40"/>
  <c r="Y155" i="40"/>
  <c r="W155" i="40"/>
  <c r="S155" i="40"/>
  <c r="P155" i="40"/>
  <c r="R155" i="40"/>
  <c r="AC155" i="40"/>
  <c r="T155" i="40"/>
  <c r="X155" i="40"/>
  <c r="V155" i="40"/>
  <c r="Q155" i="40"/>
  <c r="AB155" i="40"/>
  <c r="AV155" i="40"/>
  <c r="AU155" i="40"/>
  <c r="AT155" i="40"/>
  <c r="AS155" i="40"/>
  <c r="A159" i="40"/>
  <c r="B159" i="40" s="1"/>
  <c r="C160" i="40"/>
  <c r="L156" i="40"/>
  <c r="E157" i="40"/>
  <c r="I129" i="49" s="1"/>
  <c r="D157" i="40"/>
  <c r="H129" i="49" s="1"/>
  <c r="N129" i="49"/>
  <c r="M129" i="49"/>
  <c r="F157" i="40"/>
  <c r="G130" i="49"/>
  <c r="N155" i="40"/>
  <c r="M155" i="40"/>
  <c r="BJ156" i="40" l="1"/>
  <c r="BZ156" i="40"/>
  <c r="BY156" i="40"/>
  <c r="BK156" i="40"/>
  <c r="I159" i="40"/>
  <c r="J159" i="40"/>
  <c r="G159" i="40"/>
  <c r="K131" i="49" s="1"/>
  <c r="K157" i="40"/>
  <c r="J129" i="49"/>
  <c r="BU156" i="40"/>
  <c r="BX156" i="40"/>
  <c r="BW156" i="40"/>
  <c r="BT156" i="40"/>
  <c r="BR156" i="40"/>
  <c r="BP156" i="40"/>
  <c r="BN156" i="40"/>
  <c r="BO156" i="40"/>
  <c r="BQ156" i="40"/>
  <c r="BS156" i="40"/>
  <c r="BM156" i="40"/>
  <c r="BV156" i="40"/>
  <c r="BI156" i="40"/>
  <c r="BH156" i="40"/>
  <c r="BC156" i="40"/>
  <c r="BG156" i="40"/>
  <c r="BB156" i="40"/>
  <c r="BA156" i="40"/>
  <c r="AX156" i="40"/>
  <c r="BF156" i="40"/>
  <c r="BE156" i="40"/>
  <c r="AZ156" i="40"/>
  <c r="BD156" i="40"/>
  <c r="AY156" i="40"/>
  <c r="AR156" i="40"/>
  <c r="AQ156" i="40"/>
  <c r="AO156" i="40"/>
  <c r="AP156" i="40"/>
  <c r="AN156" i="40"/>
  <c r="AM156" i="40"/>
  <c r="AE156" i="40"/>
  <c r="AI156" i="40"/>
  <c r="AH156" i="40"/>
  <c r="AG156" i="40"/>
  <c r="AB156" i="40"/>
  <c r="AK156" i="40"/>
  <c r="AJ156" i="40"/>
  <c r="AF156" i="40"/>
  <c r="AA156" i="40"/>
  <c r="T156" i="40"/>
  <c r="Z156" i="40"/>
  <c r="Y156" i="40"/>
  <c r="W156" i="40"/>
  <c r="S156" i="40"/>
  <c r="U156" i="40"/>
  <c r="R156" i="40"/>
  <c r="P156" i="40"/>
  <c r="AL156" i="40"/>
  <c r="AC156" i="40"/>
  <c r="V156" i="40"/>
  <c r="X156" i="40"/>
  <c r="Q156" i="40"/>
  <c r="AV156" i="40"/>
  <c r="AU156" i="40"/>
  <c r="AT156" i="40"/>
  <c r="AS156" i="40"/>
  <c r="L157" i="40"/>
  <c r="A160" i="40"/>
  <c r="B160" i="40" s="1"/>
  <c r="C161" i="40"/>
  <c r="G131" i="49"/>
  <c r="M156" i="40"/>
  <c r="N156" i="40"/>
  <c r="M130" i="49"/>
  <c r="F158" i="40"/>
  <c r="J130" i="49" s="1"/>
  <c r="D158" i="40"/>
  <c r="H130" i="49" s="1"/>
  <c r="N130" i="49"/>
  <c r="E158" i="40"/>
  <c r="I130" i="49" s="1"/>
  <c r="BY157" i="40" l="1"/>
  <c r="BJ157" i="40"/>
  <c r="BZ157" i="40"/>
  <c r="BK157" i="40"/>
  <c r="I160" i="40"/>
  <c r="G160" i="40"/>
  <c r="K132" i="49" s="1"/>
  <c r="J160" i="40"/>
  <c r="K158" i="40"/>
  <c r="BX157" i="40"/>
  <c r="BV157" i="40"/>
  <c r="BU157" i="40"/>
  <c r="BW157" i="40"/>
  <c r="BT157" i="40"/>
  <c r="BR157" i="40"/>
  <c r="BS157" i="40"/>
  <c r="BP157" i="40"/>
  <c r="BQ157" i="40"/>
  <c r="BO157" i="40"/>
  <c r="BH157" i="40"/>
  <c r="BN157" i="40"/>
  <c r="BM157" i="40"/>
  <c r="BI157" i="40"/>
  <c r="BG157" i="40"/>
  <c r="BF157" i="40"/>
  <c r="BE157" i="40"/>
  <c r="BD157" i="40"/>
  <c r="BB157" i="40"/>
  <c r="BA157" i="40"/>
  <c r="AY157" i="40"/>
  <c r="BC157" i="40"/>
  <c r="AX157" i="40"/>
  <c r="AZ157" i="40"/>
  <c r="AQ157" i="40"/>
  <c r="AO157" i="40"/>
  <c r="AN157" i="40"/>
  <c r="AM157" i="40"/>
  <c r="AR157" i="40"/>
  <c r="AP157" i="40"/>
  <c r="AK157" i="40"/>
  <c r="AJ157" i="40"/>
  <c r="AI157" i="40"/>
  <c r="AF157" i="40"/>
  <c r="AE157" i="40"/>
  <c r="AH157" i="40"/>
  <c r="AC157" i="40"/>
  <c r="Y157" i="40"/>
  <c r="X157" i="40"/>
  <c r="W157" i="40"/>
  <c r="V157" i="40"/>
  <c r="AG157" i="40"/>
  <c r="AB157" i="40"/>
  <c r="AA157" i="40"/>
  <c r="Q157" i="40"/>
  <c r="Z157" i="40"/>
  <c r="P157" i="40"/>
  <c r="S157" i="40"/>
  <c r="R157" i="40"/>
  <c r="U157" i="40"/>
  <c r="AL157" i="40"/>
  <c r="T157" i="40"/>
  <c r="AV157" i="40"/>
  <c r="AU157" i="40"/>
  <c r="AT157" i="40"/>
  <c r="AS157" i="40"/>
  <c r="C162" i="40"/>
  <c r="A161" i="40"/>
  <c r="B161" i="40" s="1"/>
  <c r="M131" i="49"/>
  <c r="E159" i="40"/>
  <c r="I131" i="49" s="1"/>
  <c r="D159" i="40"/>
  <c r="H131" i="49" s="1"/>
  <c r="F159" i="40"/>
  <c r="N131" i="49"/>
  <c r="G132" i="49"/>
  <c r="N157" i="40"/>
  <c r="M157" i="40"/>
  <c r="L158" i="40"/>
  <c r="BY158" i="40" l="1"/>
  <c r="BJ158" i="40"/>
  <c r="BZ158" i="40"/>
  <c r="BK158" i="40"/>
  <c r="J161" i="40"/>
  <c r="I161" i="40"/>
  <c r="G161" i="40"/>
  <c r="K133" i="49" s="1"/>
  <c r="K159" i="40"/>
  <c r="J131" i="49"/>
  <c r="BW158" i="40"/>
  <c r="BX158" i="40"/>
  <c r="BV158" i="40"/>
  <c r="BU158" i="40"/>
  <c r="BQ158" i="40"/>
  <c r="BS158" i="40"/>
  <c r="BT158" i="40"/>
  <c r="BO158" i="40"/>
  <c r="BN158" i="40"/>
  <c r="BR158" i="40"/>
  <c r="BH158" i="40"/>
  <c r="BP158" i="40"/>
  <c r="BG158" i="40"/>
  <c r="BF158" i="40"/>
  <c r="BM158" i="40"/>
  <c r="BD158" i="40"/>
  <c r="BI158" i="40"/>
  <c r="BE158" i="40"/>
  <c r="BB158" i="40"/>
  <c r="BA158" i="40"/>
  <c r="AY158" i="40"/>
  <c r="BC158" i="40"/>
  <c r="AX158" i="40"/>
  <c r="AZ158" i="40"/>
  <c r="AR158" i="40"/>
  <c r="AQ158" i="40"/>
  <c r="AO158" i="40"/>
  <c r="AP158" i="40"/>
  <c r="AN158" i="40"/>
  <c r="AL158" i="40"/>
  <c r="AK158" i="40"/>
  <c r="AJ158" i="40"/>
  <c r="AI158" i="40"/>
  <c r="AH158" i="40"/>
  <c r="AG158" i="40"/>
  <c r="AF158" i="40"/>
  <c r="AE158" i="40"/>
  <c r="AM158" i="40"/>
  <c r="AC158" i="40"/>
  <c r="AB158" i="40"/>
  <c r="AA158" i="40"/>
  <c r="Z158" i="40"/>
  <c r="Y158" i="40"/>
  <c r="X158" i="40"/>
  <c r="W158" i="40"/>
  <c r="V158" i="40"/>
  <c r="S158" i="40"/>
  <c r="R158" i="40"/>
  <c r="Q158" i="40"/>
  <c r="U158" i="40"/>
  <c r="T158" i="40"/>
  <c r="P158" i="40"/>
  <c r="AV158" i="40"/>
  <c r="AU158" i="40"/>
  <c r="AT158" i="40"/>
  <c r="AS158" i="40"/>
  <c r="M158" i="40"/>
  <c r="N158" i="40"/>
  <c r="G133" i="49"/>
  <c r="L159" i="40"/>
  <c r="A162" i="40"/>
  <c r="B162" i="40" s="1"/>
  <c r="C163" i="40"/>
  <c r="F160" i="40"/>
  <c r="J132" i="49" s="1"/>
  <c r="D160" i="40"/>
  <c r="H132" i="49" s="1"/>
  <c r="E160" i="40"/>
  <c r="I132" i="49" s="1"/>
  <c r="N132" i="49"/>
  <c r="M132" i="49"/>
  <c r="BY159" i="40" l="1"/>
  <c r="BJ159" i="40"/>
  <c r="BZ159" i="40"/>
  <c r="BK159" i="40"/>
  <c r="J162" i="40"/>
  <c r="I162" i="40"/>
  <c r="G162" i="40"/>
  <c r="K134" i="49" s="1"/>
  <c r="K160" i="40"/>
  <c r="BU159" i="40"/>
  <c r="BX159" i="40"/>
  <c r="BV159" i="40"/>
  <c r="BT159" i="40"/>
  <c r="BR159" i="40"/>
  <c r="BP159" i="40"/>
  <c r="BN159" i="40"/>
  <c r="BO159" i="40"/>
  <c r="BW159" i="40"/>
  <c r="BQ159" i="40"/>
  <c r="BS159" i="40"/>
  <c r="BH159" i="40"/>
  <c r="BM159" i="40"/>
  <c r="BI159" i="40"/>
  <c r="BD159" i="40"/>
  <c r="BC159" i="40"/>
  <c r="BG159" i="40"/>
  <c r="BF159" i="40"/>
  <c r="BB159" i="40"/>
  <c r="BA159" i="40"/>
  <c r="AY159" i="40"/>
  <c r="BE159" i="40"/>
  <c r="AX159" i="40"/>
  <c r="AZ159" i="40"/>
  <c r="AQ159" i="40"/>
  <c r="AP159" i="40"/>
  <c r="AR159" i="40"/>
  <c r="AO159" i="40"/>
  <c r="AL159" i="40"/>
  <c r="AK159" i="40"/>
  <c r="AJ159" i="40"/>
  <c r="AG159" i="40"/>
  <c r="AM159" i="40"/>
  <c r="AF159" i="40"/>
  <c r="AI159" i="40"/>
  <c r="Z159" i="40"/>
  <c r="AH159" i="40"/>
  <c r="AC159" i="40"/>
  <c r="U159" i="40"/>
  <c r="AB159" i="40"/>
  <c r="X159" i="40"/>
  <c r="V159" i="40"/>
  <c r="R159" i="40"/>
  <c r="P159" i="40"/>
  <c r="AN159" i="40"/>
  <c r="AE159" i="40"/>
  <c r="Y159" i="40"/>
  <c r="AA159" i="40"/>
  <c r="T159" i="40"/>
  <c r="Q159" i="40"/>
  <c r="W159" i="40"/>
  <c r="S159" i="40"/>
  <c r="AV159" i="40"/>
  <c r="AU159" i="40"/>
  <c r="AT159" i="40"/>
  <c r="AS159" i="40"/>
  <c r="L160" i="40"/>
  <c r="M159" i="40"/>
  <c r="N159" i="40"/>
  <c r="F161" i="40"/>
  <c r="J133" i="49" s="1"/>
  <c r="N133" i="49"/>
  <c r="D161" i="40"/>
  <c r="H133" i="49" s="1"/>
  <c r="E161" i="40"/>
  <c r="I133" i="49" s="1"/>
  <c r="M133" i="49"/>
  <c r="A163" i="40"/>
  <c r="B163" i="40" s="1"/>
  <c r="C164" i="40"/>
  <c r="G134" i="49"/>
  <c r="BY160" i="40" l="1"/>
  <c r="BJ160" i="40"/>
  <c r="BZ160" i="40"/>
  <c r="BK160" i="40"/>
  <c r="G163" i="40"/>
  <c r="K135" i="49" s="1"/>
  <c r="J163" i="40"/>
  <c r="I163" i="40"/>
  <c r="K161" i="40"/>
  <c r="BV160" i="40"/>
  <c r="BX160" i="40"/>
  <c r="BS160" i="40"/>
  <c r="BQ160" i="40"/>
  <c r="BO160" i="40"/>
  <c r="BR160" i="40"/>
  <c r="BT160" i="40"/>
  <c r="BW160" i="40"/>
  <c r="BN160" i="40"/>
  <c r="BP160" i="40"/>
  <c r="BU160" i="40"/>
  <c r="BM160" i="40"/>
  <c r="BI160" i="40"/>
  <c r="BD160" i="40"/>
  <c r="BC160" i="40"/>
  <c r="BE160" i="40"/>
  <c r="AZ160" i="40"/>
  <c r="AY160" i="40"/>
  <c r="BH160" i="40"/>
  <c r="BB160" i="40"/>
  <c r="BA160" i="40"/>
  <c r="BF160" i="40"/>
  <c r="BG160" i="40"/>
  <c r="AX160" i="40"/>
  <c r="AR160" i="40"/>
  <c r="AQ160" i="40"/>
  <c r="AP160" i="40"/>
  <c r="AO160" i="40"/>
  <c r="AM160" i="40"/>
  <c r="AL160" i="40"/>
  <c r="AK160" i="40"/>
  <c r="AH160" i="40"/>
  <c r="AJ160" i="40"/>
  <c r="AG160" i="40"/>
  <c r="AA160" i="40"/>
  <c r="AI160" i="40"/>
  <c r="Z160" i="40"/>
  <c r="T160" i="40"/>
  <c r="AF160" i="40"/>
  <c r="AC160" i="40"/>
  <c r="S160" i="40"/>
  <c r="P160" i="40"/>
  <c r="Q160" i="40"/>
  <c r="AB160" i="40"/>
  <c r="X160" i="40"/>
  <c r="V160" i="40"/>
  <c r="U160" i="40"/>
  <c r="R160" i="40"/>
  <c r="W160" i="40"/>
  <c r="Y160" i="40"/>
  <c r="AN160" i="40"/>
  <c r="AE160" i="40"/>
  <c r="AV160" i="40"/>
  <c r="AU160" i="40"/>
  <c r="AT160" i="40"/>
  <c r="AS160" i="40"/>
  <c r="E162" i="40"/>
  <c r="I134" i="49" s="1"/>
  <c r="F162" i="40"/>
  <c r="D162" i="40"/>
  <c r="H134" i="49" s="1"/>
  <c r="N134" i="49"/>
  <c r="M134" i="49"/>
  <c r="G135" i="49"/>
  <c r="L161" i="40"/>
  <c r="N160" i="40"/>
  <c r="M160" i="40"/>
  <c r="A164" i="40"/>
  <c r="B164" i="40" s="1"/>
  <c r="C165" i="40"/>
  <c r="BK161" i="40" l="1"/>
  <c r="BY161" i="40"/>
  <c r="BZ161" i="40"/>
  <c r="BJ161" i="40"/>
  <c r="I164" i="40"/>
  <c r="J164" i="40"/>
  <c r="G164" i="40"/>
  <c r="K136" i="49" s="1"/>
  <c r="K162" i="40"/>
  <c r="J134" i="49"/>
  <c r="BX161" i="40"/>
  <c r="BW161" i="40"/>
  <c r="BV161" i="40"/>
  <c r="BS161" i="40"/>
  <c r="BP161" i="40"/>
  <c r="BQ161" i="40"/>
  <c r="BU161" i="40"/>
  <c r="BR161" i="40"/>
  <c r="BO161" i="40"/>
  <c r="BN161" i="40"/>
  <c r="BM161" i="40"/>
  <c r="BT161" i="40"/>
  <c r="BI161" i="40"/>
  <c r="BH161" i="40"/>
  <c r="BG161" i="40"/>
  <c r="BE161" i="40"/>
  <c r="BA161" i="40"/>
  <c r="BF161" i="40"/>
  <c r="AZ161" i="40"/>
  <c r="BC161" i="40"/>
  <c r="BB161" i="40"/>
  <c r="AY161" i="40"/>
  <c r="BD161" i="40"/>
  <c r="AX161" i="40"/>
  <c r="AR161" i="40"/>
  <c r="AP161" i="40"/>
  <c r="AO161" i="40"/>
  <c r="AN161" i="40"/>
  <c r="AM161" i="40"/>
  <c r="AQ161" i="40"/>
  <c r="AJ161" i="40"/>
  <c r="AI161" i="40"/>
  <c r="AL161" i="40"/>
  <c r="AE161" i="40"/>
  <c r="AK161" i="40"/>
  <c r="AH161" i="40"/>
  <c r="AB161" i="40"/>
  <c r="Y161" i="40"/>
  <c r="X161" i="40"/>
  <c r="W161" i="40"/>
  <c r="V161" i="40"/>
  <c r="AA161" i="40"/>
  <c r="AG161" i="40"/>
  <c r="Z161" i="40"/>
  <c r="AF161" i="40"/>
  <c r="AC161" i="40"/>
  <c r="S161" i="40"/>
  <c r="U161" i="40"/>
  <c r="T161" i="40"/>
  <c r="R161" i="40"/>
  <c r="P161" i="40"/>
  <c r="Q161" i="40"/>
  <c r="AV161" i="40"/>
  <c r="AU161" i="40"/>
  <c r="AT161" i="40"/>
  <c r="AS161" i="40"/>
  <c r="G136" i="49"/>
  <c r="M161" i="40"/>
  <c r="N161" i="40"/>
  <c r="L162" i="40"/>
  <c r="D163" i="40"/>
  <c r="H135" i="49" s="1"/>
  <c r="M135" i="49"/>
  <c r="E163" i="40"/>
  <c r="I135" i="49" s="1"/>
  <c r="N135" i="49"/>
  <c r="F163" i="40"/>
  <c r="J135" i="49" s="1"/>
  <c r="C166" i="40"/>
  <c r="A165" i="40"/>
  <c r="B165" i="40" s="1"/>
  <c r="BY162" i="40" l="1"/>
  <c r="BJ162" i="40"/>
  <c r="BZ162" i="40"/>
  <c r="BK162" i="40"/>
  <c r="G165" i="40"/>
  <c r="K137" i="49" s="1"/>
  <c r="J165" i="40"/>
  <c r="I165" i="40"/>
  <c r="BX162" i="40"/>
  <c r="BW162" i="40"/>
  <c r="BU162" i="40"/>
  <c r="BT162" i="40"/>
  <c r="BQ162" i="40"/>
  <c r="BP162" i="40"/>
  <c r="BR162" i="40"/>
  <c r="BO162" i="40"/>
  <c r="BM162" i="40"/>
  <c r="BN162" i="40"/>
  <c r="BS162" i="40"/>
  <c r="BI162" i="40"/>
  <c r="BV162" i="40"/>
  <c r="BH162" i="40"/>
  <c r="BF162" i="40"/>
  <c r="BE162" i="40"/>
  <c r="BD162" i="40"/>
  <c r="BG162" i="40"/>
  <c r="BC162" i="40"/>
  <c r="AX162" i="40"/>
  <c r="AZ162" i="40"/>
  <c r="BB162" i="40"/>
  <c r="BA162" i="40"/>
  <c r="AY162" i="40"/>
  <c r="K163" i="40"/>
  <c r="AR162" i="40"/>
  <c r="AQ162" i="40"/>
  <c r="AN162" i="40"/>
  <c r="AM162" i="40"/>
  <c r="AL162" i="40"/>
  <c r="AK162" i="40"/>
  <c r="AP162" i="40"/>
  <c r="AO162" i="40"/>
  <c r="AJ162" i="40"/>
  <c r="AI162" i="40"/>
  <c r="AH162" i="40"/>
  <c r="AG162" i="40"/>
  <c r="AF162" i="40"/>
  <c r="AE162" i="40"/>
  <c r="AC162" i="40"/>
  <c r="AB162" i="40"/>
  <c r="AA162" i="40"/>
  <c r="Z162" i="40"/>
  <c r="Y162" i="40"/>
  <c r="X162" i="40"/>
  <c r="W162" i="40"/>
  <c r="V162" i="40"/>
  <c r="S162" i="40"/>
  <c r="R162" i="40"/>
  <c r="Q162" i="40"/>
  <c r="T162" i="40"/>
  <c r="P162" i="40"/>
  <c r="U162" i="40"/>
  <c r="AV162" i="40"/>
  <c r="AU162" i="40"/>
  <c r="AT162" i="40"/>
  <c r="AS162" i="40"/>
  <c r="G137" i="49"/>
  <c r="C167" i="40"/>
  <c r="A166" i="40"/>
  <c r="B166" i="40" s="1"/>
  <c r="L163" i="40"/>
  <c r="D164" i="40"/>
  <c r="H136" i="49" s="1"/>
  <c r="M136" i="49"/>
  <c r="E164" i="40"/>
  <c r="I136" i="49" s="1"/>
  <c r="N136" i="49"/>
  <c r="F164" i="40"/>
  <c r="J136" i="49" s="1"/>
  <c r="M162" i="40"/>
  <c r="N162" i="40"/>
  <c r="BY163" i="40" l="1"/>
  <c r="BJ163" i="40"/>
  <c r="BZ163" i="40"/>
  <c r="BK163" i="40"/>
  <c r="I166" i="40"/>
  <c r="G166" i="40"/>
  <c r="K138" i="49" s="1"/>
  <c r="J166" i="40"/>
  <c r="K164" i="40"/>
  <c r="BV163" i="40"/>
  <c r="BX163" i="40"/>
  <c r="BW163" i="40"/>
  <c r="BS163" i="40"/>
  <c r="BQ163" i="40"/>
  <c r="BO163" i="40"/>
  <c r="BU163" i="40"/>
  <c r="BR163" i="40"/>
  <c r="BM163" i="40"/>
  <c r="BP163" i="40"/>
  <c r="BN163" i="40"/>
  <c r="BT163" i="40"/>
  <c r="BF163" i="40"/>
  <c r="BG163" i="40"/>
  <c r="BC163" i="40"/>
  <c r="BE163" i="40"/>
  <c r="BI163" i="40"/>
  <c r="BD163" i="40"/>
  <c r="BH163" i="40"/>
  <c r="AX163" i="40"/>
  <c r="AZ163" i="40"/>
  <c r="AY163" i="40"/>
  <c r="BB163" i="40"/>
  <c r="BA163" i="40"/>
  <c r="AR163" i="40"/>
  <c r="AP163" i="40"/>
  <c r="AN163" i="40"/>
  <c r="AM163" i="40"/>
  <c r="AK163" i="40"/>
  <c r="AQ163" i="40"/>
  <c r="AO163" i="40"/>
  <c r="AI163" i="40"/>
  <c r="AF163" i="40"/>
  <c r="AL163" i="40"/>
  <c r="AE163" i="40"/>
  <c r="AC163" i="40"/>
  <c r="AB163" i="40"/>
  <c r="U163" i="40"/>
  <c r="AH163" i="40"/>
  <c r="Y163" i="40"/>
  <c r="W163" i="40"/>
  <c r="T163" i="40"/>
  <c r="Q163" i="40"/>
  <c r="P163" i="40"/>
  <c r="AJ163" i="40"/>
  <c r="AA163" i="40"/>
  <c r="X163" i="40"/>
  <c r="V163" i="40"/>
  <c r="S163" i="40"/>
  <c r="Z163" i="40"/>
  <c r="AG163" i="40"/>
  <c r="R163" i="40"/>
  <c r="AV163" i="40"/>
  <c r="AU163" i="40"/>
  <c r="AT163" i="40"/>
  <c r="AS163" i="40"/>
  <c r="N163" i="40"/>
  <c r="M163" i="40"/>
  <c r="G138" i="49"/>
  <c r="L164" i="40"/>
  <c r="A167" i="40"/>
  <c r="B167" i="40" s="1"/>
  <c r="C168" i="40"/>
  <c r="M137" i="49"/>
  <c r="F165" i="40"/>
  <c r="J137" i="49" s="1"/>
  <c r="N137" i="49"/>
  <c r="D165" i="40"/>
  <c r="H137" i="49" s="1"/>
  <c r="E165" i="40"/>
  <c r="I137" i="49" s="1"/>
  <c r="BJ164" i="40" l="1"/>
  <c r="BZ164" i="40"/>
  <c r="BY164" i="40"/>
  <c r="BK164" i="40"/>
  <c r="I167" i="40"/>
  <c r="G167" i="40"/>
  <c r="K139" i="49" s="1"/>
  <c r="J167" i="40"/>
  <c r="K165" i="40"/>
  <c r="BX164" i="40"/>
  <c r="BU164" i="40"/>
  <c r="BT164" i="40"/>
  <c r="BR164" i="40"/>
  <c r="BP164" i="40"/>
  <c r="BN164" i="40"/>
  <c r="BV164" i="40"/>
  <c r="BW164" i="40"/>
  <c r="BS164" i="40"/>
  <c r="BO164" i="40"/>
  <c r="BM164" i="40"/>
  <c r="BQ164" i="40"/>
  <c r="BI164" i="40"/>
  <c r="BH164" i="40"/>
  <c r="BG164" i="40"/>
  <c r="BF164" i="40"/>
  <c r="BB164" i="40"/>
  <c r="BA164" i="40"/>
  <c r="BD164" i="40"/>
  <c r="AX164" i="40"/>
  <c r="BC164" i="40"/>
  <c r="AZ164" i="40"/>
  <c r="BE164" i="40"/>
  <c r="AY164" i="40"/>
  <c r="AR164" i="40"/>
  <c r="AQ164" i="40"/>
  <c r="AO164" i="40"/>
  <c r="AN164" i="40"/>
  <c r="AL164" i="40"/>
  <c r="AP164" i="40"/>
  <c r="AM164" i="40"/>
  <c r="AK164" i="40"/>
  <c r="AG164" i="40"/>
  <c r="AI164" i="40"/>
  <c r="AF164" i="40"/>
  <c r="AE164" i="40"/>
  <c r="Z164" i="40"/>
  <c r="AC164" i="40"/>
  <c r="T164" i="40"/>
  <c r="U164" i="40"/>
  <c r="R164" i="40"/>
  <c r="Y164" i="40"/>
  <c r="W164" i="40"/>
  <c r="Q164" i="40"/>
  <c r="AB164" i="40"/>
  <c r="AH164" i="40"/>
  <c r="P164" i="40"/>
  <c r="AA164" i="40"/>
  <c r="X164" i="40"/>
  <c r="AJ164" i="40"/>
  <c r="V164" i="40"/>
  <c r="S164" i="40"/>
  <c r="AV164" i="40"/>
  <c r="AU164" i="40"/>
  <c r="AT164" i="40"/>
  <c r="AS164" i="40"/>
  <c r="M164" i="40"/>
  <c r="N164" i="40"/>
  <c r="F166" i="40"/>
  <c r="J138" i="49" s="1"/>
  <c r="M138" i="49"/>
  <c r="D166" i="40"/>
  <c r="H138" i="49" s="1"/>
  <c r="N138" i="49"/>
  <c r="E166" i="40"/>
  <c r="I138" i="49" s="1"/>
  <c r="L165" i="40"/>
  <c r="A168" i="40"/>
  <c r="B168" i="40" s="1"/>
  <c r="C169" i="40"/>
  <c r="G139" i="49"/>
  <c r="BJ165" i="40" l="1"/>
  <c r="BK165" i="40"/>
  <c r="BY165" i="40"/>
  <c r="BZ165" i="40"/>
  <c r="I168" i="40"/>
  <c r="G168" i="40"/>
  <c r="K140" i="49" s="1"/>
  <c r="J168" i="40"/>
  <c r="K166" i="40"/>
  <c r="BX165" i="40"/>
  <c r="BW165" i="40"/>
  <c r="BS165" i="40"/>
  <c r="BU165" i="40"/>
  <c r="BV165" i="40"/>
  <c r="BT165" i="40"/>
  <c r="BR165" i="40"/>
  <c r="BN165" i="40"/>
  <c r="BM165" i="40"/>
  <c r="BH165" i="40"/>
  <c r="BQ165" i="40"/>
  <c r="BO165" i="40"/>
  <c r="BP165" i="40"/>
  <c r="BI165" i="40"/>
  <c r="BG165" i="40"/>
  <c r="BF165" i="40"/>
  <c r="BE165" i="40"/>
  <c r="BD165" i="40"/>
  <c r="AY165" i="40"/>
  <c r="AX165" i="40"/>
  <c r="BB165" i="40"/>
  <c r="BC165" i="40"/>
  <c r="AZ165" i="40"/>
  <c r="BA165" i="40"/>
  <c r="AQ165" i="40"/>
  <c r="AR165" i="40"/>
  <c r="AP165" i="40"/>
  <c r="AO165" i="40"/>
  <c r="AN165" i="40"/>
  <c r="AM165" i="40"/>
  <c r="AJ165" i="40"/>
  <c r="AI165" i="40"/>
  <c r="AL165" i="40"/>
  <c r="AH165" i="40"/>
  <c r="AG165" i="40"/>
  <c r="AF165" i="40"/>
  <c r="AA165" i="40"/>
  <c r="Y165" i="40"/>
  <c r="X165" i="40"/>
  <c r="W165" i="40"/>
  <c r="V165" i="40"/>
  <c r="AE165" i="40"/>
  <c r="Z165" i="40"/>
  <c r="AK165" i="40"/>
  <c r="S165" i="40"/>
  <c r="U165" i="40"/>
  <c r="T165" i="40"/>
  <c r="R165" i="40"/>
  <c r="P165" i="40"/>
  <c r="AC165" i="40"/>
  <c r="Q165" i="40"/>
  <c r="AB165" i="40"/>
  <c r="AV165" i="40"/>
  <c r="AU165" i="40"/>
  <c r="AT165" i="40"/>
  <c r="AS165" i="40"/>
  <c r="G140" i="49"/>
  <c r="M139" i="49"/>
  <c r="E167" i="40"/>
  <c r="I139" i="49" s="1"/>
  <c r="D167" i="40"/>
  <c r="H139" i="49" s="1"/>
  <c r="F167" i="40"/>
  <c r="J139" i="49" s="1"/>
  <c r="N139" i="49"/>
  <c r="N165" i="40"/>
  <c r="M165" i="40"/>
  <c r="L166" i="40"/>
  <c r="C170" i="40"/>
  <c r="A169" i="40"/>
  <c r="B169" i="40" s="1"/>
  <c r="BY166" i="40" l="1"/>
  <c r="BJ166" i="40"/>
  <c r="BZ166" i="40"/>
  <c r="BK166" i="40"/>
  <c r="J169" i="40"/>
  <c r="G169" i="40"/>
  <c r="K141" i="49" s="1"/>
  <c r="I169" i="40"/>
  <c r="K167" i="40"/>
  <c r="BW166" i="40"/>
  <c r="BX166" i="40"/>
  <c r="BV166" i="40"/>
  <c r="BT166" i="40"/>
  <c r="BQ166" i="40"/>
  <c r="BP166" i="40"/>
  <c r="BU166" i="40"/>
  <c r="BS166" i="40"/>
  <c r="BO166" i="40"/>
  <c r="BM166" i="40"/>
  <c r="BR166" i="40"/>
  <c r="BH166" i="40"/>
  <c r="BN166" i="40"/>
  <c r="BG166" i="40"/>
  <c r="BF166" i="40"/>
  <c r="BD166" i="40"/>
  <c r="BI166" i="40"/>
  <c r="BE166" i="40"/>
  <c r="AY166" i="40"/>
  <c r="AX166" i="40"/>
  <c r="BC166" i="40"/>
  <c r="AZ166" i="40"/>
  <c r="BB166" i="40"/>
  <c r="BA166" i="40"/>
  <c r="AR166" i="40"/>
  <c r="AQ166" i="40"/>
  <c r="AP166" i="40"/>
  <c r="AO166" i="40"/>
  <c r="AM166" i="40"/>
  <c r="AL166" i="40"/>
  <c r="AK166" i="40"/>
  <c r="AN166" i="40"/>
  <c r="AJ166" i="40"/>
  <c r="AI166" i="40"/>
  <c r="AH166" i="40"/>
  <c r="AG166" i="40"/>
  <c r="AF166" i="40"/>
  <c r="AE166" i="40"/>
  <c r="AC166" i="40"/>
  <c r="AB166" i="40"/>
  <c r="AA166" i="40"/>
  <c r="Z166" i="40"/>
  <c r="Y166" i="40"/>
  <c r="X166" i="40"/>
  <c r="W166" i="40"/>
  <c r="V166" i="40"/>
  <c r="S166" i="40"/>
  <c r="R166" i="40"/>
  <c r="Q166" i="40"/>
  <c r="U166" i="40"/>
  <c r="T166" i="40"/>
  <c r="P166" i="40"/>
  <c r="AV166" i="40"/>
  <c r="AU166" i="40"/>
  <c r="AT166" i="40"/>
  <c r="AS166" i="40"/>
  <c r="L167" i="40"/>
  <c r="N166" i="40"/>
  <c r="M166" i="40"/>
  <c r="G141" i="49"/>
  <c r="C171" i="40"/>
  <c r="A170" i="40"/>
  <c r="B170" i="40" s="1"/>
  <c r="F168" i="40"/>
  <c r="J140" i="49" s="1"/>
  <c r="E168" i="40"/>
  <c r="I140" i="49" s="1"/>
  <c r="N140" i="49"/>
  <c r="M140" i="49"/>
  <c r="D168" i="40"/>
  <c r="H140" i="49" s="1"/>
  <c r="BY167" i="40" l="1"/>
  <c r="BJ167" i="40"/>
  <c r="BZ167" i="40"/>
  <c r="BK167" i="40"/>
  <c r="J170" i="40"/>
  <c r="I170" i="40"/>
  <c r="G170" i="40"/>
  <c r="K142" i="49" s="1"/>
  <c r="K168" i="40"/>
  <c r="BU167" i="40"/>
  <c r="BT167" i="40"/>
  <c r="BR167" i="40"/>
  <c r="BP167" i="40"/>
  <c r="BN167" i="40"/>
  <c r="BX167" i="40"/>
  <c r="BV167" i="40"/>
  <c r="BO167" i="40"/>
  <c r="BW167" i="40"/>
  <c r="BQ167" i="40"/>
  <c r="BS167" i="40"/>
  <c r="BM167" i="40"/>
  <c r="BH167" i="40"/>
  <c r="BI167" i="40"/>
  <c r="BD167" i="40"/>
  <c r="BG167" i="40"/>
  <c r="BC167" i="40"/>
  <c r="BB167" i="40"/>
  <c r="BA167" i="40"/>
  <c r="AY167" i="40"/>
  <c r="BE167" i="40"/>
  <c r="BF167" i="40"/>
  <c r="AX167" i="40"/>
  <c r="AZ167" i="40"/>
  <c r="AQ167" i="40"/>
  <c r="AP167" i="40"/>
  <c r="AR167" i="40"/>
  <c r="AN167" i="40"/>
  <c r="AO167" i="40"/>
  <c r="AM167" i="40"/>
  <c r="AJ167" i="40"/>
  <c r="AE167" i="40"/>
  <c r="AH167" i="40"/>
  <c r="AL167" i="40"/>
  <c r="AG167" i="40"/>
  <c r="AB167" i="40"/>
  <c r="AF167" i="40"/>
  <c r="AA167" i="40"/>
  <c r="U167" i="40"/>
  <c r="AI167" i="40"/>
  <c r="Z167" i="40"/>
  <c r="X167" i="40"/>
  <c r="V167" i="40"/>
  <c r="P167" i="40"/>
  <c r="S167" i="40"/>
  <c r="W167" i="40"/>
  <c r="R167" i="40"/>
  <c r="AK167" i="40"/>
  <c r="Y167" i="40"/>
  <c r="Q167" i="40"/>
  <c r="AC167" i="40"/>
  <c r="T167" i="40"/>
  <c r="AV167" i="40"/>
  <c r="AU167" i="40"/>
  <c r="AT167" i="40"/>
  <c r="AS167" i="40"/>
  <c r="G142" i="49"/>
  <c r="L168" i="40"/>
  <c r="A171" i="40"/>
  <c r="B171" i="40" s="1"/>
  <c r="C172" i="40"/>
  <c r="E169" i="40"/>
  <c r="I141" i="49" s="1"/>
  <c r="D169" i="40"/>
  <c r="H141" i="49" s="1"/>
  <c r="N141" i="49"/>
  <c r="M141" i="49"/>
  <c r="F169" i="40"/>
  <c r="J141" i="49" s="1"/>
  <c r="N167" i="40"/>
  <c r="M167" i="40"/>
  <c r="BZ168" i="40" l="1"/>
  <c r="BJ168" i="40"/>
  <c r="BY168" i="40"/>
  <c r="BK168" i="40"/>
  <c r="J171" i="40"/>
  <c r="I171" i="40"/>
  <c r="G171" i="40"/>
  <c r="K143" i="49" s="1"/>
  <c r="BV168" i="40"/>
  <c r="BU168" i="40"/>
  <c r="BS168" i="40"/>
  <c r="BQ168" i="40"/>
  <c r="BO168" i="40"/>
  <c r="BW168" i="40"/>
  <c r="BX168" i="40"/>
  <c r="BT168" i="40"/>
  <c r="BR168" i="40"/>
  <c r="BP168" i="40"/>
  <c r="BI168" i="40"/>
  <c r="BM168" i="40"/>
  <c r="BN168" i="40"/>
  <c r="BH168" i="40"/>
  <c r="BD168" i="40"/>
  <c r="BG168" i="40"/>
  <c r="BF168" i="40"/>
  <c r="BC168" i="40"/>
  <c r="BE168" i="40"/>
  <c r="BB168" i="40"/>
  <c r="AZ168" i="40"/>
  <c r="AX168" i="40"/>
  <c r="BA168" i="40"/>
  <c r="AY168" i="40"/>
  <c r="K169" i="40"/>
  <c r="AR168" i="40"/>
  <c r="AQ168" i="40"/>
  <c r="AO168" i="40"/>
  <c r="AP168" i="40"/>
  <c r="AN168" i="40"/>
  <c r="AK168" i="40"/>
  <c r="AF168" i="40"/>
  <c r="AJ168" i="40"/>
  <c r="AE168" i="40"/>
  <c r="AM168" i="40"/>
  <c r="AH168" i="40"/>
  <c r="AC168" i="40"/>
  <c r="AL168" i="40"/>
  <c r="AG168" i="40"/>
  <c r="AB168" i="40"/>
  <c r="T168" i="40"/>
  <c r="AA168" i="40"/>
  <c r="Q168" i="40"/>
  <c r="X168" i="40"/>
  <c r="V168" i="40"/>
  <c r="P168" i="40"/>
  <c r="AI168" i="40"/>
  <c r="Z168" i="40"/>
  <c r="S168" i="40"/>
  <c r="U168" i="40"/>
  <c r="W168" i="40"/>
  <c r="Y168" i="40"/>
  <c r="R168" i="40"/>
  <c r="AV168" i="40"/>
  <c r="AU168" i="40"/>
  <c r="AT168" i="40"/>
  <c r="AS168" i="40"/>
  <c r="A172" i="40"/>
  <c r="B172" i="40" s="1"/>
  <c r="C173" i="40"/>
  <c r="G143" i="49"/>
  <c r="N168" i="40"/>
  <c r="M168" i="40"/>
  <c r="L169" i="40"/>
  <c r="F170" i="40"/>
  <c r="J142" i="49" s="1"/>
  <c r="D170" i="40"/>
  <c r="H142" i="49" s="1"/>
  <c r="M142" i="49"/>
  <c r="N142" i="49"/>
  <c r="E170" i="40"/>
  <c r="I142" i="49" s="1"/>
  <c r="BY169" i="40" l="1"/>
  <c r="BZ169" i="40"/>
  <c r="BJ169" i="40"/>
  <c r="BK169" i="40"/>
  <c r="G172" i="40"/>
  <c r="K144" i="49" s="1"/>
  <c r="J172" i="40"/>
  <c r="I172" i="40"/>
  <c r="K170" i="40"/>
  <c r="BX169" i="40"/>
  <c r="BW169" i="40"/>
  <c r="BV169" i="40"/>
  <c r="BU169" i="40"/>
  <c r="BQ169" i="40"/>
  <c r="BS169" i="40"/>
  <c r="BT169" i="40"/>
  <c r="BM169" i="40"/>
  <c r="BP169" i="40"/>
  <c r="BR169" i="40"/>
  <c r="BO169" i="40"/>
  <c r="BI169" i="40"/>
  <c r="BH169" i="40"/>
  <c r="BG169" i="40"/>
  <c r="BE169" i="40"/>
  <c r="BN169" i="40"/>
  <c r="BA169" i="40"/>
  <c r="BF169" i="40"/>
  <c r="BD169" i="40"/>
  <c r="BB169" i="40"/>
  <c r="AZ169" i="40"/>
  <c r="AY169" i="40"/>
  <c r="BC169" i="40"/>
  <c r="AX169" i="40"/>
  <c r="AR169" i="40"/>
  <c r="AQ169" i="40"/>
  <c r="AO169" i="40"/>
  <c r="AN169" i="40"/>
  <c r="AM169" i="40"/>
  <c r="AP169" i="40"/>
  <c r="AL169" i="40"/>
  <c r="AJ169" i="40"/>
  <c r="AI169" i="40"/>
  <c r="AK169" i="40"/>
  <c r="AG169" i="40"/>
  <c r="AF169" i="40"/>
  <c r="Z169" i="40"/>
  <c r="Y169" i="40"/>
  <c r="X169" i="40"/>
  <c r="W169" i="40"/>
  <c r="V169" i="40"/>
  <c r="AH169" i="40"/>
  <c r="AC169" i="40"/>
  <c r="AE169" i="40"/>
  <c r="AB169" i="40"/>
  <c r="U169" i="40"/>
  <c r="T169" i="40"/>
  <c r="R169" i="40"/>
  <c r="AA169" i="40"/>
  <c r="Q169" i="40"/>
  <c r="P169" i="40"/>
  <c r="S169" i="40"/>
  <c r="AV169" i="40"/>
  <c r="AU169" i="40"/>
  <c r="AT169" i="40"/>
  <c r="AS169" i="40"/>
  <c r="N169" i="40"/>
  <c r="M169" i="40"/>
  <c r="L170" i="40"/>
  <c r="D171" i="40"/>
  <c r="H143" i="49" s="1"/>
  <c r="F171" i="40"/>
  <c r="J143" i="49" s="1"/>
  <c r="M143" i="49"/>
  <c r="E171" i="40"/>
  <c r="I143" i="49" s="1"/>
  <c r="N143" i="49"/>
  <c r="C174" i="40"/>
  <c r="A173" i="40"/>
  <c r="B173" i="40" s="1"/>
  <c r="G144" i="49"/>
  <c r="BY170" i="40" l="1"/>
  <c r="BJ170" i="40"/>
  <c r="BZ170" i="40"/>
  <c r="BK170" i="40"/>
  <c r="G173" i="40"/>
  <c r="K145" i="49" s="1"/>
  <c r="J173" i="40"/>
  <c r="I173" i="40"/>
  <c r="BX170" i="40"/>
  <c r="BW170" i="40"/>
  <c r="BV170" i="40"/>
  <c r="BR170" i="40"/>
  <c r="BU170" i="40"/>
  <c r="BT170" i="40"/>
  <c r="BN170" i="40"/>
  <c r="BQ170" i="40"/>
  <c r="BP170" i="40"/>
  <c r="BO170" i="40"/>
  <c r="BS170" i="40"/>
  <c r="BI170" i="40"/>
  <c r="BM170" i="40"/>
  <c r="BH170" i="40"/>
  <c r="BE170" i="40"/>
  <c r="BD170" i="40"/>
  <c r="BG170" i="40"/>
  <c r="BC170" i="40"/>
  <c r="AX170" i="40"/>
  <c r="BB170" i="40"/>
  <c r="BA170" i="40"/>
  <c r="AZ170" i="40"/>
  <c r="AY170" i="40"/>
  <c r="BF170" i="40"/>
  <c r="K171" i="40"/>
  <c r="AR170" i="40"/>
  <c r="AQ170" i="40"/>
  <c r="AP170" i="40"/>
  <c r="AL170" i="40"/>
  <c r="AK170" i="40"/>
  <c r="AJ170" i="40"/>
  <c r="AI170" i="40"/>
  <c r="AH170" i="40"/>
  <c r="AG170" i="40"/>
  <c r="AF170" i="40"/>
  <c r="AE170" i="40"/>
  <c r="AO170" i="40"/>
  <c r="AN170" i="40"/>
  <c r="AC170" i="40"/>
  <c r="AB170" i="40"/>
  <c r="AA170" i="40"/>
  <c r="Z170" i="40"/>
  <c r="AM170" i="40"/>
  <c r="Y170" i="40"/>
  <c r="X170" i="40"/>
  <c r="W170" i="40"/>
  <c r="V170" i="40"/>
  <c r="S170" i="40"/>
  <c r="R170" i="40"/>
  <c r="Q170" i="40"/>
  <c r="U170" i="40"/>
  <c r="T170" i="40"/>
  <c r="P170" i="40"/>
  <c r="AV170" i="40"/>
  <c r="AU170" i="40"/>
  <c r="AT170" i="40"/>
  <c r="AS170" i="40"/>
  <c r="C175" i="40"/>
  <c r="A174" i="40"/>
  <c r="B174" i="40" s="1"/>
  <c r="L171" i="40"/>
  <c r="M144" i="49"/>
  <c r="D172" i="40"/>
  <c r="H144" i="49" s="1"/>
  <c r="N144" i="49"/>
  <c r="E172" i="40"/>
  <c r="I144" i="49" s="1"/>
  <c r="F172" i="40"/>
  <c r="J144" i="49" s="1"/>
  <c r="G145" i="49"/>
  <c r="M170" i="40"/>
  <c r="N170" i="40"/>
  <c r="BY171" i="40" l="1"/>
  <c r="BJ171" i="40"/>
  <c r="BZ171" i="40"/>
  <c r="BK171" i="40"/>
  <c r="I174" i="40"/>
  <c r="G174" i="40"/>
  <c r="K146" i="49" s="1"/>
  <c r="J174" i="40"/>
  <c r="BX171" i="40"/>
  <c r="BV171" i="40"/>
  <c r="BW171" i="40"/>
  <c r="BS171" i="40"/>
  <c r="BQ171" i="40"/>
  <c r="BO171" i="40"/>
  <c r="BP171" i="40"/>
  <c r="BR171" i="40"/>
  <c r="BN171" i="40"/>
  <c r="BU171" i="40"/>
  <c r="BT171" i="40"/>
  <c r="BF171" i="40"/>
  <c r="BM171" i="40"/>
  <c r="BC171" i="40"/>
  <c r="BH171" i="40"/>
  <c r="BE171" i="40"/>
  <c r="BD171" i="40"/>
  <c r="AY171" i="40"/>
  <c r="AX171" i="40"/>
  <c r="AZ171" i="40"/>
  <c r="BB171" i="40"/>
  <c r="BA171" i="40"/>
  <c r="BI171" i="40"/>
  <c r="BG171" i="40"/>
  <c r="K172" i="40"/>
  <c r="AR171" i="40"/>
  <c r="AP171" i="40"/>
  <c r="AQ171" i="40"/>
  <c r="AM171" i="40"/>
  <c r="AL171" i="40"/>
  <c r="AK171" i="40"/>
  <c r="AI171" i="40"/>
  <c r="AH171" i="40"/>
  <c r="AO171" i="40"/>
  <c r="AN171" i="40"/>
  <c r="AG171" i="40"/>
  <c r="AJ171" i="40"/>
  <c r="AA171" i="40"/>
  <c r="Z171" i="40"/>
  <c r="U171" i="40"/>
  <c r="AC171" i="40"/>
  <c r="Y171" i="40"/>
  <c r="W171" i="40"/>
  <c r="S171" i="40"/>
  <c r="P171" i="40"/>
  <c r="R171" i="40"/>
  <c r="AF171" i="40"/>
  <c r="Q171" i="40"/>
  <c r="AE171" i="40"/>
  <c r="AB171" i="40"/>
  <c r="X171" i="40"/>
  <c r="V171" i="40"/>
  <c r="T171" i="40"/>
  <c r="AV171" i="40"/>
  <c r="AU171" i="40"/>
  <c r="AT171" i="40"/>
  <c r="AS171" i="40"/>
  <c r="N145" i="49"/>
  <c r="D173" i="40"/>
  <c r="H145" i="49" s="1"/>
  <c r="E173" i="40"/>
  <c r="I145" i="49" s="1"/>
  <c r="F173" i="40"/>
  <c r="J145" i="49" s="1"/>
  <c r="M145" i="49"/>
  <c r="L172" i="40"/>
  <c r="G146" i="49"/>
  <c r="M171" i="40"/>
  <c r="N171" i="40"/>
  <c r="C176" i="40"/>
  <c r="A176" i="40" s="1"/>
  <c r="B176" i="40" s="1"/>
  <c r="A175" i="40"/>
  <c r="B175" i="40" s="1"/>
  <c r="BJ172" i="40" l="1"/>
  <c r="BZ172" i="40"/>
  <c r="BY172" i="40"/>
  <c r="BK172" i="40"/>
  <c r="I176" i="40"/>
  <c r="J176" i="40"/>
  <c r="G176" i="40"/>
  <c r="K148" i="49" s="1"/>
  <c r="G175" i="40"/>
  <c r="K147" i="49" s="1"/>
  <c r="J175" i="40"/>
  <c r="I175" i="40"/>
  <c r="BW172" i="40"/>
  <c r="BU172" i="40"/>
  <c r="BT172" i="40"/>
  <c r="BR172" i="40"/>
  <c r="BP172" i="40"/>
  <c r="BN172" i="40"/>
  <c r="BX172" i="40"/>
  <c r="BS172" i="40"/>
  <c r="BO172" i="40"/>
  <c r="BV172" i="40"/>
  <c r="BM172" i="40"/>
  <c r="BQ172" i="40"/>
  <c r="BI172" i="40"/>
  <c r="BH172" i="40"/>
  <c r="BB172" i="40"/>
  <c r="BG172" i="40"/>
  <c r="BF172" i="40"/>
  <c r="BA172" i="40"/>
  <c r="BC172" i="40"/>
  <c r="BD172" i="40"/>
  <c r="AX172" i="40"/>
  <c r="AZ172" i="40"/>
  <c r="BE172" i="40"/>
  <c r="AY172" i="40"/>
  <c r="W37" i="10"/>
  <c r="K173" i="40"/>
  <c r="AR172" i="40"/>
  <c r="AQ172" i="40"/>
  <c r="AO172" i="40"/>
  <c r="AP172" i="40"/>
  <c r="AN172" i="40"/>
  <c r="AM172" i="40"/>
  <c r="AL172" i="40"/>
  <c r="AE172" i="40"/>
  <c r="AK172" i="40"/>
  <c r="AI172" i="40"/>
  <c r="AH172" i="40"/>
  <c r="AB172" i="40"/>
  <c r="AJ172" i="40"/>
  <c r="AA172" i="40"/>
  <c r="T172" i="40"/>
  <c r="AG172" i="40"/>
  <c r="Y172" i="40"/>
  <c r="AC172" i="40"/>
  <c r="W172" i="40"/>
  <c r="S172" i="40"/>
  <c r="P172" i="40"/>
  <c r="Z172" i="40"/>
  <c r="U172" i="40"/>
  <c r="R172" i="40"/>
  <c r="AF172" i="40"/>
  <c r="X172" i="40"/>
  <c r="Q172" i="40"/>
  <c r="V172" i="40"/>
  <c r="AV172" i="40"/>
  <c r="AU172" i="40"/>
  <c r="AT172" i="40"/>
  <c r="AS172" i="40"/>
  <c r="G147" i="49"/>
  <c r="N146" i="49"/>
  <c r="E174" i="40"/>
  <c r="I146" i="49" s="1"/>
  <c r="D174" i="40"/>
  <c r="H146" i="49" s="1"/>
  <c r="M146" i="49"/>
  <c r="F174" i="40"/>
  <c r="J146" i="49" s="1"/>
  <c r="N172" i="40"/>
  <c r="M172" i="40"/>
  <c r="L173" i="40"/>
  <c r="G148" i="49"/>
  <c r="BJ173" i="40" l="1"/>
  <c r="BK173" i="40"/>
  <c r="BY173" i="40"/>
  <c r="BZ173" i="40"/>
  <c r="K174" i="40"/>
  <c r="BX173" i="40"/>
  <c r="BU173" i="40"/>
  <c r="BT173" i="40"/>
  <c r="BW173" i="40"/>
  <c r="BQ173" i="40"/>
  <c r="BV173" i="40"/>
  <c r="BO173" i="40"/>
  <c r="BS173" i="40"/>
  <c r="BP173" i="40"/>
  <c r="BR173" i="40"/>
  <c r="BN173" i="40"/>
  <c r="BM173" i="40"/>
  <c r="BH173" i="40"/>
  <c r="BI173" i="40"/>
  <c r="BG173" i="40"/>
  <c r="BF173" i="40"/>
  <c r="BE173" i="40"/>
  <c r="BD173" i="40"/>
  <c r="AY173" i="40"/>
  <c r="BC173" i="40"/>
  <c r="AX173" i="40"/>
  <c r="BB173" i="40"/>
  <c r="BA173" i="40"/>
  <c r="AZ173" i="40"/>
  <c r="AQ173" i="40"/>
  <c r="AO173" i="40"/>
  <c r="AN173" i="40"/>
  <c r="AM173" i="40"/>
  <c r="AR173" i="40"/>
  <c r="AK173" i="40"/>
  <c r="AJ173" i="40"/>
  <c r="AI173" i="40"/>
  <c r="AF173" i="40"/>
  <c r="AL173" i="40"/>
  <c r="AE173" i="40"/>
  <c r="AC173" i="40"/>
  <c r="Y173" i="40"/>
  <c r="X173" i="40"/>
  <c r="W173" i="40"/>
  <c r="V173" i="40"/>
  <c r="AB173" i="40"/>
  <c r="Q173" i="40"/>
  <c r="AP173" i="40"/>
  <c r="AH173" i="40"/>
  <c r="S173" i="40"/>
  <c r="P173" i="40"/>
  <c r="AG173" i="40"/>
  <c r="AA173" i="40"/>
  <c r="U173" i="40"/>
  <c r="Z173" i="40"/>
  <c r="T173" i="40"/>
  <c r="R173" i="40"/>
  <c r="AV173" i="40"/>
  <c r="AU173" i="40"/>
  <c r="AT173" i="40"/>
  <c r="AS173" i="40"/>
  <c r="L174" i="40"/>
  <c r="M173" i="40"/>
  <c r="N173" i="40"/>
  <c r="D175" i="40"/>
  <c r="H147" i="49" s="1"/>
  <c r="F175" i="40"/>
  <c r="J147" i="49" s="1"/>
  <c r="E175" i="40"/>
  <c r="I147" i="49" s="1"/>
  <c r="M147" i="49"/>
  <c r="N147" i="49"/>
  <c r="F176" i="40"/>
  <c r="J148" i="49" s="1"/>
  <c r="D176" i="40"/>
  <c r="H148" i="49" s="1"/>
  <c r="M148" i="49"/>
  <c r="N148" i="49"/>
  <c r="E176" i="40"/>
  <c r="I148" i="49" s="1"/>
  <c r="BY174" i="40" l="1"/>
  <c r="BJ174" i="40"/>
  <c r="BZ174" i="40"/>
  <c r="BK174" i="40"/>
  <c r="W36" i="10"/>
  <c r="X36" i="10" s="1"/>
  <c r="Y37" i="10" s="1"/>
  <c r="L37" i="10" s="1"/>
  <c r="BF5" i="49" s="1"/>
  <c r="K176" i="40"/>
  <c r="BW174" i="40"/>
  <c r="BV174" i="40"/>
  <c r="BU174" i="40"/>
  <c r="BR174" i="40"/>
  <c r="BX174" i="40"/>
  <c r="BS174" i="40"/>
  <c r="BP174" i="40"/>
  <c r="BO174" i="40"/>
  <c r="BQ174" i="40"/>
  <c r="BT174" i="40"/>
  <c r="BH174" i="40"/>
  <c r="BG174" i="40"/>
  <c r="BN174" i="40"/>
  <c r="BF174" i="40"/>
  <c r="BD174" i="40"/>
  <c r="BM174" i="40"/>
  <c r="BE174" i="40"/>
  <c r="BI174" i="40"/>
  <c r="AY174" i="40"/>
  <c r="BC174" i="40"/>
  <c r="AX174" i="40"/>
  <c r="AZ174" i="40"/>
  <c r="BB174" i="40"/>
  <c r="BA174" i="40"/>
  <c r="K175" i="40"/>
  <c r="AR174" i="40"/>
  <c r="AQ174" i="40"/>
  <c r="AO174" i="40"/>
  <c r="AN174" i="40"/>
  <c r="AL174" i="40"/>
  <c r="AK174" i="40"/>
  <c r="AM174" i="40"/>
  <c r="AJ174" i="40"/>
  <c r="AI174" i="40"/>
  <c r="AH174" i="40"/>
  <c r="AG174" i="40"/>
  <c r="AF174" i="40"/>
  <c r="AE174" i="40"/>
  <c r="AC174" i="40"/>
  <c r="AB174" i="40"/>
  <c r="AA174" i="40"/>
  <c r="Z174" i="40"/>
  <c r="Y174" i="40"/>
  <c r="X174" i="40"/>
  <c r="W174" i="40"/>
  <c r="V174" i="40"/>
  <c r="S174" i="40"/>
  <c r="R174" i="40"/>
  <c r="Q174" i="40"/>
  <c r="U174" i="40"/>
  <c r="T174" i="40"/>
  <c r="AP174" i="40"/>
  <c r="P174" i="40"/>
  <c r="AV174" i="40"/>
  <c r="AU174" i="40"/>
  <c r="AT174" i="40"/>
  <c r="AS174" i="40"/>
  <c r="L176" i="40"/>
  <c r="L175" i="40"/>
  <c r="M174" i="40"/>
  <c r="N174" i="40"/>
  <c r="BY176" i="40" l="1"/>
  <c r="BJ176" i="40"/>
  <c r="BZ176" i="40"/>
  <c r="BK176" i="40"/>
  <c r="BY175" i="40"/>
  <c r="BJ175" i="40"/>
  <c r="BZ175" i="40"/>
  <c r="BK175" i="40"/>
  <c r="BU175" i="40"/>
  <c r="BX175" i="40"/>
  <c r="BT175" i="40"/>
  <c r="BR175" i="40"/>
  <c r="BP175" i="40"/>
  <c r="BN175" i="40"/>
  <c r="BS175" i="40"/>
  <c r="BW175" i="40"/>
  <c r="BQ175" i="40"/>
  <c r="BV175" i="40"/>
  <c r="BM175" i="40"/>
  <c r="BO175" i="40"/>
  <c r="BH175" i="40"/>
  <c r="BI175" i="40"/>
  <c r="BG175" i="40"/>
  <c r="BF175" i="40"/>
  <c r="BD175" i="40"/>
  <c r="BC175" i="40"/>
  <c r="BB175" i="40"/>
  <c r="BE175" i="40"/>
  <c r="BA175" i="40"/>
  <c r="AY175" i="40"/>
  <c r="AX175" i="40"/>
  <c r="AZ175" i="40"/>
  <c r="BX176" i="40"/>
  <c r="BV176" i="40"/>
  <c r="BW176" i="40"/>
  <c r="BS176" i="40"/>
  <c r="BQ176" i="40"/>
  <c r="BO176" i="40"/>
  <c r="BT176" i="40"/>
  <c r="BN176" i="40"/>
  <c r="BU176" i="40"/>
  <c r="BM176" i="40"/>
  <c r="BI176" i="40"/>
  <c r="BR176" i="40"/>
  <c r="BP176" i="40"/>
  <c r="BH176" i="40"/>
  <c r="BG176" i="40"/>
  <c r="BF176" i="40"/>
  <c r="BD176" i="40"/>
  <c r="BC176" i="40"/>
  <c r="BE176" i="40"/>
  <c r="AZ176" i="40"/>
  <c r="AY176" i="40"/>
  <c r="AX176" i="40"/>
  <c r="BB176" i="40"/>
  <c r="BA176" i="40"/>
  <c r="Y36" i="10"/>
  <c r="L36" i="10" s="1"/>
  <c r="BE5" i="49" s="1"/>
  <c r="AR176" i="40"/>
  <c r="AQ176" i="40"/>
  <c r="AP176" i="40"/>
  <c r="AO176" i="40"/>
  <c r="AM176" i="40"/>
  <c r="AN176" i="40"/>
  <c r="AL176" i="40"/>
  <c r="AH176" i="40"/>
  <c r="AJ176" i="40"/>
  <c r="AG176" i="40"/>
  <c r="AK176" i="40"/>
  <c r="AF176" i="40"/>
  <c r="AA176" i="40"/>
  <c r="AI176" i="40"/>
  <c r="AE176" i="40"/>
  <c r="Z176" i="40"/>
  <c r="T176" i="40"/>
  <c r="S176" i="40"/>
  <c r="X176" i="40"/>
  <c r="U176" i="40"/>
  <c r="P176" i="40"/>
  <c r="AC176" i="40"/>
  <c r="V176" i="40"/>
  <c r="R176" i="40"/>
  <c r="Q176" i="40"/>
  <c r="Y176" i="40"/>
  <c r="W176" i="40"/>
  <c r="AB176" i="40"/>
  <c r="AQ175" i="40"/>
  <c r="AP175" i="40"/>
  <c r="AO175" i="40"/>
  <c r="AN175" i="40"/>
  <c r="AL175" i="40"/>
  <c r="AR175" i="40"/>
  <c r="AM175" i="40"/>
  <c r="AK175" i="40"/>
  <c r="AJ175" i="40"/>
  <c r="AG175" i="40"/>
  <c r="AF175" i="40"/>
  <c r="AI175" i="40"/>
  <c r="AE175" i="40"/>
  <c r="Z175" i="40"/>
  <c r="AC175" i="40"/>
  <c r="U175" i="40"/>
  <c r="X175" i="40"/>
  <c r="V175" i="40"/>
  <c r="R175" i="40"/>
  <c r="P175" i="40"/>
  <c r="T175" i="40"/>
  <c r="Q175" i="40"/>
  <c r="AB175" i="40"/>
  <c r="Y175" i="40"/>
  <c r="W175" i="40"/>
  <c r="AA175" i="40"/>
  <c r="S175" i="40"/>
  <c r="AH175" i="40"/>
  <c r="AV175" i="40"/>
  <c r="AU175" i="40"/>
  <c r="AT175" i="40"/>
  <c r="AS175" i="40"/>
  <c r="AV176" i="40"/>
  <c r="AU176" i="40"/>
  <c r="AT176" i="40"/>
  <c r="AS176" i="40"/>
  <c r="M175" i="40"/>
  <c r="N175" i="40"/>
  <c r="K35" i="40"/>
  <c r="K36" i="40"/>
  <c r="N176" i="40"/>
  <c r="M176" i="40"/>
  <c r="BZ36" i="40" l="1"/>
  <c r="IR5" i="49" s="1"/>
  <c r="BP36" i="40"/>
  <c r="IH5" i="49" s="1"/>
  <c r="BE36" i="40"/>
  <c r="HW5" i="49" s="1"/>
  <c r="BW36" i="40"/>
  <c r="IO5" i="49" s="1"/>
  <c r="BK36" i="40"/>
  <c r="IC5" i="49" s="1"/>
  <c r="AZ36" i="40"/>
  <c r="HR5" i="49" s="1"/>
  <c r="BG36" i="40"/>
  <c r="HY5" i="49" s="1"/>
  <c r="BO36" i="40"/>
  <c r="IG5" i="49" s="1"/>
  <c r="BN36" i="40"/>
  <c r="IF5" i="49" s="1"/>
  <c r="BV36" i="40"/>
  <c r="IN5" i="49" s="1"/>
  <c r="AY36" i="40"/>
  <c r="HQ5" i="49" s="1"/>
  <c r="BT36" i="40"/>
  <c r="IL5" i="49" s="1"/>
  <c r="BH36" i="40"/>
  <c r="HZ5" i="49" s="1"/>
  <c r="AX36" i="40"/>
  <c r="HP5" i="49" s="1"/>
  <c r="BR36" i="40"/>
  <c r="IJ5" i="49" s="1"/>
  <c r="BC36" i="40"/>
  <c r="HU5" i="49" s="1"/>
  <c r="BA36" i="40"/>
  <c r="HS5" i="49" s="1"/>
  <c r="BQ36" i="40"/>
  <c r="II5" i="49" s="1"/>
  <c r="BF36" i="40"/>
  <c r="HX5" i="49" s="1"/>
  <c r="BU36" i="40"/>
  <c r="IM5" i="49" s="1"/>
  <c r="BM36" i="40"/>
  <c r="IE5" i="49" s="1"/>
  <c r="BB36" i="40"/>
  <c r="HT5" i="49" s="1"/>
  <c r="BS36" i="40"/>
  <c r="IK5" i="49" s="1"/>
  <c r="BD36" i="40"/>
  <c r="HV5" i="49" s="1"/>
  <c r="BI36" i="40"/>
  <c r="IA5" i="49" s="1"/>
  <c r="BX36" i="40"/>
  <c r="IP5" i="49" s="1"/>
  <c r="BY36" i="40"/>
  <c r="IQ5" i="49" s="1"/>
  <c r="BJ36" i="40"/>
  <c r="IB5" i="49" s="1"/>
  <c r="AS36" i="40"/>
  <c r="HL5" i="49" s="1"/>
  <c r="AU36" i="40"/>
  <c r="HN5" i="49" s="1"/>
  <c r="AB36" i="40"/>
  <c r="H29" i="10" s="1"/>
  <c r="AP36" i="40"/>
  <c r="J28" i="10" s="1"/>
  <c r="AL5" i="49" s="1"/>
  <c r="AQ36" i="40"/>
  <c r="J29" i="10" s="1"/>
  <c r="AM5" i="49" s="1"/>
  <c r="AA36" i="40"/>
  <c r="H28" i="10" s="1"/>
  <c r="AG36" i="40"/>
  <c r="J19" i="10" s="1"/>
  <c r="AC5" i="49" s="1"/>
  <c r="T36" i="40"/>
  <c r="H21" i="10" s="1"/>
  <c r="AH36" i="40"/>
  <c r="J20" i="10" s="1"/>
  <c r="AD5" i="49" s="1"/>
  <c r="AF36" i="40"/>
  <c r="J18" i="10" s="1"/>
  <c r="AB5" i="49" s="1"/>
  <c r="M36" i="40"/>
  <c r="HJ5" i="49" s="1"/>
  <c r="AT36" i="40"/>
  <c r="HM5" i="49" s="1"/>
  <c r="AV36" i="40"/>
  <c r="HO5" i="49" s="1"/>
  <c r="U36" i="40"/>
  <c r="H22" i="10" s="1"/>
  <c r="AJ36" i="40"/>
  <c r="J22" i="10" s="1"/>
  <c r="AF5" i="49" s="1"/>
  <c r="Z36" i="40"/>
  <c r="H27" i="10" s="1"/>
  <c r="AN36" i="40"/>
  <c r="J26" i="10" s="1"/>
  <c r="AJ5" i="49" s="1"/>
  <c r="R36" i="40"/>
  <c r="H19" i="10" s="1"/>
  <c r="N36" i="40"/>
  <c r="HK5" i="49" s="1"/>
  <c r="AI36" i="40"/>
  <c r="J21" i="10" s="1"/>
  <c r="AE5" i="49" s="1"/>
  <c r="AE36" i="40"/>
  <c r="J17" i="10" s="1"/>
  <c r="AO36" i="40"/>
  <c r="J27" i="10" s="1"/>
  <c r="AK5" i="49" s="1"/>
  <c r="X36" i="40"/>
  <c r="H25" i="10" s="1"/>
  <c r="AK36" i="40"/>
  <c r="J23" i="10" s="1"/>
  <c r="AG5" i="49" s="1"/>
  <c r="Y36" i="40"/>
  <c r="H26" i="10" s="1"/>
  <c r="AR36" i="40"/>
  <c r="J30" i="10" s="1"/>
  <c r="AN5" i="49" s="1"/>
  <c r="AC36" i="40"/>
  <c r="H30" i="10" s="1"/>
  <c r="V36" i="40"/>
  <c r="H23" i="10" s="1"/>
  <c r="W36" i="40"/>
  <c r="H24" i="10" s="1"/>
  <c r="P36" i="40"/>
  <c r="H17" i="10" s="1"/>
  <c r="AL36" i="40"/>
  <c r="J24" i="10" s="1"/>
  <c r="AH5" i="49" s="1"/>
  <c r="S36" i="40"/>
  <c r="H20" i="10" s="1"/>
  <c r="AM36" i="40"/>
  <c r="J25" i="10" s="1"/>
  <c r="AI5" i="49" s="1"/>
  <c r="Q36" i="40"/>
  <c r="H18" i="10" s="1"/>
  <c r="JB5" i="49" l="1"/>
  <c r="IU5" i="49"/>
  <c r="IZ5" i="49"/>
  <c r="IY5" i="49"/>
  <c r="JD5" i="49"/>
  <c r="JG5" i="49"/>
  <c r="IX5" i="49"/>
  <c r="JE5" i="49"/>
  <c r="IW5" i="49"/>
  <c r="JC5" i="49"/>
  <c r="IT5" i="49"/>
  <c r="ID5" i="49"/>
  <c r="IV5" i="49"/>
  <c r="IS5" i="49"/>
  <c r="JF5" i="49"/>
  <c r="JA5" i="49"/>
  <c r="L20" i="10"/>
  <c r="AS5" i="49" s="1"/>
  <c r="O5" i="49"/>
  <c r="U5" i="49"/>
  <c r="L26" i="10"/>
  <c r="AY5" i="49" s="1"/>
  <c r="L19" i="10"/>
  <c r="AR5" i="49" s="1"/>
  <c r="N5" i="49"/>
  <c r="L22" i="10"/>
  <c r="AU5" i="49" s="1"/>
  <c r="Q5" i="49"/>
  <c r="W5" i="49"/>
  <c r="L28" i="10"/>
  <c r="BA5" i="49" s="1"/>
  <c r="R5" i="49"/>
  <c r="L23" i="10"/>
  <c r="AV5" i="49" s="1"/>
  <c r="AA5" i="49"/>
  <c r="J31" i="10"/>
  <c r="AO5" i="49" s="1"/>
  <c r="L17" i="10"/>
  <c r="H31" i="10"/>
  <c r="Z5" i="49" s="1"/>
  <c r="L5" i="49"/>
  <c r="L30" i="10"/>
  <c r="BC5" i="49" s="1"/>
  <c r="Y5" i="49"/>
  <c r="T5" i="49"/>
  <c r="L25" i="10"/>
  <c r="AX5" i="49" s="1"/>
  <c r="L27" i="10"/>
  <c r="AZ5" i="49" s="1"/>
  <c r="V5" i="49"/>
  <c r="P5" i="49"/>
  <c r="L21" i="10"/>
  <c r="AT5" i="49" s="1"/>
  <c r="L18" i="10"/>
  <c r="AQ5" i="49" s="1"/>
  <c r="M5" i="49"/>
  <c r="S5" i="49"/>
  <c r="L24" i="10"/>
  <c r="AW5" i="49" s="1"/>
  <c r="X5" i="49"/>
  <c r="L29" i="10"/>
  <c r="BB5" i="49" s="1"/>
  <c r="JH5" i="49" l="1"/>
  <c r="L31" i="10"/>
  <c r="C38" i="10" s="1"/>
  <c r="AP5" i="49"/>
  <c r="BD5" i="49" l="1"/>
  <c r="CL5" i="49" l="1"/>
  <c r="L121" i="10"/>
  <c r="C124" i="10" s="1"/>
  <c r="CN5" i="49" l="1"/>
  <c r="CS5" i="49"/>
  <c r="L134" i="10"/>
  <c r="C138" i="10" s="1"/>
  <c r="CT5" i="49" l="1"/>
  <c r="M119" i="10" l="1"/>
  <c r="M121" i="10" s="1"/>
  <c r="M127" i="10" s="1"/>
  <c r="M129" i="10" s="1"/>
  <c r="M130" i="10" s="1"/>
  <c r="M131" i="10" s="1"/>
  <c r="M133" i="10" s="1"/>
  <c r="M134" i="10" s="1"/>
  <c r="M143" i="10" s="1"/>
  <c r="M144" i="10" s="1"/>
  <c r="M145" i="10" s="1"/>
  <c r="M146" i="10" s="1"/>
  <c r="M147" i="10" s="1"/>
  <c r="M148" i="10" s="1"/>
  <c r="M154" i="10" s="1"/>
  <c r="M155" i="10" s="1"/>
  <c r="M156" i="10" s="1"/>
  <c r="M164" i="10" s="1"/>
  <c r="M165" i="10" s="1"/>
  <c r="M170" i="10" s="1"/>
  <c r="M171" i="10" s="1"/>
  <c r="M172" i="10" s="1"/>
  <c r="M173" i="10" s="1"/>
  <c r="M174" i="10" s="1"/>
  <c r="M180" i="10" s="1"/>
  <c r="M181" i="10" s="1"/>
  <c r="M182" i="10" s="1"/>
  <c r="M184" i="10" l="1"/>
  <c r="M190" i="10" s="1"/>
  <c r="M191" i="10" s="1"/>
  <c r="M192" i="10" s="1"/>
  <c r="M193" i="10" s="1"/>
  <c r="M194" i="10" l="1"/>
  <c r="M195" i="10" s="1"/>
  <c r="M200" i="10" s="1"/>
  <c r="M202" i="10" s="1"/>
  <c r="M205" i="10" s="1"/>
  <c r="M207" i="10" l="1"/>
  <c r="D208" i="10"/>
  <c r="M209" i="10" l="1"/>
  <c r="M215" i="10" s="1"/>
  <c r="M217" i="10" s="1"/>
  <c r="M221" i="10" s="1"/>
  <c r="M226" i="10" s="1"/>
  <c r="M232" i="10" s="1"/>
  <c r="M235" i="10" s="1"/>
  <c r="M241" i="10" s="1"/>
  <c r="M249" i="10" s="1"/>
  <c r="M251" i="10" s="1"/>
  <c r="M254" i="10" s="1"/>
  <c r="M259" i="10" s="1"/>
  <c r="M260" i="10" s="1"/>
  <c r="K267" i="10" s="1"/>
  <c r="K268" i="10" s="1"/>
  <c r="K271" i="10" s="1"/>
  <c r="K272" i="10" s="1"/>
  <c r="K273" i="10" s="1"/>
  <c r="K274" i="10" s="1"/>
  <c r="K275" i="10" s="1"/>
  <c r="K276" i="10" s="1"/>
  <c r="K277" i="10" s="1"/>
  <c r="K278" i="10" s="1"/>
  <c r="K279" i="10" s="1"/>
  <c r="K281" i="10" s="1"/>
  <c r="K282" i="10" s="1"/>
  <c r="K283" i="10" s="1"/>
  <c r="K284" i="10" s="1"/>
  <c r="D210" i="10"/>
  <c r="DN5" i="49"/>
  <c r="B8" i="49"/>
  <c r="K285" i="10" l="1"/>
  <c r="K286" i="10" s="1"/>
  <c r="K287" i="10" s="1"/>
  <c r="K288" i="10" s="1"/>
  <c r="K290" i="10" s="1"/>
  <c r="K291" i="10" s="1"/>
  <c r="K293" i="10" s="1"/>
  <c r="K294" i="10" s="1"/>
  <c r="K296" i="10" s="1"/>
  <c r="K297" i="10" s="1"/>
  <c r="K298" i="10" s="1"/>
  <c r="K303" i="10" s="1"/>
  <c r="K306" i="10" s="1"/>
  <c r="K307" i="10" s="1"/>
  <c r="K308" i="10" s="1"/>
  <c r="K309" i="10" s="1"/>
  <c r="K310" i="10" s="1"/>
  <c r="K311" i="10" s="1"/>
  <c r="K312" i="10" s="1"/>
  <c r="K313" i="10" s="1"/>
  <c r="K314" i="10" s="1"/>
  <c r="K316" i="10" s="1"/>
  <c r="K318" i="10" s="1"/>
  <c r="K325" i="10" s="1"/>
  <c r="M267" i="10" s="1"/>
  <c r="M268" i="10" s="1"/>
  <c r="M291" i="10" s="1"/>
  <c r="M300" i="10" s="1"/>
  <c r="M303" i="10" s="1"/>
  <c r="M316" i="10" s="1"/>
  <c r="M318" i="10" s="1"/>
  <c r="M325" i="10" s="1"/>
  <c r="M330" i="10" s="1"/>
  <c r="M331" i="10" s="1"/>
  <c r="M332" i="10" s="1"/>
  <c r="M333" i="10" l="1"/>
  <c r="M334" i="10" l="1"/>
  <c r="M335" i="10" s="1"/>
  <c r="M336" i="10" s="1"/>
  <c r="M343" i="10" s="1"/>
  <c r="M344" i="10" s="1"/>
  <c r="M345" i="10" s="1"/>
  <c r="M346" i="10" s="1"/>
  <c r="M347" i="10" s="1"/>
  <c r="M348" i="10" s="1"/>
  <c r="M349" i="10" s="1"/>
  <c r="M350" i="10" s="1"/>
  <c r="M351" i="10" s="1"/>
  <c r="M352" i="10" s="1"/>
  <c r="M353" i="10" s="1"/>
  <c r="M354" i="10" s="1"/>
</calcChain>
</file>

<file path=xl/sharedStrings.xml><?xml version="1.0" encoding="utf-8"?>
<sst xmlns="http://schemas.openxmlformats.org/spreadsheetml/2006/main" count="35666" uniqueCount="7579">
  <si>
    <t>Ealing</t>
  </si>
  <si>
    <t>E5037</t>
  </si>
  <si>
    <t>Enfield</t>
  </si>
  <si>
    <t>E5038</t>
  </si>
  <si>
    <t>Haringey</t>
  </si>
  <si>
    <t>E5039</t>
  </si>
  <si>
    <t>Harrow</t>
  </si>
  <si>
    <t>E5040</t>
  </si>
  <si>
    <t>E5041</t>
  </si>
  <si>
    <t>Service Point</t>
  </si>
  <si>
    <t>East Dunbartonshire</t>
  </si>
  <si>
    <t>East Renfrewshire</t>
  </si>
  <si>
    <t>Fife</t>
  </si>
  <si>
    <t>Highland</t>
  </si>
  <si>
    <t>Inverclyde</t>
  </si>
  <si>
    <t>Midlothian</t>
  </si>
  <si>
    <t>North Ayrshire</t>
  </si>
  <si>
    <t>Perth &amp; Kinross</t>
  </si>
  <si>
    <t>Renfrewshire</t>
  </si>
  <si>
    <t>Scottish Borders</t>
  </si>
  <si>
    <t>South Ayrshire</t>
  </si>
  <si>
    <t>South Lanarkshire</t>
  </si>
  <si>
    <t>West Dunbartonshire</t>
  </si>
  <si>
    <t>West Lothian</t>
  </si>
  <si>
    <t>Eilean Siar</t>
  </si>
  <si>
    <t>Orkney</t>
  </si>
  <si>
    <t>Shetland</t>
  </si>
  <si>
    <t>Reference Books</t>
  </si>
  <si>
    <t>- Adult Non-fiction</t>
  </si>
  <si>
    <t>- Adult Fiction</t>
  </si>
  <si>
    <t>Other Library Materials</t>
  </si>
  <si>
    <t>Volunteers</t>
  </si>
  <si>
    <t>E5046</t>
  </si>
  <si>
    <t>Redbridge</t>
  </si>
  <si>
    <t>Visits</t>
  </si>
  <si>
    <t>Number of Visits</t>
  </si>
  <si>
    <t>Virtual Visits</t>
  </si>
  <si>
    <t>Do you consider this to be part of your statutory service?</t>
  </si>
  <si>
    <t>Yes</t>
  </si>
  <si>
    <t>No</t>
  </si>
  <si>
    <t>North Lincolnshire</t>
  </si>
  <si>
    <t>E0104</t>
  </si>
  <si>
    <t>North Somerset</t>
  </si>
  <si>
    <t>E3001</t>
  </si>
  <si>
    <t>Nottingham</t>
  </si>
  <si>
    <t>E0501</t>
  </si>
  <si>
    <t>Peterborough</t>
  </si>
  <si>
    <t>E1101</t>
  </si>
  <si>
    <t>Plymouth</t>
  </si>
  <si>
    <t>E1701</t>
  </si>
  <si>
    <t>Portsmouth</t>
  </si>
  <si>
    <t>E0303</t>
  </si>
  <si>
    <t>- Children's Fiction</t>
  </si>
  <si>
    <t>- Children's Non-fiction</t>
  </si>
  <si>
    <t>Several Sample Weeks</t>
  </si>
  <si>
    <t>Full Count</t>
  </si>
  <si>
    <t>Bookbinding</t>
  </si>
  <si>
    <t>Other Supplies and Services</t>
  </si>
  <si>
    <t>Professional Staff</t>
  </si>
  <si>
    <t>S8701</t>
  </si>
  <si>
    <t>S8101</t>
  </si>
  <si>
    <t>E0702</t>
  </si>
  <si>
    <t>Middlesbrough</t>
  </si>
  <si>
    <t>E0401</t>
  </si>
  <si>
    <t>Milton Keynes</t>
  </si>
  <si>
    <t>E2003</t>
  </si>
  <si>
    <t>North East Lincolnshire</t>
  </si>
  <si>
    <t>E2004</t>
  </si>
  <si>
    <t>Percentage of requested books supplied within 15 days</t>
  </si>
  <si>
    <t>Please Select Your Authority (click inside cell)</t>
  </si>
  <si>
    <t>77 Mansell Street, London, E1 8AN</t>
  </si>
  <si>
    <t>Library Service Contact:</t>
  </si>
  <si>
    <t>Finance Contact:</t>
  </si>
  <si>
    <t>Changes to the Questionnaire</t>
  </si>
  <si>
    <t>General Notes of Guidance</t>
  </si>
  <si>
    <t>Notes for the Questionnaire</t>
  </si>
  <si>
    <t>(Please Select)</t>
  </si>
  <si>
    <t>(Select)</t>
  </si>
  <si>
    <t>Email :</t>
  </si>
  <si>
    <t>email addresses.  If entering more than one, they should be separated by a semi colon.</t>
  </si>
  <si>
    <t>Please specify the email addresses of any other contacts involved in collating these statistics, including any departmental</t>
  </si>
  <si>
    <t>by email:</t>
  </si>
  <si>
    <t>or by telephone:</t>
  </si>
  <si>
    <t>Type (Static/Mobile)</t>
  </si>
  <si>
    <r>
      <t>If the service point is no longer in operation, simply delete the cell contents (</t>
    </r>
    <r>
      <rPr>
        <b/>
        <u/>
        <sz val="8"/>
        <rFont val="Verdana"/>
        <family val="2"/>
      </rPr>
      <t>NOT</t>
    </r>
    <r>
      <rPr>
        <sz val="8"/>
        <rFont val="Verdana"/>
        <family val="2"/>
      </rPr>
      <t xml:space="preserve"> the row).</t>
    </r>
  </si>
  <si>
    <t>(vi)</t>
  </si>
  <si>
    <t>Statutory</t>
  </si>
  <si>
    <t>Non-Statutory</t>
  </si>
  <si>
    <t>Number of Electronic Workstations</t>
  </si>
  <si>
    <t>Housebound readers are currently served by public libraries in a number of different ways, the number required is the TOTAL of the following groups:</t>
  </si>
  <si>
    <t>Gross additions to book stock during the year (excluding gifts).  The figures should not be adjusted for withdrawals or stock losses.</t>
  </si>
  <si>
    <t>Gross additions to stock during the year (excluding gifts).  The figures should not be adjusted for withdrawals or stock losses.</t>
  </si>
  <si>
    <t>NA?</t>
  </si>
  <si>
    <t>Specifically the following notes of guidance apply:</t>
  </si>
  <si>
    <t>Mobile Libraries</t>
  </si>
  <si>
    <t>Reading</t>
  </si>
  <si>
    <t>E0703</t>
  </si>
  <si>
    <t>Redcar &amp; Cleveland</t>
  </si>
  <si>
    <t>E2402</t>
  </si>
  <si>
    <t>General</t>
  </si>
  <si>
    <t>Material Acquisitions</t>
  </si>
  <si>
    <t>Other Library Acquisitions</t>
  </si>
  <si>
    <t>%</t>
  </si>
  <si>
    <t>Number of Items</t>
  </si>
  <si>
    <t>This should be worked out by summing of the number of hours recorded use of public access terminals per year:</t>
  </si>
  <si>
    <t>- Automated bookings: total hours</t>
  </si>
  <si>
    <t>- Manual bookings: total hours</t>
  </si>
  <si>
    <t>Bromley</t>
  </si>
  <si>
    <t>E5035</t>
  </si>
  <si>
    <t>E5036</t>
  </si>
  <si>
    <t>Total Revenue Expenditure</t>
  </si>
  <si>
    <t>Revenue Income</t>
  </si>
  <si>
    <t>Overdue Charges</t>
  </si>
  <si>
    <t>Reservation Fees</t>
  </si>
  <si>
    <t>Hire of Audio and Visual Materials</t>
  </si>
  <si>
    <t>Electronic Revenue</t>
  </si>
  <si>
    <t>Provision of Library Services to other Local Authorities</t>
  </si>
  <si>
    <t>Total Revenue Income</t>
  </si>
  <si>
    <t>New Buildings</t>
  </si>
  <si>
    <t>IT Investment, Networks etc.</t>
  </si>
  <si>
    <t xml:space="preserve"> </t>
  </si>
  <si>
    <t xml:space="preserve">Name of Authority : </t>
  </si>
  <si>
    <t>Name :</t>
  </si>
  <si>
    <t>Tel :</t>
  </si>
  <si>
    <t>Books and Pamphlets</t>
  </si>
  <si>
    <t>Reference stocks will normally include Children's and Local Studies and reference books held in reserve stock.</t>
  </si>
  <si>
    <t>E3620</t>
  </si>
  <si>
    <t>Surrey</t>
  </si>
  <si>
    <t>E3720</t>
  </si>
  <si>
    <t>Warwickshire</t>
  </si>
  <si>
    <t>E3820</t>
  </si>
  <si>
    <t>West Sussex</t>
  </si>
  <si>
    <t>E1821</t>
  </si>
  <si>
    <t>Worcestershire</t>
  </si>
  <si>
    <t>PLEASE MULTIPLY THE TOTAL BY 50 TO OBTAIN AN ANNUAL AVERAGE TOTAL.</t>
  </si>
  <si>
    <t>Number of requests for specific items (annual total)</t>
  </si>
  <si>
    <t>Book Request Service</t>
  </si>
  <si>
    <t>Percentage of requested books supplied within 30 days</t>
  </si>
  <si>
    <t>Westminster</t>
  </si>
  <si>
    <t>E5030</t>
  </si>
  <si>
    <t>Barking &amp; Dagenham</t>
  </si>
  <si>
    <t>E5031</t>
  </si>
  <si>
    <t>E4704</t>
  </si>
  <si>
    <t>Leeds</t>
  </si>
  <si>
    <t>E4705</t>
  </si>
  <si>
    <t>Wakefield</t>
  </si>
  <si>
    <t>E0101</t>
  </si>
  <si>
    <t>Bath &amp; North East Somerset</t>
  </si>
  <si>
    <t>E2301</t>
  </si>
  <si>
    <t>Blackburn with Darwen</t>
  </si>
  <si>
    <t>E2302</t>
  </si>
  <si>
    <t>Blackpool</t>
  </si>
  <si>
    <t>E0301</t>
  </si>
  <si>
    <t>Bracknell Forest</t>
  </si>
  <si>
    <t>E1401</t>
  </si>
  <si>
    <t>Books - Children's Fiction</t>
  </si>
  <si>
    <t>Books - Children's Non-fiction</t>
  </si>
  <si>
    <t xml:space="preserve">Percentage of requested books supplied within 7 days </t>
  </si>
  <si>
    <t>Rutland</t>
  </si>
  <si>
    <t>E0304</t>
  </si>
  <si>
    <t>Slough</t>
  </si>
  <si>
    <t>E0103</t>
  </si>
  <si>
    <t>South Gloucestershire</t>
  </si>
  <si>
    <t>E1702</t>
  </si>
  <si>
    <t>Southampton</t>
  </si>
  <si>
    <t>E1501</t>
  </si>
  <si>
    <t>Southend-on-Sea</t>
  </si>
  <si>
    <t>E0704</t>
  </si>
  <si>
    <t>Stockton-on-Tees</t>
  </si>
  <si>
    <t>E3401</t>
  </si>
  <si>
    <t>Stoke-on-Trent</t>
  </si>
  <si>
    <t>E3901</t>
  </si>
  <si>
    <t>Swindon</t>
  </si>
  <si>
    <t>E3201</t>
  </si>
  <si>
    <t>Telford &amp; Wrekin</t>
  </si>
  <si>
    <t>E1502</t>
  </si>
  <si>
    <t>S8903</t>
  </si>
  <si>
    <t>S8901</t>
  </si>
  <si>
    <t>S8902</t>
  </si>
  <si>
    <t>E0201</t>
  </si>
  <si>
    <t>E2201</t>
  </si>
  <si>
    <t>Medway</t>
  </si>
  <si>
    <t>Include only income received from other library authorities for providing specified library services on a contracted basis.</t>
  </si>
  <si>
    <t>Sound Recordings - Adult Talking Books</t>
  </si>
  <si>
    <t>Sound Recordings - Children's Talking Books</t>
  </si>
  <si>
    <t xml:space="preserve">Sound Recordings - Adult Talking Books </t>
  </si>
  <si>
    <t xml:space="preserve">Sound Recordings - Children's Talking Books </t>
  </si>
  <si>
    <t>Inter library loans.  Direct loans to own end users only.</t>
  </si>
  <si>
    <t>Newspapers, Periodicals and Magazines</t>
  </si>
  <si>
    <t>Number of service points with electronic counters</t>
  </si>
  <si>
    <t>S8201</t>
  </si>
  <si>
    <t>S8802</t>
  </si>
  <si>
    <t>Dundee</t>
  </si>
  <si>
    <t>S8704</t>
  </si>
  <si>
    <t>S8705</t>
  </si>
  <si>
    <t>S8601</t>
  </si>
  <si>
    <t>S8706</t>
  </si>
  <si>
    <t>S8602</t>
  </si>
  <si>
    <t>Edinburgh</t>
  </si>
  <si>
    <t>S8102</t>
  </si>
  <si>
    <t>Falkirk</t>
  </si>
  <si>
    <t>S8301</t>
  </si>
  <si>
    <t>S8702</t>
  </si>
  <si>
    <t>Glasgow</t>
  </si>
  <si>
    <t>S8501</t>
  </si>
  <si>
    <t>S8707</t>
  </si>
  <si>
    <t>S8603</t>
  </si>
  <si>
    <t>S8403</t>
  </si>
  <si>
    <t>S8709</t>
  </si>
  <si>
    <t>S8708</t>
  </si>
  <si>
    <t>S8803</t>
  </si>
  <si>
    <t>S8712</t>
  </si>
  <si>
    <t>S8001</t>
  </si>
  <si>
    <t>S8710</t>
  </si>
  <si>
    <t>S8711</t>
  </si>
  <si>
    <t>S8103</t>
  </si>
  <si>
    <t>Stirling</t>
  </si>
  <si>
    <t>S8703</t>
  </si>
  <si>
    <t>S8604</t>
  </si>
  <si>
    <t>Swansea</t>
  </si>
  <si>
    <t>W7204</t>
  </si>
  <si>
    <t>S8401</t>
  </si>
  <si>
    <t>S8402</t>
  </si>
  <si>
    <t>S8801</t>
  </si>
  <si>
    <t>Miscellaneous - Corporate Income</t>
  </si>
  <si>
    <t>Total Number of Terminals for Public or Joint Use with Staff</t>
  </si>
  <si>
    <t>E3202</t>
  </si>
  <si>
    <t>E3902</t>
  </si>
  <si>
    <t>[Please check that the figure submitted for number of hours recorded use is less than the number available hours]</t>
  </si>
  <si>
    <t>Total Lending Stock</t>
  </si>
  <si>
    <t>Reserve Stock and Unallocated</t>
  </si>
  <si>
    <t>Book Acquisitions</t>
  </si>
  <si>
    <t>In filling out the form please use the following conventions</t>
  </si>
  <si>
    <t>Denotes nil or not applicable</t>
  </si>
  <si>
    <t>Denotes data not available</t>
  </si>
  <si>
    <t>Kingston-upon-Hull</t>
  </si>
  <si>
    <t>E2401</t>
  </si>
  <si>
    <t>Leicester</t>
  </si>
  <si>
    <t>Total Capital Expenditure</t>
  </si>
  <si>
    <t>Aberdeen</t>
  </si>
  <si>
    <t>Barnet</t>
  </si>
  <si>
    <t>E5032</t>
  </si>
  <si>
    <t>E5033</t>
  </si>
  <si>
    <t>Brent</t>
  </si>
  <si>
    <t>E5034</t>
  </si>
  <si>
    <t>All Other Paid Staff</t>
  </si>
  <si>
    <t>Number</t>
  </si>
  <si>
    <t xml:space="preserve">Aberdeenshire </t>
  </si>
  <si>
    <t xml:space="preserve">Bexley </t>
  </si>
  <si>
    <t xml:space="preserve">Brighton &amp; Hove </t>
  </si>
  <si>
    <t xml:space="preserve">Clackmannanshire </t>
  </si>
  <si>
    <t>Denbighshire</t>
  </si>
  <si>
    <t xml:space="preserve">East Lothian </t>
  </si>
  <si>
    <t>East Riding of Yorkshire</t>
  </si>
  <si>
    <t xml:space="preserve">Flintshire </t>
  </si>
  <si>
    <t xml:space="preserve">Gateshead </t>
  </si>
  <si>
    <t xml:space="preserve">Havering </t>
  </si>
  <si>
    <t xml:space="preserve">Hounslow </t>
  </si>
  <si>
    <t xml:space="preserve">Islington </t>
  </si>
  <si>
    <t xml:space="preserve">Monmouthshire </t>
  </si>
  <si>
    <t xml:space="preserve">Moray </t>
  </si>
  <si>
    <t>Newcastle-upon-Tyne</t>
  </si>
  <si>
    <t xml:space="preserve">Newham </t>
  </si>
  <si>
    <t xml:space="preserve">Norfolk </t>
  </si>
  <si>
    <t xml:space="preserve">North Lanarkshire </t>
  </si>
  <si>
    <t>Northern Ireland</t>
  </si>
  <si>
    <t xml:space="preserve">Oldham </t>
  </si>
  <si>
    <t xml:space="preserve">St Helens </t>
  </si>
  <si>
    <t xml:space="preserve">Warrington </t>
  </si>
  <si>
    <t>Wokingham</t>
  </si>
  <si>
    <t>Name1</t>
  </si>
  <si>
    <t>Job_Title1</t>
  </si>
  <si>
    <t>Telephone1</t>
  </si>
  <si>
    <t>Email1</t>
  </si>
  <si>
    <t>Name2</t>
  </si>
  <si>
    <t>Job_Title2</t>
  </si>
  <si>
    <t>Telephone2</t>
  </si>
  <si>
    <t>Email2</t>
  </si>
  <si>
    <t>Other_Email</t>
  </si>
  <si>
    <t>LIBR0001</t>
  </si>
  <si>
    <t>LIBR0002</t>
  </si>
  <si>
    <t>LIBR0003</t>
  </si>
  <si>
    <t>LIBR0004</t>
  </si>
  <si>
    <t>LIBR0005</t>
  </si>
  <si>
    <t>LIBR0006</t>
  </si>
  <si>
    <t>LIBR0007</t>
  </si>
  <si>
    <t>LIBR0008</t>
  </si>
  <si>
    <t>LIBR0009</t>
  </si>
  <si>
    <t>LIBR0010</t>
  </si>
  <si>
    <t>LIBR0011</t>
  </si>
  <si>
    <t>LIBR0012</t>
  </si>
  <si>
    <t>LIBR0014</t>
  </si>
  <si>
    <t>LIBR0015</t>
  </si>
  <si>
    <t>LIBR0016</t>
  </si>
  <si>
    <t>LIBR0017</t>
  </si>
  <si>
    <t>LIBR0018</t>
  </si>
  <si>
    <t>LIBR0019</t>
  </si>
  <si>
    <t>LIBR0020</t>
  </si>
  <si>
    <t>LIBR0021</t>
  </si>
  <si>
    <t>LIBR0022</t>
  </si>
  <si>
    <t>LIBR0023</t>
  </si>
  <si>
    <t>LIBR0024</t>
  </si>
  <si>
    <t>LIBR0025</t>
  </si>
  <si>
    <t>LIBR0026</t>
  </si>
  <si>
    <t>LIBR0027</t>
  </si>
  <si>
    <t>LIBR0028</t>
  </si>
  <si>
    <t>LIBR0029</t>
  </si>
  <si>
    <t>LIBR0030</t>
  </si>
  <si>
    <t>LIBR0031</t>
  </si>
  <si>
    <t>LIBR0032</t>
  </si>
  <si>
    <t>LIBR0033</t>
  </si>
  <si>
    <t>LIBR0034</t>
  </si>
  <si>
    <t>LIBR0035</t>
  </si>
  <si>
    <t>LIBR0036</t>
  </si>
  <si>
    <t>Include the total income derived in the financial year from the charges for all library material derived from all customers.</t>
  </si>
  <si>
    <t>Include subscription income but exclude returnable deposits.</t>
  </si>
  <si>
    <t>Book Issues</t>
  </si>
  <si>
    <t>Books - Adult Fiction</t>
  </si>
  <si>
    <t>Books - Adult Non-fiction</t>
  </si>
  <si>
    <t>Total Book Issues</t>
  </si>
  <si>
    <t>Units</t>
  </si>
  <si>
    <t>Croydon</t>
  </si>
  <si>
    <t>Suffolk</t>
  </si>
  <si>
    <t>E3021</t>
  </si>
  <si>
    <t>Nottinghamshire</t>
  </si>
  <si>
    <t>E3120</t>
  </si>
  <si>
    <t>libraries@cipfa.org</t>
  </si>
  <si>
    <t>Job Title:</t>
  </si>
  <si>
    <t>Additional Contacts:</t>
  </si>
  <si>
    <t>Year:</t>
  </si>
  <si>
    <t>North Tyneside</t>
  </si>
  <si>
    <t>E4504</t>
  </si>
  <si>
    <t>South Tyneside</t>
  </si>
  <si>
    <t>E4505</t>
  </si>
  <si>
    <t>Sunderland</t>
  </si>
  <si>
    <t>E4601</t>
  </si>
  <si>
    <t>Birmingham</t>
  </si>
  <si>
    <t>E4602</t>
  </si>
  <si>
    <t>Coventry</t>
  </si>
  <si>
    <t>E4603</t>
  </si>
  <si>
    <t>Dudley</t>
  </si>
  <si>
    <t>E4604</t>
  </si>
  <si>
    <t>Sandwell</t>
  </si>
  <si>
    <t>E4605</t>
  </si>
  <si>
    <t>Solihull</t>
  </si>
  <si>
    <t>E4606</t>
  </si>
  <si>
    <t>Walsall</t>
  </si>
  <si>
    <t>E4607</t>
  </si>
  <si>
    <t>Wolverhampton</t>
  </si>
  <si>
    <t>Number of Volumes</t>
  </si>
  <si>
    <t>_____</t>
  </si>
  <si>
    <t>Sound Recordings - Talking Books</t>
  </si>
  <si>
    <t>Acquisitions</t>
  </si>
  <si>
    <t>Employees</t>
  </si>
  <si>
    <t>Premises</t>
  </si>
  <si>
    <t>Transport</t>
  </si>
  <si>
    <t>Support Services Costs (Not applicable in Northern Ireland)</t>
  </si>
  <si>
    <t>Specific Grants</t>
  </si>
  <si>
    <t>E5047</t>
  </si>
  <si>
    <t>Richmond-upon-Thames</t>
  </si>
  <si>
    <t>E5048</t>
  </si>
  <si>
    <t>Sutton</t>
  </si>
  <si>
    <t>E5049</t>
  </si>
  <si>
    <t>Waltham Forest</t>
  </si>
  <si>
    <t>E4201</t>
  </si>
  <si>
    <t>Bolton</t>
  </si>
  <si>
    <t>E4202</t>
  </si>
  <si>
    <t>Bury</t>
  </si>
  <si>
    <t>E4203</t>
  </si>
  <si>
    <t>Manchester</t>
  </si>
  <si>
    <t>E4204</t>
  </si>
  <si>
    <t>E4205</t>
  </si>
  <si>
    <t>Rochdale</t>
  </si>
  <si>
    <t>E4206</t>
  </si>
  <si>
    <t>Salford</t>
  </si>
  <si>
    <t>E4207</t>
  </si>
  <si>
    <t>Stockport</t>
  </si>
  <si>
    <t>E4208</t>
  </si>
  <si>
    <t>Tameside</t>
  </si>
  <si>
    <t>E4209</t>
  </si>
  <si>
    <t>Trafford</t>
  </si>
  <si>
    <t>E4210</t>
  </si>
  <si>
    <t>Wigan</t>
  </si>
  <si>
    <t>E4301</t>
  </si>
  <si>
    <t>Knowsley</t>
  </si>
  <si>
    <t>E4302</t>
  </si>
  <si>
    <t>Liverpool</t>
  </si>
  <si>
    <t>E4303</t>
  </si>
  <si>
    <t>E4304</t>
  </si>
  <si>
    <t>Sefton</t>
  </si>
  <si>
    <t>E4305</t>
  </si>
  <si>
    <t>Wirral</t>
  </si>
  <si>
    <t>E4401</t>
  </si>
  <si>
    <t>Barnsley</t>
  </si>
  <si>
    <t>E4402</t>
  </si>
  <si>
    <t>Doncaster</t>
  </si>
  <si>
    <t>E4403</t>
  </si>
  <si>
    <t>Rotherham</t>
  </si>
  <si>
    <t>E4404</t>
  </si>
  <si>
    <t>Sheffield</t>
  </si>
  <si>
    <t>E4501</t>
  </si>
  <si>
    <t>E4502</t>
  </si>
  <si>
    <t>E4503</t>
  </si>
  <si>
    <t>Library Name</t>
  </si>
  <si>
    <t>If joint provision with the authority is provided, the authority should have control over 50% of the input, and satisfy the notes under LAPS.</t>
  </si>
  <si>
    <t>Please list number of local service points, partnerships or/and other libraries in the box provided below:</t>
  </si>
  <si>
    <t>Stock</t>
  </si>
  <si>
    <t>Wrexham</t>
  </si>
  <si>
    <t>W7602</t>
  </si>
  <si>
    <t>W7001</t>
  </si>
  <si>
    <t>W7003</t>
  </si>
  <si>
    <t>Pembrokeshire</t>
  </si>
  <si>
    <t>Powys</t>
  </si>
  <si>
    <t>Vale of Glamorgan</t>
  </si>
  <si>
    <r>
      <t xml:space="preserve">- Community Managed Co-Produced Library: </t>
    </r>
    <r>
      <rPr>
        <sz val="8"/>
        <rFont val="Verdana"/>
        <family val="2"/>
      </rPr>
      <t>These are community-led and largely community delivered, rarely with paid staff, but often with some form of ongoing Council support and often still part of the public library network.</t>
    </r>
  </si>
  <si>
    <t>Service Points</t>
  </si>
  <si>
    <t>Busiest Service Point</t>
  </si>
  <si>
    <t>Types of Library</t>
  </si>
  <si>
    <t>55-59</t>
  </si>
  <si>
    <t>50-54</t>
  </si>
  <si>
    <t>45-49</t>
  </si>
  <si>
    <t>40-44</t>
  </si>
  <si>
    <t>35-39</t>
  </si>
  <si>
    <t>30-34</t>
  </si>
  <si>
    <t>25-29</t>
  </si>
  <si>
    <t>20-24</t>
  </si>
  <si>
    <t>15-19</t>
  </si>
  <si>
    <t>10-14</t>
  </si>
  <si>
    <t>NOTE: To include New Opportunities Fund</t>
  </si>
  <si>
    <t>For CIPFA Use</t>
  </si>
  <si>
    <t>The Chartered Institute of Public Finance and Accountancy (CIPFA)</t>
  </si>
  <si>
    <t>(iv)</t>
  </si>
  <si>
    <t>under 10</t>
  </si>
  <si>
    <t>If electronic products are funded via a Consortium - divide the total Consortium spend by the number of participating authorities to provide an expenditure figure per authority.</t>
  </si>
  <si>
    <t>Hillingdon</t>
  </si>
  <si>
    <t>E5042</t>
  </si>
  <si>
    <t>E5043</t>
  </si>
  <si>
    <t>Kingston-upon-Thames</t>
  </si>
  <si>
    <t>E5044</t>
  </si>
  <si>
    <t>Merton</t>
  </si>
  <si>
    <t>E5045</t>
  </si>
  <si>
    <t xml:space="preserve">For Reference (CD-ROMs, Multi-media, Software, etc.) </t>
  </si>
  <si>
    <t>All outside corporate revenue including recharges to other departments and authorities, where the latter is not accounted for in Agency Services.</t>
  </si>
  <si>
    <t>Derby</t>
  </si>
  <si>
    <t>E2001</t>
  </si>
  <si>
    <t>E0601</t>
  </si>
  <si>
    <t>Halton</t>
  </si>
  <si>
    <t>E0701</t>
  </si>
  <si>
    <t>Hartlepool</t>
  </si>
  <si>
    <t>E1801</t>
  </si>
  <si>
    <t>Herefordshire</t>
  </si>
  <si>
    <t>E2101</t>
  </si>
  <si>
    <t>Isle of Wight</t>
  </si>
  <si>
    <t>E2002</t>
  </si>
  <si>
    <t>Include here all issues and borrowings of either original material or photocopies whether made directly or through Regional Library Bureau, BLD etc.  Exclude issues made between service points within a single library system. Include sets of vocal and orchestral music and plays.</t>
  </si>
  <si>
    <t>Electronic Products</t>
  </si>
  <si>
    <t xml:space="preserve">PLEASE MULTIPLY THE TOTAL BY 50 TO OBTAIN AN ANNUAL AVERAGE TOTAL. </t>
  </si>
  <si>
    <t>For each branch please calculate:</t>
  </si>
  <si>
    <t>- the number of scheduled library opening hours</t>
  </si>
  <si>
    <t>Multiply the two to give ICT hours for that branch.</t>
  </si>
  <si>
    <t>(to nearest whole percent)</t>
  </si>
  <si>
    <t>Loans of uncatalogued material e.g. if a book is issued before a record is created then a notional issues transaction should be made when the book is subsequently catalogued and the record is made;</t>
  </si>
  <si>
    <t>The net cost of any aspect of the Public Library Service which has been contracted to an outside agency, except where the service being paid for relates to a type of expenditure, (e.g. bookbinding, repairs and maintenance etc.) then the payment should be recorded under the appropriate line of expenditure.</t>
  </si>
  <si>
    <t>(FTE to 1 decimal place)</t>
  </si>
  <si>
    <t>In Post</t>
  </si>
  <si>
    <t>Total Staff</t>
  </si>
  <si>
    <t>Memorandum</t>
  </si>
  <si>
    <t>(ii)</t>
  </si>
  <si>
    <t>Contact Details</t>
  </si>
  <si>
    <t>- Reference (including Children's)</t>
  </si>
  <si>
    <t>Authority</t>
  </si>
  <si>
    <t>North Yorkshire</t>
  </si>
  <si>
    <t>E2820</t>
  </si>
  <si>
    <t>Northamptonshire</t>
  </si>
  <si>
    <t>E2701</t>
  </si>
  <si>
    <t>York</t>
  </si>
  <si>
    <t>Buckinghamshire</t>
  </si>
  <si>
    <t>E0521</t>
  </si>
  <si>
    <t>Cambridgeshire</t>
  </si>
  <si>
    <t>E0920</t>
  </si>
  <si>
    <t>Cumbria</t>
  </si>
  <si>
    <t>E1021</t>
  </si>
  <si>
    <t>Derbyshire</t>
  </si>
  <si>
    <t>E1121</t>
  </si>
  <si>
    <t>Devon</t>
  </si>
  <si>
    <t>Dorset</t>
  </si>
  <si>
    <t>E1421</t>
  </si>
  <si>
    <t>East Sussex</t>
  </si>
  <si>
    <t>E1521</t>
  </si>
  <si>
    <t>Essex</t>
  </si>
  <si>
    <t>E1620</t>
  </si>
  <si>
    <t>Gloucestershire</t>
  </si>
  <si>
    <t>E1721</t>
  </si>
  <si>
    <t>Hampshire</t>
  </si>
  <si>
    <t>E1920</t>
  </si>
  <si>
    <t>Cornwall</t>
  </si>
  <si>
    <t>Durham</t>
  </si>
  <si>
    <t>Northumberland</t>
  </si>
  <si>
    <t>Shropshire</t>
  </si>
  <si>
    <t>Wiltshire</t>
  </si>
  <si>
    <t>Annual Issues</t>
  </si>
  <si>
    <t>Include:</t>
  </si>
  <si>
    <t>(i)</t>
  </si>
  <si>
    <t>(iii)</t>
  </si>
  <si>
    <t>Exclude:</t>
  </si>
  <si>
    <t>Please refer to the notes of guidance before completing this form.</t>
  </si>
  <si>
    <t>City of London</t>
  </si>
  <si>
    <t>W7201</t>
  </si>
  <si>
    <t>W7401</t>
  </si>
  <si>
    <t>Bridgend</t>
  </si>
  <si>
    <t>W7402</t>
  </si>
  <si>
    <t>W7601</t>
  </si>
  <si>
    <t>Cardiff</t>
  </si>
  <si>
    <t>W7102</t>
  </si>
  <si>
    <t>W7101</t>
  </si>
  <si>
    <t>W7301</t>
  </si>
  <si>
    <t>Conwy</t>
  </si>
  <si>
    <t>W7002</t>
  </si>
  <si>
    <t>W7303</t>
  </si>
  <si>
    <t>W7302</t>
  </si>
  <si>
    <t>W7403</t>
  </si>
  <si>
    <t>W7202</t>
  </si>
  <si>
    <t>W7701</t>
  </si>
  <si>
    <t>W7203</t>
  </si>
  <si>
    <t>W7103</t>
  </si>
  <si>
    <t>W7501</t>
  </si>
  <si>
    <t>W7404</t>
  </si>
  <si>
    <t>W7702</t>
  </si>
  <si>
    <t>Newport</t>
  </si>
  <si>
    <t>E0102</t>
  </si>
  <si>
    <t>Bristol</t>
  </si>
  <si>
    <t>E1301</t>
  </si>
  <si>
    <t>Darlington</t>
  </si>
  <si>
    <t>E1001</t>
  </si>
  <si>
    <t>N9995</t>
  </si>
  <si>
    <t>LIBR0037</t>
  </si>
  <si>
    <t>LIBR0038</t>
  </si>
  <si>
    <t>LIBR0039</t>
  </si>
  <si>
    <t>LIBR0041</t>
  </si>
  <si>
    <t>LIBR0042</t>
  </si>
  <si>
    <t>LIBR0049</t>
  </si>
  <si>
    <t>LIBR0050</t>
  </si>
  <si>
    <t>LIBR0051</t>
  </si>
  <si>
    <t>LIBR0052</t>
  </si>
  <si>
    <t>LIBR0054</t>
  </si>
  <si>
    <t>LIBR0055</t>
  </si>
  <si>
    <t>LIBR0062</t>
  </si>
  <si>
    <t>LIBR0063</t>
  </si>
  <si>
    <t>LIBR0064</t>
  </si>
  <si>
    <t>LIBR0065</t>
  </si>
  <si>
    <t>LIBR0066</t>
  </si>
  <si>
    <t>LIBR0067</t>
  </si>
  <si>
    <t>LIBR0068</t>
  </si>
  <si>
    <t>LIBR0069</t>
  </si>
  <si>
    <t>..</t>
  </si>
  <si>
    <t>LIBR0170</t>
  </si>
  <si>
    <t>LIBR0171</t>
  </si>
  <si>
    <t>LIBR0173</t>
  </si>
  <si>
    <t>LIBR0174</t>
  </si>
  <si>
    <t>LIBR0175</t>
  </si>
  <si>
    <t>Auto summation cells will not calculate if cells contain .. as this represent an unknown figure.</t>
  </si>
  <si>
    <t>*Taken from last year's return, please overwrite if incorrect</t>
  </si>
  <si>
    <t>Thurrock</t>
  </si>
  <si>
    <t>E1102</t>
  </si>
  <si>
    <t>Torbay</t>
  </si>
  <si>
    <t>E0602</t>
  </si>
  <si>
    <t>E0302</t>
  </si>
  <si>
    <t>West Berkshire</t>
  </si>
  <si>
    <t>E0305</t>
  </si>
  <si>
    <t>Windsor &amp; Maidenhead</t>
  </si>
  <si>
    <t>E0306</t>
  </si>
  <si>
    <t>&gt;=60</t>
  </si>
  <si>
    <t>The method used will be sampling for a week in October, used for the other sampling procedure.  All appropriate staff at all service points keep a record of the number of enquiries received.  The total for each service point/department is sent to headquarters to make a grand total for the authority for the week.</t>
  </si>
  <si>
    <t>All renewals made in response to an approach from a reader.  For mobile libraries, renewals should only be counted as issues if a reader comes and requests renewal;</t>
  </si>
  <si>
    <t>The following information is required to perform the calculation:</t>
  </si>
  <si>
    <t>LIBR0070</t>
  </si>
  <si>
    <t>LIBR0071</t>
  </si>
  <si>
    <t>LIBR0072</t>
  </si>
  <si>
    <t>LIBR0073</t>
  </si>
  <si>
    <t>LIBR0075</t>
  </si>
  <si>
    <t>LIBR0076</t>
  </si>
  <si>
    <t>LIBR0083</t>
  </si>
  <si>
    <t>LIBR0084</t>
  </si>
  <si>
    <t>LIBR0085</t>
  </si>
  <si>
    <t>LIBR0086</t>
  </si>
  <si>
    <t>LIBR0087</t>
  </si>
  <si>
    <t>LIBR0088</t>
  </si>
  <si>
    <t>LIBR0089</t>
  </si>
  <si>
    <t>LIBR0090</t>
  </si>
  <si>
    <t>LIBR0091</t>
  </si>
  <si>
    <t>LIBR0092</t>
  </si>
  <si>
    <t>LIBR0093</t>
  </si>
  <si>
    <t>LIBR0094</t>
  </si>
  <si>
    <t>LIBR0095</t>
  </si>
  <si>
    <t>LIBR0096</t>
  </si>
  <si>
    <t>LIBR0097</t>
  </si>
  <si>
    <t>LIBR0098</t>
  </si>
  <si>
    <t>LIBR0099</t>
  </si>
  <si>
    <t>LIBR0100</t>
  </si>
  <si>
    <t>LIBR0101</t>
  </si>
  <si>
    <t>LIBR0102</t>
  </si>
  <si>
    <t>LIBR0103</t>
  </si>
  <si>
    <t>LIBR0104</t>
  </si>
  <si>
    <t>LIBR0105</t>
  </si>
  <si>
    <t>LIBR0106</t>
  </si>
  <si>
    <t>LIBR0107</t>
  </si>
  <si>
    <t>LIBR0108</t>
  </si>
  <si>
    <t>LIBR0110</t>
  </si>
  <si>
    <t>LIBR0111</t>
  </si>
  <si>
    <t>LIBR0118</t>
  </si>
  <si>
    <t>LIBR0119</t>
  </si>
  <si>
    <t>LIBR0120</t>
  </si>
  <si>
    <t>LIBR0121</t>
  </si>
  <si>
    <t>LIBR0122</t>
  </si>
  <si>
    <t>LIBR0123</t>
  </si>
  <si>
    <t>LIBR0124</t>
  </si>
  <si>
    <t>LIBR0125</t>
  </si>
  <si>
    <t>LIBR0126</t>
  </si>
  <si>
    <t>LIBR0127</t>
  </si>
  <si>
    <t>LIBR0128</t>
  </si>
  <si>
    <t>LIBR0129</t>
  </si>
  <si>
    <t>LIBR0130</t>
  </si>
  <si>
    <t>LIBR0131</t>
  </si>
  <si>
    <t>LIBR0132</t>
  </si>
  <si>
    <t>LIBR0133</t>
  </si>
  <si>
    <t>LIBR0134</t>
  </si>
  <si>
    <t>LIBR0135</t>
  </si>
  <si>
    <t>LIBR0136</t>
  </si>
  <si>
    <t>LIBR0137</t>
  </si>
  <si>
    <t>LIBR0138</t>
  </si>
  <si>
    <t>LIBR0139</t>
  </si>
  <si>
    <t>LIBR0140</t>
  </si>
  <si>
    <t>LIBR0141</t>
  </si>
  <si>
    <t>LIBR0142</t>
  </si>
  <si>
    <t>LIBR0143</t>
  </si>
  <si>
    <t>LIBR0144</t>
  </si>
  <si>
    <t>LIBR0145</t>
  </si>
  <si>
    <t>LIBR0146</t>
  </si>
  <si>
    <t>LIBR0147</t>
  </si>
  <si>
    <t>LIBR0148</t>
  </si>
  <si>
    <t>LIBR0149</t>
  </si>
  <si>
    <t>LIBR0150</t>
  </si>
  <si>
    <t>LIBR0151</t>
  </si>
  <si>
    <t>LIBR0152</t>
  </si>
  <si>
    <t>LIBR0153</t>
  </si>
  <si>
    <t>LIBR0154</t>
  </si>
  <si>
    <t>Total</t>
  </si>
  <si>
    <t>Please do not use either NA or N/A, please see above conventions for valid method.</t>
  </si>
  <si>
    <t>Please do not leave any boxes blank</t>
  </si>
  <si>
    <t>Computing Costs (Non-Financial)</t>
  </si>
  <si>
    <t>Third Party Payments</t>
  </si>
  <si>
    <t>Support Services Costs</t>
  </si>
  <si>
    <t>Number of enquiries (annual total)</t>
  </si>
  <si>
    <t>Hertfordshire</t>
  </si>
  <si>
    <t>E2221</t>
  </si>
  <si>
    <t>Kent</t>
  </si>
  <si>
    <t>E2321</t>
  </si>
  <si>
    <t>Lancashire</t>
  </si>
  <si>
    <t>E2421</t>
  </si>
  <si>
    <t>Leicestershire</t>
  </si>
  <si>
    <t>E2520</t>
  </si>
  <si>
    <t>Lincolnshire</t>
  </si>
  <si>
    <t>E2620</t>
  </si>
  <si>
    <t>E2721</t>
  </si>
  <si>
    <t>Number of physical visits to library premises for library purposes (annual total)</t>
  </si>
  <si>
    <t>Number of physical visits to library premises for non-library purposes (annual total)</t>
  </si>
  <si>
    <t>Inter Library Loans supplied to other libraries</t>
  </si>
  <si>
    <t>Inter Library Loans received from other libraries</t>
  </si>
  <si>
    <t>E4701</t>
  </si>
  <si>
    <t>Bradford</t>
  </si>
  <si>
    <t>E4702</t>
  </si>
  <si>
    <t>Calderdale</t>
  </si>
  <si>
    <t>E4703</t>
  </si>
  <si>
    <t>Kirklees</t>
  </si>
  <si>
    <t>Bedford</t>
  </si>
  <si>
    <t>Issues from closed access stock for use on library premises;</t>
  </si>
  <si>
    <t>Non-borrowing open shelf use.</t>
  </si>
  <si>
    <t>Number of Enquiries</t>
  </si>
  <si>
    <t>Active Borrowers</t>
  </si>
  <si>
    <t>Housebound Readers</t>
  </si>
  <si>
    <t>Introduction</t>
  </si>
  <si>
    <t>£</t>
  </si>
  <si>
    <t>E5010</t>
  </si>
  <si>
    <t>E5011</t>
  </si>
  <si>
    <t>Camden</t>
  </si>
  <si>
    <t>E5012</t>
  </si>
  <si>
    <t>Greenwich</t>
  </si>
  <si>
    <t>E5013</t>
  </si>
  <si>
    <t>Hackney</t>
  </si>
  <si>
    <t>E5014</t>
  </si>
  <si>
    <t>Hammersmith &amp; Fulham</t>
  </si>
  <si>
    <t>E5015</t>
  </si>
  <si>
    <t>E5016</t>
  </si>
  <si>
    <t>Kensington &amp; Chelsea</t>
  </si>
  <si>
    <t>E5017</t>
  </si>
  <si>
    <t>Lambeth</t>
  </si>
  <si>
    <t>E5018</t>
  </si>
  <si>
    <t>Lewisham</t>
  </si>
  <si>
    <t>E5019</t>
  </si>
  <si>
    <t>Southwark</t>
  </si>
  <si>
    <t>E5020</t>
  </si>
  <si>
    <t>Tower Hamlets</t>
  </si>
  <si>
    <t>E5021</t>
  </si>
  <si>
    <t>Wandsworth</t>
  </si>
  <si>
    <t>E5022</t>
  </si>
  <si>
    <t>Total Expenditure on Materials</t>
  </si>
  <si>
    <t>Net Expenditure</t>
  </si>
  <si>
    <t>Blaenau Gwent</t>
  </si>
  <si>
    <t>Caerphilly</t>
  </si>
  <si>
    <t>Carmarthenshire</t>
  </si>
  <si>
    <t>Ceredigion</t>
  </si>
  <si>
    <t>Gwynedd</t>
  </si>
  <si>
    <t>Isle of Anglesey</t>
  </si>
  <si>
    <t>Merthyr Tydfil</t>
  </si>
  <si>
    <t>Neath Port Talbot</t>
  </si>
  <si>
    <t>Rhondda Cynon Taff</t>
  </si>
  <si>
    <t>Torfaen</t>
  </si>
  <si>
    <t>Angus</t>
  </si>
  <si>
    <t>Argyll &amp; Bute</t>
  </si>
  <si>
    <t>Dumfries &amp; Galloway</t>
  </si>
  <si>
    <t>East Ayrshire</t>
  </si>
  <si>
    <t>Overdue Charges and Reservation Fees</t>
  </si>
  <si>
    <t>Lettings</t>
  </si>
  <si>
    <t>Other Capital Expenditure (please specify)</t>
  </si>
  <si>
    <t>FLAS</t>
  </si>
  <si>
    <t>Oxfordshire</t>
  </si>
  <si>
    <t>E3320</t>
  </si>
  <si>
    <t>Somerset</t>
  </si>
  <si>
    <t>E3421</t>
  </si>
  <si>
    <t>Staffordshire</t>
  </si>
  <si>
    <t>E3520</t>
  </si>
  <si>
    <t>E0202</t>
  </si>
  <si>
    <t>Central Bedfordshire</t>
  </si>
  <si>
    <t>E0203</t>
  </si>
  <si>
    <t>Cheshire East</t>
  </si>
  <si>
    <t>Cheshire West and Chester</t>
  </si>
  <si>
    <t>E0603</t>
  </si>
  <si>
    <t>E0604</t>
  </si>
  <si>
    <t>E0801</t>
  </si>
  <si>
    <t>E1302</t>
  </si>
  <si>
    <t>E2901</t>
  </si>
  <si>
    <t>Date requested, i.e. the date the request form was received from the reader.</t>
  </si>
  <si>
    <t>Date supplied, i.e. the date the reader was informed that the requested items were available.</t>
  </si>
  <si>
    <t>Supply times should be calculated on the basis of a 7 day week, i.e. a day means a chronological, not a working day.</t>
  </si>
  <si>
    <t>(v)</t>
  </si>
  <si>
    <t>Type of Library</t>
  </si>
  <si>
    <t>- Casual use hours if available (otherwise indicate nil return OR not applicable in cases where all sessions must be booked, and the number of terminals to which this applies).</t>
  </si>
  <si>
    <t>Statutory Service?</t>
  </si>
  <si>
    <t>LIBR0179</t>
  </si>
  <si>
    <t>Statutory?</t>
  </si>
  <si>
    <t>STATUTORY?</t>
  </si>
  <si>
    <t>The number of posts for persons performing administrative, clerical and general duties plus the number of posts for persons who hold Library Certificates, or who are trainees (including supernumeraries).  Include also the number of posts for all other employees (e.g. bindery staff, porters, janitors etc.) but exclude staff employed by the DSO or other contractors.</t>
  </si>
  <si>
    <t>SIS_Libraries</t>
  </si>
  <si>
    <t>Club:</t>
  </si>
  <si>
    <t>Please refer to guidance notes for the following questions.</t>
  </si>
  <si>
    <t>(b) No. of issues per annum</t>
  </si>
  <si>
    <t>(b) No. of visits per annum</t>
  </si>
  <si>
    <t>60+ hours</t>
  </si>
  <si>
    <t>55 - 59 hours</t>
  </si>
  <si>
    <t>50 - 54 hours</t>
  </si>
  <si>
    <t>45 - 49 hours</t>
  </si>
  <si>
    <t>40 - 44 hours</t>
  </si>
  <si>
    <t>35 - 39 hours</t>
  </si>
  <si>
    <t>30 - 34 hours</t>
  </si>
  <si>
    <t>25 - 29 hours</t>
  </si>
  <si>
    <t>20 - 24 hours</t>
  </si>
  <si>
    <t>15 - 19 hours</t>
  </si>
  <si>
    <t>10 - 14 hours</t>
  </si>
  <si>
    <t>Mobile Libraries Open Over 10 hours</t>
  </si>
  <si>
    <t>Mobile Libraries Open Under 10 hours</t>
  </si>
  <si>
    <t>Static Libraries Open Under 10 hours</t>
  </si>
  <si>
    <t>Stock for Loan:</t>
  </si>
  <si>
    <t>Lending Stock (including on loan and available):</t>
  </si>
  <si>
    <t>Supplies and Services:</t>
  </si>
  <si>
    <r>
      <t>Capital Expenditure</t>
    </r>
    <r>
      <rPr>
        <b/>
        <sz val="8"/>
        <rFont val="Verdana"/>
        <family val="2"/>
      </rPr>
      <t xml:space="preserve"> (excluding Agency Services)</t>
    </r>
  </si>
  <si>
    <t>mob&gt;10</t>
  </si>
  <si>
    <t>mob&lt;10</t>
  </si>
  <si>
    <t>A Sample Week</t>
  </si>
  <si>
    <t>FLAS_Library</t>
  </si>
  <si>
    <t>Library_Name</t>
  </si>
  <si>
    <t xml:space="preserve">Other Expenditure (Estimates only - this should include Computing Costs, Other Supplies and Services, </t>
  </si>
  <si>
    <t>Transport, Third Party Payments and Support Services Costs)</t>
  </si>
  <si>
    <t xml:space="preserve">In exactly the same way that Agency Services are excluded from the main body of the return, the answers to all questions in the </t>
  </si>
  <si>
    <t>identify any special circumstances which apply.</t>
  </si>
  <si>
    <t>survey form should wherever possible exclude details of services provided to other authorities.  Please use the space below to</t>
  </si>
  <si>
    <t xml:space="preserve">This memorandum section is to show any other library that does not fit under the CIPFA definition of a service point. It is meant to </t>
  </si>
  <si>
    <t>show what additional benefits a library authority has to offer other than the traditional service point/services.</t>
  </si>
  <si>
    <t>in the CIPFA statistics.</t>
  </si>
  <si>
    <t>Please note that any related statistics (i.e. visitor numbers, book issues etc.) are not to be included anywhere else</t>
  </si>
  <si>
    <t>would be appreciated if authorities could enter '0' if they have no multi-service outlets and either make an estimate of non-library</t>
  </si>
  <si>
    <t>visits or enter '..' if there are such service points.</t>
  </si>
  <si>
    <t xml:space="preserve">Authorities may if they wish, base their figure for enquiries on a larger statistical sample than the one suggested by CIPFA.  Please </t>
  </si>
  <si>
    <t>select a category from those listed below which describes the method you have used (please select from drop down menu).</t>
  </si>
  <si>
    <t>Cell 'X'</t>
  </si>
  <si>
    <t>Denotes data relating to this cell are included in cell 'X' - where 'X' should be replaced with the cell number which includes the data.</t>
  </si>
  <si>
    <t>Please read through these notes carefully before completing the questionnaire.</t>
  </si>
  <si>
    <t>If after reading these notes there is any query about the completion of the questionnaire, please contact:</t>
  </si>
  <si>
    <r>
      <t xml:space="preserve">A </t>
    </r>
    <r>
      <rPr>
        <b/>
        <sz val="12"/>
        <color indexed="10"/>
        <rFont val="Wingdings 3"/>
        <family val="1"/>
        <charset val="2"/>
      </rPr>
      <t>r</t>
    </r>
    <r>
      <rPr>
        <sz val="8"/>
        <rFont val="Verdana"/>
        <family val="2"/>
      </rPr>
      <t xml:space="preserve"> after a question denotes that there has been a change from last year's questionnaire.</t>
    </r>
  </si>
  <si>
    <t xml:space="preserve">Telephone: </t>
  </si>
  <si>
    <t xml:space="preserve">Email: </t>
  </si>
  <si>
    <t>A sample week is selected;</t>
  </si>
  <si>
    <t>All library service points are included, whether staffed by the authority or otherwise.  Institutions and agency libraries are excluded;</t>
  </si>
  <si>
    <t>The total for each service point is sent to headquarters to make a grand total for the authority for the week.</t>
  </si>
  <si>
    <r>
      <t>Capital Charges</t>
    </r>
    <r>
      <rPr>
        <sz val="8"/>
        <rFont val="Verdana"/>
        <family val="2"/>
      </rPr>
      <t/>
    </r>
  </si>
  <si>
    <r>
      <t xml:space="preserve">Please return your completed form via email to: </t>
    </r>
    <r>
      <rPr>
        <u/>
        <sz val="8"/>
        <color indexed="30"/>
        <rFont val="Verdana"/>
        <family val="2"/>
      </rPr>
      <t>libraries@cipfa.org</t>
    </r>
  </si>
  <si>
    <t>Numbers relate to the line number in the questionnaire</t>
  </si>
  <si>
    <t>[NB. Information relating to numbers of Service Points and Opening Hours will be calculated from the 'Service Points' tab.]</t>
  </si>
  <si>
    <t>This should be the number of vehicles (mobiles or trailers) visited by library users and should exclude delivery vehicles.  Opening hours for mobile libraries are those when open for access by the public.  Please note that opening hours exclude travelling time to and between stops.</t>
  </si>
  <si>
    <t xml:space="preserve">The following typology has been put together by the Arts Council to describe the different approaches in involving communities to support or manage libraries.  All statutory libraries included in the 'Service Points' tab should be included in all lines of the questionnaire where relevant. </t>
  </si>
  <si>
    <t>Details of service points are requested in the 'Service Points' tab of the questionnaire.  This information will be used to calculate the number of Service Points by number of hours.</t>
  </si>
  <si>
    <t>Community Managed Co-Produced Library</t>
  </si>
  <si>
    <t>Commissioned Community Co-Produced Library</t>
  </si>
  <si>
    <t>Statutory Service</t>
  </si>
  <si>
    <t xml:space="preserve">Please identify whether or not you consider each library to be part of your statutory provision.  </t>
  </si>
  <si>
    <t>Please indicate the number of books in the lending stock.  Include those currently on loan and those available on open shelves i.e. exclude lending books in reserve, in Agency Services, in transit, set aside for binding or repair, in temporary stores or otherwise unavailable for the public.</t>
  </si>
  <si>
    <t>Lending Stock (including on loan and available)</t>
  </si>
  <si>
    <t>Section 2 - Book Stock</t>
  </si>
  <si>
    <t>Section 2 - Book Stock (excluding those for Agency Services)</t>
  </si>
  <si>
    <t>Multiple items (e.g. double cassettes, albums) are normally treated as one, then for the purposes of this questionnaire include them as one item.  Sound recordings should include all sound only media, including compact discs (CDs).</t>
  </si>
  <si>
    <t>Multiple items (e.g. double cassettes/CDs, albums) are normally treated as one, then for the purposes of this questionnaire include them as one item.  Sound recordings should include all sound only media, including compact discs (CDs).  Exclude items which are not 'new' but replacement packs of two or more cassettes, which when complete are defined as one item.</t>
  </si>
  <si>
    <t>This should cover the number of online requests made to the library service.  Examples should include online reservations of library stock items and other online requests.</t>
  </si>
  <si>
    <t>Number of requests for specific items</t>
  </si>
  <si>
    <t>Percentage of requested Books supplied within 7, 15 and 30 days (including Inter-library loans)</t>
  </si>
  <si>
    <t>Number of clients (e.g. blind or partially-sighted people) receiving a library service by post on a regular basis because they have a disability.  This might, for example, be an in house audio book service.  If clients receive 2 or more such services count the number of clients (i.e. eliminate overlap).</t>
  </si>
  <si>
    <r>
      <t xml:space="preserve">Sampling Methodology </t>
    </r>
    <r>
      <rPr>
        <sz val="8"/>
        <rFont val="Verdana"/>
        <family val="2"/>
      </rPr>
      <t xml:space="preserve">- please note that the weekly count should be multiplied by 50 for the yearly count (to take into account bank holidays etc.) If a library is open X weeks in the year then multiply by (50 minus X).
The method employed to obtain this information is sampling for a representative sampling period of one week between October and December as follows: </t>
    </r>
  </si>
  <si>
    <t xml:space="preserve">Data are collected for every relevant service point for one week.  In the cases where the schedule of a mobile library would make a one week sample unrepresentative, a longer sampling period is used and the grossing up factor correspondingly reduced; </t>
  </si>
  <si>
    <r>
      <rPr>
        <b/>
        <sz val="8"/>
        <rFont val="Verdana"/>
        <family val="2"/>
      </rPr>
      <t>Non-library visits (Multi-Service Outlets)</t>
    </r>
    <r>
      <rPr>
        <sz val="8"/>
        <rFont val="Verdana"/>
        <family val="2"/>
      </rPr>
      <t xml:space="preserve">
In recognition of the considerable efforts made by some authorities to position their libraries as community hubs, or to improve the popularity of their libraries, by co-locating them with other services, a separate count of non-library visits is to be made in the CIPFA statistics.  Therefore libraries should use this cell to show non-library visits using the widening range of activities offered by libraries (including visits for non-library purposes to a multi-service space).  This will not form part of the standards assessment but will inform the overall picture of usage.</t>
    </r>
  </si>
  <si>
    <t>A VISIT is defined as a session of activity/series of one or more PAGE IMPRESSIONS, served to one USER, to the library website (or relevant library-service-related directories of the authority website as defined by the authority).  A unique visitor is determined by the IP address or cookie.  The session is deemed to end when there is a lengthy gap of usage between successive PAGE IMPRESSIONS for that USER.  As an example of a 'lengthy gap' would be a gap of at least 30 minutes.  Count one visit per visitor session.</t>
  </si>
  <si>
    <r>
      <t>For a more detailed explanation of where expenditure should be classified please refer to CIPFA's recommended standard subjective analysis in CIPFA's Service Expenditure Reporting Code of Practice for Local Authorities (S</t>
    </r>
    <r>
      <rPr>
        <b/>
        <i/>
        <sz val="8"/>
        <rFont val="Verdana"/>
        <family val="2"/>
      </rPr>
      <t>e</t>
    </r>
    <r>
      <rPr>
        <b/>
        <sz val="8"/>
        <rFont val="Verdana"/>
        <family val="2"/>
      </rPr>
      <t xml:space="preserve">RCOP).  It is important that all authorities give the same treatment to each item.  Expenditure (and Income) on Agency Services - Schools, Prisons, Hospitals, etc. should not be included here.  
</t>
    </r>
  </si>
  <si>
    <t>Please note that New Opportunity Funds should be included within this questionnaire.  NOF related expenditure should be shown under the relevant expenditure heading.  Income received from NOF should be included under Specific Grants.</t>
  </si>
  <si>
    <t xml:space="preserve">Include all costs directly associated to the library buildings e.g. repairs and maintenance of buildings, fixed plant and grounds (including payments to contractors and DLO/DSO charges) fuel, lighting and cleaning materials, fixtures and fittings, rent and  rates etc.  Also include an apportionment of expenditure for the costs of shared operational buildings </t>
  </si>
  <si>
    <t xml:space="preserve">Include here the costs of using computers for non-financial matters, including the cost of maintaining the 'Book bank'.  This may take the form of a recharge from a central computer system or the running costs of the library's own systems etc.  </t>
  </si>
  <si>
    <t>Include here vehicle and direct vehicle costs, e.g. repairs and maintenance, petrol, oil, tyres and licences etc.  Where the authority operates a renewals and repairs fund for vehicles the contributions to the fund should be included but expenditure from the fund ignored.  Includes the cost of mobile libraries.</t>
  </si>
  <si>
    <t>Income from the public for the use of electronic services, e.g. Internet, OPAC and CD-ROM.</t>
  </si>
  <si>
    <t>Assistance by, for example, the government, in the form of cash or transfers of assets to the authority in aid of particular projects or aspects of the public library service.  Should include income received through New Opportunity Funds.</t>
  </si>
  <si>
    <t>Miscellaneous - Receipts from the Public</t>
  </si>
  <si>
    <t>Miscellaneous - Receipts from the Public (including photocopying)</t>
  </si>
  <si>
    <r>
      <t>Record capital charges, i.e. depreciation, loss on impairment of assets, credit for capital grants and revenue expenditure funded from capital by statute (RECS).  The previous element of notional interest should NOT be included within capital charges.  Further details are available in CIPFA's Service Expenditure Reporting Code of Practice for Local Authorities (S</t>
    </r>
    <r>
      <rPr>
        <i/>
        <sz val="8"/>
        <rFont val="Verdana"/>
        <family val="2"/>
      </rPr>
      <t>e</t>
    </r>
    <r>
      <rPr>
        <sz val="8"/>
        <rFont val="Verdana"/>
        <family val="2"/>
      </rPr>
      <t>RCOP).</t>
    </r>
  </si>
  <si>
    <t>Refurbishment of Premises</t>
  </si>
  <si>
    <t>Other Libraries not included under 'Service Points' tab</t>
  </si>
  <si>
    <t>This memorandum section is to show any other library that does not fit under the CIPFA definition of a service point.  It is meant to show what additional benefits a library authority has to offer other than the traditional service point/services.  For example LAPS or Partnerships.</t>
  </si>
  <si>
    <t>LAPS - A local access point does not have to be staffed, and doesn't need a number of minimum number of opening hours, e.g. could be seasonal access points.  It should be open for any members of the public and have published, scheduled opening hours or a published method of access for anyone who wants to use it (e.g. collect key from X during hours of Y).  It should have local authority funding with a public Service Level Agreement.</t>
  </si>
  <si>
    <t xml:space="preserve">In this context only alterations to immovable property are to be considered.  In accounting definitions the term 'Enhancements' may also be used.  This refers to expenditure to increase substantially the life of an asset and/or the extent of its use.  Benefits must last for a minimum of one year.  Examples of expenditure to be included are:  installation of central heating, double glazing or mezzanine flooring; enlarging facilities so that they are used by more people; major changes of use involving structural alterations and repairs; new types and ranges of shelving.  Items to be excluded include: decorating; replacing missing tiles or repairing windows; books, sound recordings, information sources and subscriptions; computer equipment and systems.  </t>
  </si>
  <si>
    <t>If you have any comments regarding libraries closing and opening, please specify below:</t>
  </si>
  <si>
    <t>(Please note that comments provided here are to be published in a separate word document alongside the final publication)</t>
  </si>
  <si>
    <t>Online/Electronic (Internet etc.)</t>
  </si>
  <si>
    <t xml:space="preserve">(a) Name/Town </t>
  </si>
  <si>
    <t>Other Library Acquisitions (please specify)</t>
  </si>
  <si>
    <t>Provision of Library Services to Other Local Authorities</t>
  </si>
  <si>
    <t>Other Libraries not included under Section 1</t>
  </si>
  <si>
    <t>Other Comments</t>
  </si>
  <si>
    <r>
      <t xml:space="preserve">Capital Charges </t>
    </r>
    <r>
      <rPr>
        <sz val="8"/>
        <rFont val="Verdana"/>
        <family val="2"/>
      </rPr>
      <t>(not to be included in Net Expenditure)</t>
    </r>
  </si>
  <si>
    <t>Email address to return questionnaire: libraries@cipfa.org</t>
  </si>
  <si>
    <r>
      <t>To return to the 'Questionnaire' tab,</t>
    </r>
    <r>
      <rPr>
        <b/>
        <u/>
        <sz val="8"/>
        <color indexed="12"/>
        <rFont val="Verdana"/>
        <family val="2"/>
      </rPr>
      <t xml:space="preserve"> click here</t>
    </r>
  </si>
  <si>
    <r>
      <t xml:space="preserve">For definitions, </t>
    </r>
    <r>
      <rPr>
        <b/>
        <u/>
        <sz val="8"/>
        <color indexed="12"/>
        <rFont val="Verdana"/>
        <family val="2"/>
      </rPr>
      <t>click here</t>
    </r>
  </si>
  <si>
    <r>
      <t xml:space="preserve">To go to the 'Service Points' tab, </t>
    </r>
    <r>
      <rPr>
        <b/>
        <u/>
        <sz val="12"/>
        <color indexed="12"/>
        <rFont val="Verdana"/>
        <family val="2"/>
      </rPr>
      <t>click here</t>
    </r>
  </si>
  <si>
    <t>Reference Books (including Children's)</t>
  </si>
  <si>
    <t>Other_Provision</t>
  </si>
  <si>
    <t>Other_Libraries</t>
  </si>
  <si>
    <t>Other_Comments</t>
  </si>
  <si>
    <t>LIBR0180</t>
  </si>
  <si>
    <t>LIBR0181</t>
  </si>
  <si>
    <t>LIBR0182</t>
  </si>
  <si>
    <t>LIBR0183</t>
  </si>
  <si>
    <t>LIBR0184</t>
  </si>
  <si>
    <t>LIBR0185</t>
  </si>
  <si>
    <t>LIBR0186</t>
  </si>
  <si>
    <t>LIBR0187</t>
  </si>
  <si>
    <t>LIBR0188</t>
  </si>
  <si>
    <t>LIBR0189</t>
  </si>
  <si>
    <t>LIBR0190</t>
  </si>
  <si>
    <t>LIBR0191</t>
  </si>
  <si>
    <t>LIBR0192</t>
  </si>
  <si>
    <t>LIBR0193</t>
  </si>
  <si>
    <t>LIBR0194</t>
  </si>
  <si>
    <t>LIBR0195</t>
  </si>
  <si>
    <t>LIBR0196</t>
  </si>
  <si>
    <t>LIBR0197</t>
  </si>
  <si>
    <t>LIBR0198</t>
  </si>
  <si>
    <t>LIBR0199</t>
  </si>
  <si>
    <t>LIBR0200</t>
  </si>
  <si>
    <t>LIBR0201</t>
  </si>
  <si>
    <t>LIBR0202</t>
  </si>
  <si>
    <t>LIBR0203</t>
  </si>
  <si>
    <t>LIBR0204</t>
  </si>
  <si>
    <t>LIBR0205</t>
  </si>
  <si>
    <t>LIBR0206</t>
  </si>
  <si>
    <t>LIBR0207</t>
  </si>
  <si>
    <t>LIBR0208</t>
  </si>
  <si>
    <t>LIBR0209</t>
  </si>
  <si>
    <t>LIBR0210</t>
  </si>
  <si>
    <t>LIBR0211</t>
  </si>
  <si>
    <t>LIBR0212</t>
  </si>
  <si>
    <t>LIBR0213</t>
  </si>
  <si>
    <t>Open_Close</t>
  </si>
  <si>
    <t>Other_Acquisitions</t>
  </si>
  <si>
    <t>Other_Capital_Expenditure</t>
  </si>
  <si>
    <t>TYPE?</t>
  </si>
  <si>
    <t>Isles of Scilly</t>
  </si>
  <si>
    <t>E4001</t>
  </si>
  <si>
    <t>Static</t>
  </si>
  <si>
    <t>Mobile</t>
  </si>
  <si>
    <t>Mobile 1</t>
  </si>
  <si>
    <t>Mobile 2</t>
  </si>
  <si>
    <t>Campbeltown</t>
  </si>
  <si>
    <t>Cardross</t>
  </si>
  <si>
    <t>Dunoon</t>
  </si>
  <si>
    <t>Helensburgh</t>
  </si>
  <si>
    <t>Lochgilphead</t>
  </si>
  <si>
    <t>Oban</t>
  </si>
  <si>
    <t>Rosneath</t>
  </si>
  <si>
    <t>Rothesay</t>
  </si>
  <si>
    <t>Tarbert</t>
  </si>
  <si>
    <t>Islay Mobile</t>
  </si>
  <si>
    <t>Burnt Oak</t>
  </si>
  <si>
    <t>Childs Hill</t>
  </si>
  <si>
    <t>Chipping Barnet</t>
  </si>
  <si>
    <t>East Finchley</t>
  </si>
  <si>
    <t>Edgware</t>
  </si>
  <si>
    <t>Golders Green</t>
  </si>
  <si>
    <t>Hendon</t>
  </si>
  <si>
    <t>Mill Hill</t>
  </si>
  <si>
    <t>North Finchley</t>
  </si>
  <si>
    <t>Osidge</t>
  </si>
  <si>
    <t>South Friern</t>
  </si>
  <si>
    <t>Hampstead Garden Suburb</t>
  </si>
  <si>
    <t>Central</t>
  </si>
  <si>
    <t>Crayford</t>
  </si>
  <si>
    <t>Erith</t>
  </si>
  <si>
    <t>Sidcup</t>
  </si>
  <si>
    <t>Thamesmead</t>
  </si>
  <si>
    <t>Welling</t>
  </si>
  <si>
    <t>Blackrod</t>
  </si>
  <si>
    <t>Breightmet</t>
  </si>
  <si>
    <t>Bromley Cross</t>
  </si>
  <si>
    <t>Farnworth</t>
  </si>
  <si>
    <t>Harwood</t>
  </si>
  <si>
    <t>High Street</t>
  </si>
  <si>
    <t>Horwich</t>
  </si>
  <si>
    <t>Little Lever</t>
  </si>
  <si>
    <t>Westhoughton</t>
  </si>
  <si>
    <t>Ensbury Park</t>
  </si>
  <si>
    <t>West Howe</t>
  </si>
  <si>
    <t>The Kinson Hub</t>
  </si>
  <si>
    <t>Westbourne</t>
  </si>
  <si>
    <t>Boscombe</t>
  </si>
  <si>
    <t>Tuckton</t>
  </si>
  <si>
    <t>Springbourne</t>
  </si>
  <si>
    <t>Charminster</t>
  </si>
  <si>
    <t>Castlepoint</t>
  </si>
  <si>
    <t>Winton</t>
  </si>
  <si>
    <t>Jubilee</t>
  </si>
  <si>
    <t>Coldean</t>
  </si>
  <si>
    <t>Hangleton</t>
  </si>
  <si>
    <t>Hollingbury</t>
  </si>
  <si>
    <t>Moulsecoomb</t>
  </si>
  <si>
    <t>Patcham</t>
  </si>
  <si>
    <t>Portslade</t>
  </si>
  <si>
    <t>Mile Oak</t>
  </si>
  <si>
    <t>Rottingdean</t>
  </si>
  <si>
    <t>Saltdean</t>
  </si>
  <si>
    <t>Westdene</t>
  </si>
  <si>
    <t>Whitehawk</t>
  </si>
  <si>
    <t>Woodingdean</t>
  </si>
  <si>
    <t>Southmead</t>
  </si>
  <si>
    <t>Henbury</t>
  </si>
  <si>
    <t>Avonmouth</t>
  </si>
  <si>
    <t>Shirehampton</t>
  </si>
  <si>
    <t>Hartcliffe</t>
  </si>
  <si>
    <t>Bishopsworth</t>
  </si>
  <si>
    <t>Fishponds</t>
  </si>
  <si>
    <t>Hillfields</t>
  </si>
  <si>
    <t>Burnt Ash</t>
  </si>
  <si>
    <t>Shortlands</t>
  </si>
  <si>
    <t>Hayes</t>
  </si>
  <si>
    <t>Southborough</t>
  </si>
  <si>
    <t>Beckenham</t>
  </si>
  <si>
    <t>West Wickham</t>
  </si>
  <si>
    <t>Petts Wood</t>
  </si>
  <si>
    <t>St Pauls Cray</t>
  </si>
  <si>
    <t>Orpington</t>
  </si>
  <si>
    <t>Chislehurst</t>
  </si>
  <si>
    <t>Penge</t>
  </si>
  <si>
    <t>Mottingham</t>
  </si>
  <si>
    <t>Biggin Hill</t>
  </si>
  <si>
    <t>Amersham</t>
  </si>
  <si>
    <t>Aylesbury Lending</t>
  </si>
  <si>
    <t>Beaconsfield</t>
  </si>
  <si>
    <t>Bourne End</t>
  </si>
  <si>
    <t>Buckingham</t>
  </si>
  <si>
    <t>Burnham</t>
  </si>
  <si>
    <t>Castlefield</t>
  </si>
  <si>
    <t>Chesham</t>
  </si>
  <si>
    <t>Hazlemere</t>
  </si>
  <si>
    <t>High Wycombe</t>
  </si>
  <si>
    <t>Marlow</t>
  </si>
  <si>
    <t>Micklefield</t>
  </si>
  <si>
    <t>Princes Risborough</t>
  </si>
  <si>
    <t>Wing</t>
  </si>
  <si>
    <t>Winslow</t>
  </si>
  <si>
    <t>Abertridwr</t>
  </si>
  <si>
    <t>Bargoed</t>
  </si>
  <si>
    <t>Bedwas</t>
  </si>
  <si>
    <t>Blackwood</t>
  </si>
  <si>
    <t>Deri</t>
  </si>
  <si>
    <t>Llanbradach</t>
  </si>
  <si>
    <t>Machen</t>
  </si>
  <si>
    <t>Nelson</t>
  </si>
  <si>
    <t>Newbridge</t>
  </si>
  <si>
    <t>New Tredegar</t>
  </si>
  <si>
    <t>Oakdale</t>
  </si>
  <si>
    <t>Pengam</t>
  </si>
  <si>
    <t>Rhymney</t>
  </si>
  <si>
    <t>Risca</t>
  </si>
  <si>
    <t>Ystrad Mynach</t>
  </si>
  <si>
    <t>Brighouse</t>
  </si>
  <si>
    <t>Rastrick</t>
  </si>
  <si>
    <t>Bailiff Bridge</t>
  </si>
  <si>
    <t>King Cross</t>
  </si>
  <si>
    <t>Mixenden</t>
  </si>
  <si>
    <t>Beechwood Road</t>
  </si>
  <si>
    <t>Skircoat</t>
  </si>
  <si>
    <t>Akroyd</t>
  </si>
  <si>
    <t>Northowram</t>
  </si>
  <si>
    <t>Shelf</t>
  </si>
  <si>
    <t>Hipperholme</t>
  </si>
  <si>
    <t>Southowram</t>
  </si>
  <si>
    <t>Greetland</t>
  </si>
  <si>
    <t>Stainland</t>
  </si>
  <si>
    <t>Elland</t>
  </si>
  <si>
    <t>Sowerby Bridge</t>
  </si>
  <si>
    <t>Ripponden</t>
  </si>
  <si>
    <t>Mytholmroyd</t>
  </si>
  <si>
    <t>Hebden Bridge</t>
  </si>
  <si>
    <t>Todmorden</t>
  </si>
  <si>
    <t>Arbury Court</t>
  </si>
  <si>
    <t>Bar Hill</t>
  </si>
  <si>
    <t>Barnwell Road</t>
  </si>
  <si>
    <t>Buckden</t>
  </si>
  <si>
    <t>Burwell</t>
  </si>
  <si>
    <t>Cambourne</t>
  </si>
  <si>
    <t>Cambridge Central</t>
  </si>
  <si>
    <t>Chatteris</t>
  </si>
  <si>
    <t>Cherry Hinton</t>
  </si>
  <si>
    <t>Comberton</t>
  </si>
  <si>
    <t>Cottenham</t>
  </si>
  <si>
    <t>Ely</t>
  </si>
  <si>
    <t>Great Shelford</t>
  </si>
  <si>
    <t>Histon</t>
  </si>
  <si>
    <t>Huntingdon</t>
  </si>
  <si>
    <t>Linton</t>
  </si>
  <si>
    <t>Littleport</t>
  </si>
  <si>
    <t>March</t>
  </si>
  <si>
    <t>Milton Road</t>
  </si>
  <si>
    <t>Papworth</t>
  </si>
  <si>
    <t>Ramsey</t>
  </si>
  <si>
    <t>Rock Road</t>
  </si>
  <si>
    <t>St Ives</t>
  </si>
  <si>
    <t>St Neots</t>
  </si>
  <si>
    <t>Sawston</t>
  </si>
  <si>
    <t>Sawtry</t>
  </si>
  <si>
    <t>Soham</t>
  </si>
  <si>
    <t>Warboys</t>
  </si>
  <si>
    <t>Whittlesey</t>
  </si>
  <si>
    <t>Willingham</t>
  </si>
  <si>
    <t>Wisbech</t>
  </si>
  <si>
    <t>Yaxley</t>
  </si>
  <si>
    <t>Llanelli</t>
  </si>
  <si>
    <t>Carmarthen</t>
  </si>
  <si>
    <t>Ammanford</t>
  </si>
  <si>
    <t>Kidwelly</t>
  </si>
  <si>
    <t>Newcastle Emlyn</t>
  </si>
  <si>
    <t>Pontyates</t>
  </si>
  <si>
    <t>St Clears</t>
  </si>
  <si>
    <t>Whitland</t>
  </si>
  <si>
    <t>Burry Port</t>
  </si>
  <si>
    <t>Llangennech</t>
  </si>
  <si>
    <t>Llwynhendy</t>
  </si>
  <si>
    <t>Pembrey</t>
  </si>
  <si>
    <t>Brynaman</t>
  </si>
  <si>
    <t>CrossHands</t>
  </si>
  <si>
    <t>Garnant (Ysgol Y Bedol)</t>
  </si>
  <si>
    <t>Llandeilo</t>
  </si>
  <si>
    <t>Llandovery</t>
  </si>
  <si>
    <t>Pontyberem</t>
  </si>
  <si>
    <t>Ampthill</t>
  </si>
  <si>
    <t>Barton</t>
  </si>
  <si>
    <t>Biggleswade</t>
  </si>
  <si>
    <t>Dunstable</t>
  </si>
  <si>
    <t>Flitwick</t>
  </si>
  <si>
    <t>Houghton Regis</t>
  </si>
  <si>
    <t>Leighton Buzzard</t>
  </si>
  <si>
    <t>Potton</t>
  </si>
  <si>
    <t>Sandy</t>
  </si>
  <si>
    <t>Shefford</t>
  </si>
  <si>
    <t>Stotfold</t>
  </si>
  <si>
    <t>Toddington</t>
  </si>
  <si>
    <t>Congleton</t>
  </si>
  <si>
    <t>Crewe</t>
  </si>
  <si>
    <t>Macclesfield</t>
  </si>
  <si>
    <t>Nantwich</t>
  </si>
  <si>
    <t>Wilmslow</t>
  </si>
  <si>
    <t>Alsager</t>
  </si>
  <si>
    <t>Knutsford</t>
  </si>
  <si>
    <t>Poynton</t>
  </si>
  <si>
    <t>Sandbach</t>
  </si>
  <si>
    <t>Alderley Edge</t>
  </si>
  <si>
    <t>Bollington</t>
  </si>
  <si>
    <t>Disley</t>
  </si>
  <si>
    <t>Handforth</t>
  </si>
  <si>
    <t>Holmes Chapel</t>
  </si>
  <si>
    <t>Middlewich</t>
  </si>
  <si>
    <t>Hurdsfield</t>
  </si>
  <si>
    <t>Prestbury</t>
  </si>
  <si>
    <t>Chester</t>
  </si>
  <si>
    <t>Ellesmere Port</t>
  </si>
  <si>
    <t>Northwich</t>
  </si>
  <si>
    <t>Neston</t>
  </si>
  <si>
    <t>Winsford</t>
  </si>
  <si>
    <t>Barnton</t>
  </si>
  <si>
    <t>Blacon</t>
  </si>
  <si>
    <t>Frodsham</t>
  </si>
  <si>
    <t>Great Boughton</t>
  </si>
  <si>
    <t>Helsby</t>
  </si>
  <si>
    <t>Hoole</t>
  </si>
  <si>
    <t>Hope Farm</t>
  </si>
  <si>
    <t>Lache</t>
  </si>
  <si>
    <t>Little Sutton</t>
  </si>
  <si>
    <t>Sandiway</t>
  </si>
  <si>
    <t>Upton</t>
  </si>
  <si>
    <t>Weaverham</t>
  </si>
  <si>
    <t>Wharton</t>
  </si>
  <si>
    <t>Tarvin</t>
  </si>
  <si>
    <t>Tattenhall</t>
  </si>
  <si>
    <t>Malpas</t>
  </si>
  <si>
    <t>Tarporley</t>
  </si>
  <si>
    <t>Alloa</t>
  </si>
  <si>
    <t>Ashburton</t>
  </si>
  <si>
    <t>Shirley</t>
  </si>
  <si>
    <t>Gosforth</t>
  </si>
  <si>
    <t>Seaton</t>
  </si>
  <si>
    <t>Ottery St Mary</t>
  </si>
  <si>
    <t>Axminster</t>
  </si>
  <si>
    <t>Honiton</t>
  </si>
  <si>
    <t>Cullompton</t>
  </si>
  <si>
    <t>Uffculme</t>
  </si>
  <si>
    <t>Tiverton</t>
  </si>
  <si>
    <t>Bampton</t>
  </si>
  <si>
    <t>Crediton</t>
  </si>
  <si>
    <t>Chulmleigh</t>
  </si>
  <si>
    <t>Okehampton</t>
  </si>
  <si>
    <t>Holsworthy</t>
  </si>
  <si>
    <t>Colyton</t>
  </si>
  <si>
    <t>Topsham</t>
  </si>
  <si>
    <t>Barnstaple</t>
  </si>
  <si>
    <t>Braunton</t>
  </si>
  <si>
    <t>Combe Martin</t>
  </si>
  <si>
    <t>Ilfracombe</t>
  </si>
  <si>
    <t>Lynton</t>
  </si>
  <si>
    <t>South Molton</t>
  </si>
  <si>
    <t>Torrington</t>
  </si>
  <si>
    <t>Northam</t>
  </si>
  <si>
    <t>Appledore</t>
  </si>
  <si>
    <t>Bideford</t>
  </si>
  <si>
    <t>St Thomas</t>
  </si>
  <si>
    <t>Exeter</t>
  </si>
  <si>
    <t>Pinhoe</t>
  </si>
  <si>
    <t>Clyst Vale</t>
  </si>
  <si>
    <t>Dawlish</t>
  </si>
  <si>
    <t>Exmouth</t>
  </si>
  <si>
    <t>Budleigh Salterton</t>
  </si>
  <si>
    <t>Tavistock</t>
  </si>
  <si>
    <t>Princetown</t>
  </si>
  <si>
    <t>Ivybridge</t>
  </si>
  <si>
    <t>Buckfastleigh</t>
  </si>
  <si>
    <t>Newton Abbot</t>
  </si>
  <si>
    <t>Kingsteignton</t>
  </si>
  <si>
    <t>Kingskerswell</t>
  </si>
  <si>
    <t>Chudleigh</t>
  </si>
  <si>
    <t>Chagford</t>
  </si>
  <si>
    <t>Moretonhampstead</t>
  </si>
  <si>
    <t>Bovey Tracey</t>
  </si>
  <si>
    <t>Teignmouth</t>
  </si>
  <si>
    <t>Stoke Fleming</t>
  </si>
  <si>
    <t>Dartmouth</t>
  </si>
  <si>
    <t xml:space="preserve">Kingsbridge </t>
  </si>
  <si>
    <t>Salcombe</t>
  </si>
  <si>
    <t>Totnes</t>
  </si>
  <si>
    <t>Sidmouth</t>
  </si>
  <si>
    <t>Hatfield</t>
  </si>
  <si>
    <t>Annfield Plain</t>
  </si>
  <si>
    <t>Barnard Castle</t>
  </si>
  <si>
    <t>Belmont</t>
  </si>
  <si>
    <t>Bishop Auckland</t>
  </si>
  <si>
    <t>Blackhall</t>
  </si>
  <si>
    <t>Bowburn</t>
  </si>
  <si>
    <t>Brandon</t>
  </si>
  <si>
    <t>Chester le Street</t>
  </si>
  <si>
    <t>Chilton</t>
  </si>
  <si>
    <t>Consett</t>
  </si>
  <si>
    <t>Cornforth</t>
  </si>
  <si>
    <t>Coundon</t>
  </si>
  <si>
    <t>County Hall Staff / Members</t>
  </si>
  <si>
    <t>Crook</t>
  </si>
  <si>
    <t>Durham Clayport</t>
  </si>
  <si>
    <t>Easington Colliery</t>
  </si>
  <si>
    <t>Esh Winning</t>
  </si>
  <si>
    <t>Ferryhill</t>
  </si>
  <si>
    <t>Horden</t>
  </si>
  <si>
    <t>Lanchester</t>
  </si>
  <si>
    <t>Langley Park</t>
  </si>
  <si>
    <t>Murton</t>
  </si>
  <si>
    <t>Newton Aycliffe</t>
  </si>
  <si>
    <t>Newton Hall</t>
  </si>
  <si>
    <t>Pelton</t>
  </si>
  <si>
    <t>Peterlee</t>
  </si>
  <si>
    <t>Sacriston</t>
  </si>
  <si>
    <t>Seaham</t>
  </si>
  <si>
    <t>Sedgefield</t>
  </si>
  <si>
    <t>Shildon</t>
  </si>
  <si>
    <t>Shotton</t>
  </si>
  <si>
    <t>South Moor</t>
  </si>
  <si>
    <t>Spennymoor</t>
  </si>
  <si>
    <t>Stanley</t>
  </si>
  <si>
    <t>Thornley</t>
  </si>
  <si>
    <t>Trimdon</t>
  </si>
  <si>
    <t>Willington</t>
  </si>
  <si>
    <t>Wingate</t>
  </si>
  <si>
    <t>Wolsingham</t>
  </si>
  <si>
    <t>Woodhouse Close</t>
  </si>
  <si>
    <t>Bookbus</t>
  </si>
  <si>
    <t>Northolt Leisure</t>
  </si>
  <si>
    <t>The Dick Institute</t>
  </si>
  <si>
    <t>Busby</t>
  </si>
  <si>
    <t>Clarkston</t>
  </si>
  <si>
    <t>Eaglesham</t>
  </si>
  <si>
    <t>Giffnock</t>
  </si>
  <si>
    <t>Neilston</t>
  </si>
  <si>
    <t>Netherlee</t>
  </si>
  <si>
    <t>Thornliebank</t>
  </si>
  <si>
    <t>Uplawmoor</t>
  </si>
  <si>
    <t>Peacehaven</t>
  </si>
  <si>
    <t>Eastbourne</t>
  </si>
  <si>
    <t>Hampden Park</t>
  </si>
  <si>
    <t>Seaford</t>
  </si>
  <si>
    <t>Hailsham</t>
  </si>
  <si>
    <t>Lewes</t>
  </si>
  <si>
    <t>Newhaven</t>
  </si>
  <si>
    <t>Forest Row</t>
  </si>
  <si>
    <t>Heathfield</t>
  </si>
  <si>
    <t>Uckfield</t>
  </si>
  <si>
    <t>Rye</t>
  </si>
  <si>
    <t>Battle</t>
  </si>
  <si>
    <t>Hastings</t>
  </si>
  <si>
    <t>Hollington</t>
  </si>
  <si>
    <t>Bexhill</t>
  </si>
  <si>
    <t>Wadhurst</t>
  </si>
  <si>
    <t>Crowborough</t>
  </si>
  <si>
    <t>Stornoway</t>
  </si>
  <si>
    <t>John Jackson</t>
  </si>
  <si>
    <t>Bullsmoor</t>
  </si>
  <si>
    <t>Enfield Town</t>
  </si>
  <si>
    <t>Oakwood</t>
  </si>
  <si>
    <t>Ponders End</t>
  </si>
  <si>
    <t>Enfield Highway</t>
  </si>
  <si>
    <t>Bowes Road</t>
  </si>
  <si>
    <t>Fore Street</t>
  </si>
  <si>
    <t>Angel Rayham</t>
  </si>
  <si>
    <t>Ridge Avenue</t>
  </si>
  <si>
    <t>Winchmore Hill</t>
  </si>
  <si>
    <t>Edmonton Green</t>
  </si>
  <si>
    <t>Enfield Island Village</t>
  </si>
  <si>
    <t>Saffron Walden</t>
  </si>
  <si>
    <t>Southminster</t>
  </si>
  <si>
    <t>Chelmsford</t>
  </si>
  <si>
    <t>Writtle</t>
  </si>
  <si>
    <t>North Melbourne</t>
  </si>
  <si>
    <t>Broomfield</t>
  </si>
  <si>
    <t>Billericay</t>
  </si>
  <si>
    <t>Brentwood</t>
  </si>
  <si>
    <t>Shenfield</t>
  </si>
  <si>
    <t>Epping</t>
  </si>
  <si>
    <t>North Weald</t>
  </si>
  <si>
    <t>Old Harlow</t>
  </si>
  <si>
    <t>Tye Green</t>
  </si>
  <si>
    <t>Great Parndon</t>
  </si>
  <si>
    <t>Great Baddow</t>
  </si>
  <si>
    <t>Galleywood</t>
  </si>
  <si>
    <t>Harlow</t>
  </si>
  <si>
    <t>Mark Hall</t>
  </si>
  <si>
    <t>Stansted</t>
  </si>
  <si>
    <t>Hatfield Peverel</t>
  </si>
  <si>
    <t>Danbury</t>
  </si>
  <si>
    <t>South Woodham Ferrers</t>
  </si>
  <si>
    <t>Ingatestone</t>
  </si>
  <si>
    <t>Chipping Ongar</t>
  </si>
  <si>
    <t>Dunmow</t>
  </si>
  <si>
    <t>Thaxted</t>
  </si>
  <si>
    <t>Braintree</t>
  </si>
  <si>
    <t>Witham</t>
  </si>
  <si>
    <t>Wickham Bishops</t>
  </si>
  <si>
    <t>Silver End</t>
  </si>
  <si>
    <t>Maldon</t>
  </si>
  <si>
    <t>Colchester</t>
  </si>
  <si>
    <t>Manningtree</t>
  </si>
  <si>
    <t>Harwich</t>
  </si>
  <si>
    <t>Frinton</t>
  </si>
  <si>
    <t>Walton</t>
  </si>
  <si>
    <t>Clacton</t>
  </si>
  <si>
    <t>West Clacton</t>
  </si>
  <si>
    <t>Holland</t>
  </si>
  <si>
    <t>Prettygate</t>
  </si>
  <si>
    <t>Stanway</t>
  </si>
  <si>
    <t>Greenstead</t>
  </si>
  <si>
    <t>Tiptree</t>
  </si>
  <si>
    <t>West Mersea</t>
  </si>
  <si>
    <t>Kelvedon</t>
  </si>
  <si>
    <t>Coggeshall</t>
  </si>
  <si>
    <t>Earls Colne</t>
  </si>
  <si>
    <t>Brightlingsea</t>
  </si>
  <si>
    <t>Wivenhoe</t>
  </si>
  <si>
    <t>Halstead</t>
  </si>
  <si>
    <t>Sible Hedingham</t>
  </si>
  <si>
    <t>Waltham Abbey</t>
  </si>
  <si>
    <t>Loughton</t>
  </si>
  <si>
    <t>Debden</t>
  </si>
  <si>
    <t>Chigwell</t>
  </si>
  <si>
    <t>Buckhurst Hill</t>
  </si>
  <si>
    <t>Wickford</t>
  </si>
  <si>
    <t>Pitsea</t>
  </si>
  <si>
    <t>Basildon</t>
  </si>
  <si>
    <t>Fryerns</t>
  </si>
  <si>
    <t>Laindon</t>
  </si>
  <si>
    <t>Vange</t>
  </si>
  <si>
    <t>Great Wakering</t>
  </si>
  <si>
    <t>Rochford</t>
  </si>
  <si>
    <t>Hockley</t>
  </si>
  <si>
    <t>Hullbridge</t>
  </si>
  <si>
    <t>Rayleigh</t>
  </si>
  <si>
    <t>Hadleigh</t>
  </si>
  <si>
    <t>South Benfleet</t>
  </si>
  <si>
    <t>Great Tarpots</t>
  </si>
  <si>
    <t>Canvey</t>
  </si>
  <si>
    <t>Springfield</t>
  </si>
  <si>
    <t>Aberdour</t>
  </si>
  <si>
    <t>Auchtermuchty</t>
  </si>
  <si>
    <t>Buckhaven</t>
  </si>
  <si>
    <t>Burntisland</t>
  </si>
  <si>
    <t>Cadham</t>
  </si>
  <si>
    <t>Cardenden</t>
  </si>
  <si>
    <t>Cowdenbeath</t>
  </si>
  <si>
    <t>Cupar</t>
  </si>
  <si>
    <t>Dalgety Bay</t>
  </si>
  <si>
    <t>Duloch</t>
  </si>
  <si>
    <t>Dunfermline Carnegie</t>
  </si>
  <si>
    <t>Elie</t>
  </si>
  <si>
    <t>Inverkeithing</t>
  </si>
  <si>
    <t>Kelty</t>
  </si>
  <si>
    <t>Kennoway</t>
  </si>
  <si>
    <t>Kincardine</t>
  </si>
  <si>
    <t>Kirkcaldy Galleries</t>
  </si>
  <si>
    <t>Ladybank</t>
  </si>
  <si>
    <t>Leslie</t>
  </si>
  <si>
    <t>Leven</t>
  </si>
  <si>
    <t>Lochgelly</t>
  </si>
  <si>
    <t>Benarty</t>
  </si>
  <si>
    <t>Methil</t>
  </si>
  <si>
    <t>Newburgh</t>
  </si>
  <si>
    <t>Oakley</t>
  </si>
  <si>
    <t>Rosyth</t>
  </si>
  <si>
    <t>Rothes Halls</t>
  </si>
  <si>
    <t>St Andrews</t>
  </si>
  <si>
    <t>St Monans</t>
  </si>
  <si>
    <t>Tayport</t>
  </si>
  <si>
    <t>Templehall</t>
  </si>
  <si>
    <t>Valleyfield</t>
  </si>
  <si>
    <t>Library at the Bridge</t>
  </si>
  <si>
    <t>Library at GoMA - The Learning Gallery</t>
  </si>
  <si>
    <t>Abbey Wood</t>
  </si>
  <si>
    <t>Blackheath</t>
  </si>
  <si>
    <t>Charlton</t>
  </si>
  <si>
    <t>Coldharbour</t>
  </si>
  <si>
    <t>Eltham Centre</t>
  </si>
  <si>
    <t>Gosport Discovery Centre</t>
  </si>
  <si>
    <t>Basingstoke Discovery Centre</t>
  </si>
  <si>
    <t>Winchester Discovery Centre</t>
  </si>
  <si>
    <t>Rainham</t>
  </si>
  <si>
    <t>Abbots Langley</t>
  </si>
  <si>
    <t>Adeyfield</t>
  </si>
  <si>
    <t>Baldock</t>
  </si>
  <si>
    <t>Berkhamsted</t>
  </si>
  <si>
    <t>Bovingdon</t>
  </si>
  <si>
    <t>Buntingford</t>
  </si>
  <si>
    <t>Bushey</t>
  </si>
  <si>
    <t>Cheshunt</t>
  </si>
  <si>
    <t>Chorleywood</t>
  </si>
  <si>
    <t>Croxley Green</t>
  </si>
  <si>
    <t>Cuffley</t>
  </si>
  <si>
    <t>Goffs Oak</t>
  </si>
  <si>
    <t>Harpenden</t>
  </si>
  <si>
    <t>Hemel Hempstead</t>
  </si>
  <si>
    <t>Hertford</t>
  </si>
  <si>
    <t>Hitchin</t>
  </si>
  <si>
    <t>Hoddesdon</t>
  </si>
  <si>
    <t>Kings Langley</t>
  </si>
  <si>
    <t>Knebworth</t>
  </si>
  <si>
    <t>Letchworth</t>
  </si>
  <si>
    <t>Leverstock Green</t>
  </si>
  <si>
    <t>London Colney</t>
  </si>
  <si>
    <t>Marshalswick</t>
  </si>
  <si>
    <t>North Watford</t>
  </si>
  <si>
    <t>Oakmere</t>
  </si>
  <si>
    <t>Oxhey</t>
  </si>
  <si>
    <t>Radlett</t>
  </si>
  <si>
    <t>Redbourn</t>
  </si>
  <si>
    <t>Rickmansworth</t>
  </si>
  <si>
    <t>Royston</t>
  </si>
  <si>
    <t>Sawbridgeworth</t>
  </si>
  <si>
    <t>St Albans</t>
  </si>
  <si>
    <t>Stevenage</t>
  </si>
  <si>
    <t>Stevenage Old Town</t>
  </si>
  <si>
    <t>Tring</t>
  </si>
  <si>
    <t>Ware</t>
  </si>
  <si>
    <t>Watford</t>
  </si>
  <si>
    <t>Waltham Cross</t>
  </si>
  <si>
    <t>Welwyn</t>
  </si>
  <si>
    <t>Welwyn Garden City</t>
  </si>
  <si>
    <t>Woodhall</t>
  </si>
  <si>
    <t>Mobile A</t>
  </si>
  <si>
    <t>Mobile B</t>
  </si>
  <si>
    <t>Mobile C</t>
  </si>
  <si>
    <t>Alness</t>
  </si>
  <si>
    <t>Bettyhill</t>
  </si>
  <si>
    <t>Bonar Bridge</t>
  </si>
  <si>
    <t>Brora</t>
  </si>
  <si>
    <t>Dornoch</t>
  </si>
  <si>
    <t>Golspie</t>
  </si>
  <si>
    <t>Helmsdale</t>
  </si>
  <si>
    <t>Invergordon</t>
  </si>
  <si>
    <t>Lairg</t>
  </si>
  <si>
    <t>Tain</t>
  </si>
  <si>
    <t>Thurso</t>
  </si>
  <si>
    <t>Wick</t>
  </si>
  <si>
    <t>Achiltibuie</t>
  </si>
  <si>
    <t>Broadford</t>
  </si>
  <si>
    <t>Cromarty</t>
  </si>
  <si>
    <t>Dingwall</t>
  </si>
  <si>
    <t>Fortrose</t>
  </si>
  <si>
    <t>Gairloch Public</t>
  </si>
  <si>
    <t>Kyle</t>
  </si>
  <si>
    <t>Lochcarron</t>
  </si>
  <si>
    <t>Muir of Ord</t>
  </si>
  <si>
    <t>Plockton</t>
  </si>
  <si>
    <t>Portree</t>
  </si>
  <si>
    <t>Ullapool</t>
  </si>
  <si>
    <t>Ardersier</t>
  </si>
  <si>
    <t>Beauly</t>
  </si>
  <si>
    <t>Culloden</t>
  </si>
  <si>
    <t>Glenurquhart</t>
  </si>
  <si>
    <t>Inshes</t>
  </si>
  <si>
    <t>Inverness</t>
  </si>
  <si>
    <t>Nairn</t>
  </si>
  <si>
    <t>Ardnamurchan</t>
  </si>
  <si>
    <t>Aviemore</t>
  </si>
  <si>
    <t>Badenoch</t>
  </si>
  <si>
    <t>Caol</t>
  </si>
  <si>
    <t>Fort William</t>
  </si>
  <si>
    <t>Grantown</t>
  </si>
  <si>
    <t>Kinlochleven</t>
  </si>
  <si>
    <t>Knoydart</t>
  </si>
  <si>
    <t>Mallaig</t>
  </si>
  <si>
    <t>Abriachan</t>
  </si>
  <si>
    <t>Glenurquhart Centre</t>
  </si>
  <si>
    <t>Canna Post Office</t>
  </si>
  <si>
    <t>Eigg</t>
  </si>
  <si>
    <t>Muck</t>
  </si>
  <si>
    <t>Rhum Post Office</t>
  </si>
  <si>
    <t>Fort William Mobile</t>
  </si>
  <si>
    <t>Brora Mobile</t>
  </si>
  <si>
    <t>Far North Mobile</t>
  </si>
  <si>
    <t>Invergordon Mobile</t>
  </si>
  <si>
    <t>Dingwall Mobile</t>
  </si>
  <si>
    <t>West Ross Mobile</t>
  </si>
  <si>
    <t>Moray Firth Mobile</t>
  </si>
  <si>
    <t>Beavers</t>
  </si>
  <si>
    <t>Bedfont</t>
  </si>
  <si>
    <t>Brentford</t>
  </si>
  <si>
    <t>Chiswick</t>
  </si>
  <si>
    <t>Cranford</t>
  </si>
  <si>
    <t>Feltham</t>
  </si>
  <si>
    <t>Hanworth</t>
  </si>
  <si>
    <t>Heston</t>
  </si>
  <si>
    <t>Hounslow</t>
  </si>
  <si>
    <t>Isleworth</t>
  </si>
  <si>
    <t>Osterley</t>
  </si>
  <si>
    <t>Port Glasgow</t>
  </si>
  <si>
    <t>Greenock Central</t>
  </si>
  <si>
    <t>Inverkip</t>
  </si>
  <si>
    <t>South West</t>
  </si>
  <si>
    <t>Gourock</t>
  </si>
  <si>
    <t>Kilmacolm</t>
  </si>
  <si>
    <t>Chelsea</t>
  </si>
  <si>
    <t>Brompton</t>
  </si>
  <si>
    <t>Kensal</t>
  </si>
  <si>
    <t>North Kensington</t>
  </si>
  <si>
    <t>Notting Hill Gate</t>
  </si>
  <si>
    <t>Kensington Central</t>
  </si>
  <si>
    <t>Ramsgate</t>
  </si>
  <si>
    <t>Minster-in-Thanet</t>
  </si>
  <si>
    <t>Newington</t>
  </si>
  <si>
    <t>Sandwich</t>
  </si>
  <si>
    <t>Deal</t>
  </si>
  <si>
    <t>St Margaret</t>
  </si>
  <si>
    <t>Dover</t>
  </si>
  <si>
    <t>Lyminge</t>
  </si>
  <si>
    <t>Cheriton</t>
  </si>
  <si>
    <t>Wood Avenue</t>
  </si>
  <si>
    <t>Sturry</t>
  </si>
  <si>
    <t>Folkestone</t>
  </si>
  <si>
    <t>Sandgate</t>
  </si>
  <si>
    <t>Hythe</t>
  </si>
  <si>
    <t>Ash</t>
  </si>
  <si>
    <t>Aylesham</t>
  </si>
  <si>
    <t>Whitstable</t>
  </si>
  <si>
    <t>Swalecliffe</t>
  </si>
  <si>
    <t>Herne Bay</t>
  </si>
  <si>
    <t>Birchington</t>
  </si>
  <si>
    <t>Westgate</t>
  </si>
  <si>
    <t>Margate</t>
  </si>
  <si>
    <t>Cliftonville</t>
  </si>
  <si>
    <t>Dartford</t>
  </si>
  <si>
    <t>Ashen Drive</t>
  </si>
  <si>
    <t>Temple Hill</t>
  </si>
  <si>
    <t>Swan Valley</t>
  </si>
  <si>
    <t>Dashwood</t>
  </si>
  <si>
    <t>Hive House</t>
  </si>
  <si>
    <t>Gravesend</t>
  </si>
  <si>
    <t>Riverview Park</t>
  </si>
  <si>
    <t>Marling Cross</t>
  </si>
  <si>
    <t>Kings Farm</t>
  </si>
  <si>
    <t>Meopham</t>
  </si>
  <si>
    <t>Vigo</t>
  </si>
  <si>
    <t>Fleetdown</t>
  </si>
  <si>
    <t>Longfield</t>
  </si>
  <si>
    <t>Hartley</t>
  </si>
  <si>
    <t>New Ash Green</t>
  </si>
  <si>
    <t>Sutton-at-Hone</t>
  </si>
  <si>
    <t>Summerhouse Drive</t>
  </si>
  <si>
    <t>Greenhithe</t>
  </si>
  <si>
    <t>Sittingbourne</t>
  </si>
  <si>
    <t>Queenborough</t>
  </si>
  <si>
    <t>Sheerness</t>
  </si>
  <si>
    <t>Minster-in-Sheppey</t>
  </si>
  <si>
    <t>Faversham</t>
  </si>
  <si>
    <t>Boughton-under-Blean</t>
  </si>
  <si>
    <t>Maidstone</t>
  </si>
  <si>
    <t>Bearsted</t>
  </si>
  <si>
    <t>Shepway</t>
  </si>
  <si>
    <t>Swanley</t>
  </si>
  <si>
    <t>Canterbury</t>
  </si>
  <si>
    <t>Broadstairs</t>
  </si>
  <si>
    <t>West Malling</t>
  </si>
  <si>
    <t>Higham</t>
  </si>
  <si>
    <t>Snodland</t>
  </si>
  <si>
    <t>Teynham</t>
  </si>
  <si>
    <t>Tunbridge Wells</t>
  </si>
  <si>
    <t>Tonbridge North</t>
  </si>
  <si>
    <t>Hadlow</t>
  </si>
  <si>
    <t>Hildenborough</t>
  </si>
  <si>
    <t>Staplehurst</t>
  </si>
  <si>
    <t>East Peckham</t>
  </si>
  <si>
    <t>Paddock Wood</t>
  </si>
  <si>
    <t>Marden</t>
  </si>
  <si>
    <t>Sevenoaks</t>
  </si>
  <si>
    <t>Riverhead</t>
  </si>
  <si>
    <t>Otford</t>
  </si>
  <si>
    <t>Seal</t>
  </si>
  <si>
    <t>West Kingsdown</t>
  </si>
  <si>
    <t>Kemsing</t>
  </si>
  <si>
    <t>Borough Green</t>
  </si>
  <si>
    <t>Westerham</t>
  </si>
  <si>
    <t>Cranbrook</t>
  </si>
  <si>
    <t>Hawkhurst</t>
  </si>
  <si>
    <t>Sherwood</t>
  </si>
  <si>
    <t>Pembury</t>
  </si>
  <si>
    <t>Showfields</t>
  </si>
  <si>
    <t>Ashford</t>
  </si>
  <si>
    <t>Stanhope</t>
  </si>
  <si>
    <t>Bockhanger</t>
  </si>
  <si>
    <t>Wye</t>
  </si>
  <si>
    <t>Charing</t>
  </si>
  <si>
    <t>Headcorn</t>
  </si>
  <si>
    <t>New Romney</t>
  </si>
  <si>
    <t>Lydd</t>
  </si>
  <si>
    <t>Tenterden</t>
  </si>
  <si>
    <t>Rusthall</t>
  </si>
  <si>
    <t>Edenbridge</t>
  </si>
  <si>
    <t>Tonbridge</t>
  </si>
  <si>
    <t>Madginford</t>
  </si>
  <si>
    <t>Allington</t>
  </si>
  <si>
    <t>Lenham</t>
  </si>
  <si>
    <t>Coxheath</t>
  </si>
  <si>
    <t>Larkfield</t>
  </si>
  <si>
    <t>Yalding</t>
  </si>
  <si>
    <t>Kingston</t>
  </si>
  <si>
    <t>Tudor Drive</t>
  </si>
  <si>
    <t>New Malden</t>
  </si>
  <si>
    <t>Old Malden</t>
  </si>
  <si>
    <t>Surbiton</t>
  </si>
  <si>
    <t>Tolworth Community</t>
  </si>
  <si>
    <t>Hook and Chessington</t>
  </si>
  <si>
    <t>Mobile 3</t>
  </si>
  <si>
    <t>Mobile 4</t>
  </si>
  <si>
    <t>Bottesford</t>
  </si>
  <si>
    <t>Market Bosworth</t>
  </si>
  <si>
    <t>Measham</t>
  </si>
  <si>
    <t>Kegworth</t>
  </si>
  <si>
    <t>Hinckley</t>
  </si>
  <si>
    <t>Burbage</t>
  </si>
  <si>
    <t>Loughborough</t>
  </si>
  <si>
    <t>Hathern</t>
  </si>
  <si>
    <t>Mountsorrel</t>
  </si>
  <si>
    <t>Sileby</t>
  </si>
  <si>
    <t>Quorn</t>
  </si>
  <si>
    <t>Barrow upon Soar</t>
  </si>
  <si>
    <t>Shepshed</t>
  </si>
  <si>
    <t>Melton Mowbray</t>
  </si>
  <si>
    <t>Market Harborough</t>
  </si>
  <si>
    <t>Lutterworth</t>
  </si>
  <si>
    <t>Wigston Magna</t>
  </si>
  <si>
    <t>South Wigston</t>
  </si>
  <si>
    <t>Oadby</t>
  </si>
  <si>
    <t>Glenhills</t>
  </si>
  <si>
    <t>Braunstone Town</t>
  </si>
  <si>
    <t>Leicester Forest East</t>
  </si>
  <si>
    <t>Glenfield</t>
  </si>
  <si>
    <t>Birstall</t>
  </si>
  <si>
    <t>Thurmaston</t>
  </si>
  <si>
    <t>Groby</t>
  </si>
  <si>
    <t>Ratby</t>
  </si>
  <si>
    <t>Ashby de la Zouch</t>
  </si>
  <si>
    <t>Coalville</t>
  </si>
  <si>
    <t>Ibstock</t>
  </si>
  <si>
    <t>Markfield</t>
  </si>
  <si>
    <t>Syston</t>
  </si>
  <si>
    <t>East Goscote</t>
  </si>
  <si>
    <t>Anstey</t>
  </si>
  <si>
    <t>Rothley</t>
  </si>
  <si>
    <t>Kibworth</t>
  </si>
  <si>
    <t>Blaby</t>
  </si>
  <si>
    <t>Countesthorpe</t>
  </si>
  <si>
    <t>Fleckney</t>
  </si>
  <si>
    <t>Great Glen</t>
  </si>
  <si>
    <t>Cosby</t>
  </si>
  <si>
    <t>Sapcote</t>
  </si>
  <si>
    <t>Stoney Stanton</t>
  </si>
  <si>
    <t>Narborough</t>
  </si>
  <si>
    <t>Enderby</t>
  </si>
  <si>
    <t>Broughton Astley</t>
  </si>
  <si>
    <t>Earl Shilton</t>
  </si>
  <si>
    <t>Kirby Muxloe</t>
  </si>
  <si>
    <t>Desford</t>
  </si>
  <si>
    <t>Newbold Verdon</t>
  </si>
  <si>
    <t>Castle Donington</t>
  </si>
  <si>
    <t>Catford</t>
  </si>
  <si>
    <t>Downham</t>
  </si>
  <si>
    <t>Forest Hill</t>
  </si>
  <si>
    <t>Blackheath Village</t>
  </si>
  <si>
    <t>Crofton Park</t>
  </si>
  <si>
    <t>Grove Park</t>
  </si>
  <si>
    <t>Manor House</t>
  </si>
  <si>
    <t>New Cross</t>
  </si>
  <si>
    <t>Sydenham</t>
  </si>
  <si>
    <t>Torridon Road</t>
  </si>
  <si>
    <t>Alford</t>
  </si>
  <si>
    <t>Belton Lane</t>
  </si>
  <si>
    <t>Birchwood</t>
  </si>
  <si>
    <t>Boston</t>
  </si>
  <si>
    <t>Boultham</t>
  </si>
  <si>
    <t>Bourne</t>
  </si>
  <si>
    <t>Bracebridge</t>
  </si>
  <si>
    <t>Bracebridge Heath</t>
  </si>
  <si>
    <t>Branston</t>
  </si>
  <si>
    <t>Burgh le Marsh</t>
  </si>
  <si>
    <t>Caistor</t>
  </si>
  <si>
    <t>Cherry Willingham</t>
  </si>
  <si>
    <t>Crowland</t>
  </si>
  <si>
    <t>Deepings</t>
  </si>
  <si>
    <t>Donington</t>
  </si>
  <si>
    <t>Ermine</t>
  </si>
  <si>
    <t>Gainsborough</t>
  </si>
  <si>
    <t>Holbeach</t>
  </si>
  <si>
    <t>Horncastle</t>
  </si>
  <si>
    <t>Keelby</t>
  </si>
  <si>
    <t>Kirton</t>
  </si>
  <si>
    <t>Lincoln</t>
  </si>
  <si>
    <t>Long Sutton</t>
  </si>
  <si>
    <t>Louth</t>
  </si>
  <si>
    <t>Mablethorpe</t>
  </si>
  <si>
    <t>Market Rasen</t>
  </si>
  <si>
    <t>Metheringham</t>
  </si>
  <si>
    <t>Nettleham</t>
  </si>
  <si>
    <t>North Hykeham</t>
  </si>
  <si>
    <t>Pinchbeck</t>
  </si>
  <si>
    <t>Ruskington</t>
  </si>
  <si>
    <t>Scotter</t>
  </si>
  <si>
    <t>Skegness</t>
  </si>
  <si>
    <t>Sleaford</t>
  </si>
  <si>
    <t>Spalding</t>
  </si>
  <si>
    <t>Spilsby</t>
  </si>
  <si>
    <t>Stamford</t>
  </si>
  <si>
    <t>Sutton on Sea</t>
  </si>
  <si>
    <t>Waddington</t>
  </si>
  <si>
    <t>Wainfleet</t>
  </si>
  <si>
    <t>Welton</t>
  </si>
  <si>
    <t>Woodhall spa</t>
  </si>
  <si>
    <t>Wragby</t>
  </si>
  <si>
    <t>Community Mobile 1</t>
  </si>
  <si>
    <t>Community Mobile 2</t>
  </si>
  <si>
    <t>Access Mobile 1</t>
  </si>
  <si>
    <t>Luton</t>
  </si>
  <si>
    <t>Moss Side Powerhouse</t>
  </si>
  <si>
    <t>Rochester</t>
  </si>
  <si>
    <t>Cuxton</t>
  </si>
  <si>
    <t>Strood</t>
  </si>
  <si>
    <t>Grain</t>
  </si>
  <si>
    <t>Hoo</t>
  </si>
  <si>
    <t>Chatham</t>
  </si>
  <si>
    <t>Lordswood</t>
  </si>
  <si>
    <t>Walderslade Village</t>
  </si>
  <si>
    <t>Gillingham</t>
  </si>
  <si>
    <t>Hempstead</t>
  </si>
  <si>
    <t>Wigmore</t>
  </si>
  <si>
    <t>Twydall</t>
  </si>
  <si>
    <t>Wimbledon</t>
  </si>
  <si>
    <t>Dalkeith</t>
  </si>
  <si>
    <t>Danderhall</t>
  </si>
  <si>
    <t>Gorebridge</t>
  </si>
  <si>
    <t>Lasswade</t>
  </si>
  <si>
    <t>Loanhead</t>
  </si>
  <si>
    <t>Newtongrange</t>
  </si>
  <si>
    <t>Penicuik</t>
  </si>
  <si>
    <t>Roslin</t>
  </si>
  <si>
    <t>Aberlour</t>
  </si>
  <si>
    <t>Buckie</t>
  </si>
  <si>
    <t>Burghead</t>
  </si>
  <si>
    <t>Cullen</t>
  </si>
  <si>
    <t>Dufftown</t>
  </si>
  <si>
    <t>Elgin</t>
  </si>
  <si>
    <t>Baglan</t>
  </si>
  <si>
    <t>Cwmafan</t>
  </si>
  <si>
    <t>Glynneath</t>
  </si>
  <si>
    <t>Neath</t>
  </si>
  <si>
    <t>Pontardawe</t>
  </si>
  <si>
    <t>Port Talbot</t>
  </si>
  <si>
    <t>Sandfields</t>
  </si>
  <si>
    <t>Skewen</t>
  </si>
  <si>
    <t>High Heaton</t>
  </si>
  <si>
    <t>Acle</t>
  </si>
  <si>
    <t>Attleborough</t>
  </si>
  <si>
    <t>Aylsham</t>
  </si>
  <si>
    <t>Blofield</t>
  </si>
  <si>
    <t>Brundall</t>
  </si>
  <si>
    <t>Caister</t>
  </si>
  <si>
    <t>Costessey</t>
  </si>
  <si>
    <t>Cromer</t>
  </si>
  <si>
    <t>Dereham</t>
  </si>
  <si>
    <t>Dersingham</t>
  </si>
  <si>
    <t>Diss</t>
  </si>
  <si>
    <t>Downham Market</t>
  </si>
  <si>
    <t>Earlham</t>
  </si>
  <si>
    <t>Fakenham</t>
  </si>
  <si>
    <t>Gaywood</t>
  </si>
  <si>
    <t>Gorleston</t>
  </si>
  <si>
    <t>Great Yarmouth</t>
  </si>
  <si>
    <t>Harleston</t>
  </si>
  <si>
    <t>Hellesdon</t>
  </si>
  <si>
    <t>Hethersett</t>
  </si>
  <si>
    <t>Hingham</t>
  </si>
  <si>
    <t>Holt</t>
  </si>
  <si>
    <t>Hunstanton</t>
  </si>
  <si>
    <t>Kings Lynn</t>
  </si>
  <si>
    <t>Loddon</t>
  </si>
  <si>
    <t>Long Stratton</t>
  </si>
  <si>
    <t>Martham</t>
  </si>
  <si>
    <t>Mile Cross</t>
  </si>
  <si>
    <t>Mundesley</t>
  </si>
  <si>
    <t>North Walsham</t>
  </si>
  <si>
    <t>Plumstead Road</t>
  </si>
  <si>
    <t>Poringland</t>
  </si>
  <si>
    <t>Reepham</t>
  </si>
  <si>
    <t>Sheringham</t>
  </si>
  <si>
    <t>Sprowston</t>
  </si>
  <si>
    <t>St Williams Way</t>
  </si>
  <si>
    <t>Stalham</t>
  </si>
  <si>
    <t>Swaffham</t>
  </si>
  <si>
    <t>Taverham</t>
  </si>
  <si>
    <t>Thetford</t>
  </si>
  <si>
    <t>Tuckswood</t>
  </si>
  <si>
    <t>Watton</t>
  </si>
  <si>
    <t>Wells</t>
  </si>
  <si>
    <t>West Earlham</t>
  </si>
  <si>
    <t>Wroxham</t>
  </si>
  <si>
    <t>Wymondham</t>
  </si>
  <si>
    <t>North Walsham - Mobile</t>
  </si>
  <si>
    <t>Clifton</t>
  </si>
  <si>
    <t>Stoke</t>
  </si>
  <si>
    <t>Whitchurch</t>
  </si>
  <si>
    <t>Knowle</t>
  </si>
  <si>
    <t>Eccleston</t>
  </si>
  <si>
    <t>Silverdale</t>
  </si>
  <si>
    <t>Longton</t>
  </si>
  <si>
    <t>Stirchley</t>
  </si>
  <si>
    <t>Stratford</t>
  </si>
  <si>
    <t>Westbury</t>
  </si>
  <si>
    <t>Type</t>
  </si>
  <si>
    <t>Aberdeen Central</t>
  </si>
  <si>
    <t>Airyhall</t>
  </si>
  <si>
    <t>Bridge of Don</t>
  </si>
  <si>
    <t>Bucksburn</t>
  </si>
  <si>
    <t>Cornhill</t>
  </si>
  <si>
    <t>Cove</t>
  </si>
  <si>
    <t>Culter</t>
  </si>
  <si>
    <t>Cults</t>
  </si>
  <si>
    <t>Dyce</t>
  </si>
  <si>
    <t>Kincorth</t>
  </si>
  <si>
    <t>Mastrick</t>
  </si>
  <si>
    <t>Northfield</t>
  </si>
  <si>
    <t>Tillydrone</t>
  </si>
  <si>
    <t>Torry</t>
  </si>
  <si>
    <t>Woodside</t>
  </si>
  <si>
    <t>Kaimhill</t>
  </si>
  <si>
    <t>Barking</t>
  </si>
  <si>
    <t>Marks Gate</t>
  </si>
  <si>
    <t>Robert Jeyes</t>
  </si>
  <si>
    <t>Thames View</t>
  </si>
  <si>
    <t>Valence</t>
  </si>
  <si>
    <t>Bedford Central</t>
  </si>
  <si>
    <t>Kempston</t>
  </si>
  <si>
    <t>Putnoe</t>
  </si>
  <si>
    <t>Bromham</t>
  </si>
  <si>
    <t>Wootton</t>
  </si>
  <si>
    <t>Anchorsholme</t>
  </si>
  <si>
    <t>Layton</t>
  </si>
  <si>
    <t>Mereside</t>
  </si>
  <si>
    <t>Moorpark</t>
  </si>
  <si>
    <t>Palatine</t>
  </si>
  <si>
    <t>Revoe</t>
  </si>
  <si>
    <t>Ealing Road</t>
  </si>
  <si>
    <t>Kilburn</t>
  </si>
  <si>
    <t>Wembley</t>
  </si>
  <si>
    <t>Ramsbottom</t>
  </si>
  <si>
    <t>Prestwich</t>
  </si>
  <si>
    <t>Radcliffe</t>
  </si>
  <si>
    <t>Aberbargoed</t>
  </si>
  <si>
    <t>Guildhall</t>
  </si>
  <si>
    <t>City Business</t>
  </si>
  <si>
    <t>Shoe Lane</t>
  </si>
  <si>
    <t>Brierley Hill</t>
  </si>
  <si>
    <t>Coseley</t>
  </si>
  <si>
    <t>Cradley</t>
  </si>
  <si>
    <t>Dudley Wood Link</t>
  </si>
  <si>
    <t>Gornal</t>
  </si>
  <si>
    <t>Halesowen</t>
  </si>
  <si>
    <t>Kingswinford</t>
  </si>
  <si>
    <t>Long Lane</t>
  </si>
  <si>
    <t>Lye</t>
  </si>
  <si>
    <t>Netherton</t>
  </si>
  <si>
    <t>Quarry Bank Link</t>
  </si>
  <si>
    <t>Sedgley</t>
  </si>
  <si>
    <t>Stourbridge</t>
  </si>
  <si>
    <t>Wordsley</t>
  </si>
  <si>
    <t xml:space="preserve">Mobile </t>
  </si>
  <si>
    <t>Acton</t>
  </si>
  <si>
    <t xml:space="preserve">Ealing Central </t>
  </si>
  <si>
    <t>Greenford</t>
  </si>
  <si>
    <t>Hanwell</t>
  </si>
  <si>
    <t>Jubilee Gardens</t>
  </si>
  <si>
    <t>Northolt</t>
  </si>
  <si>
    <t>Northfields</t>
  </si>
  <si>
    <t>Perivale</t>
  </si>
  <si>
    <t>Pitshanger</t>
  </si>
  <si>
    <t xml:space="preserve">Southall </t>
  </si>
  <si>
    <t>West Ealing</t>
  </si>
  <si>
    <t>Wood End</t>
  </si>
  <si>
    <t>Hospital</t>
  </si>
  <si>
    <t>Balerno</t>
  </si>
  <si>
    <t>Balgreen</t>
  </si>
  <si>
    <t>Colinton</t>
  </si>
  <si>
    <t>Corstorphine</t>
  </si>
  <si>
    <t>Craigmillar</t>
  </si>
  <si>
    <t>Currie</t>
  </si>
  <si>
    <t>Drumbrae</t>
  </si>
  <si>
    <t>Fountainbridge</t>
  </si>
  <si>
    <t>Gilmerton</t>
  </si>
  <si>
    <t>Granton</t>
  </si>
  <si>
    <t>Kirkliston</t>
  </si>
  <si>
    <t>Leith</t>
  </si>
  <si>
    <t>McDonald Road</t>
  </si>
  <si>
    <t>Moredun</t>
  </si>
  <si>
    <t>Morningside</t>
  </si>
  <si>
    <t>Muirhouse</t>
  </si>
  <si>
    <t>Oxgangs</t>
  </si>
  <si>
    <t>Piershill</t>
  </si>
  <si>
    <t>Portobello</t>
  </si>
  <si>
    <t>Ratho</t>
  </si>
  <si>
    <t>Sighthill</t>
  </si>
  <si>
    <t>South Neighbourhood</t>
  </si>
  <si>
    <t>South Queensferry</t>
  </si>
  <si>
    <t>Stockbridge</t>
  </si>
  <si>
    <t>Wester Hailes</t>
  </si>
  <si>
    <t>Ringwood</t>
  </si>
  <si>
    <t>New Milton</t>
  </si>
  <si>
    <t>Aldershot</t>
  </si>
  <si>
    <t>Farnborough</t>
  </si>
  <si>
    <t>Liphook</t>
  </si>
  <si>
    <t>Petersfield</t>
  </si>
  <si>
    <t>Alton</t>
  </si>
  <si>
    <t>Bordon</t>
  </si>
  <si>
    <t>Yateley</t>
  </si>
  <si>
    <t>Fleet</t>
  </si>
  <si>
    <t>Fareham</t>
  </si>
  <si>
    <t>Emsworth</t>
  </si>
  <si>
    <t>Hayling Island</t>
  </si>
  <si>
    <t>Elson</t>
  </si>
  <si>
    <t>Bridgemary</t>
  </si>
  <si>
    <t>Lee-on-the-Solent</t>
  </si>
  <si>
    <t>Stubbington</t>
  </si>
  <si>
    <t>Portchester</t>
  </si>
  <si>
    <t>Waterlooville</t>
  </si>
  <si>
    <t>Horndean</t>
  </si>
  <si>
    <t>Havant</t>
  </si>
  <si>
    <t>Leigh Park</t>
  </si>
  <si>
    <t>Kingsclere</t>
  </si>
  <si>
    <t>South Ham</t>
  </si>
  <si>
    <t>Chineham</t>
  </si>
  <si>
    <t>Overton</t>
  </si>
  <si>
    <t>Tadley</t>
  </si>
  <si>
    <t>Odiham</t>
  </si>
  <si>
    <t>Alresford</t>
  </si>
  <si>
    <t>West End</t>
  </si>
  <si>
    <t>Hedge End</t>
  </si>
  <si>
    <t>Netley</t>
  </si>
  <si>
    <t>Lockswood</t>
  </si>
  <si>
    <t>Bishops Waltham</t>
  </si>
  <si>
    <t>Totton</t>
  </si>
  <si>
    <t>Milford-on-Sea</t>
  </si>
  <si>
    <t>Lymington</t>
  </si>
  <si>
    <t>Lyndhurst</t>
  </si>
  <si>
    <t>Blackfield</t>
  </si>
  <si>
    <t>Eastleigh</t>
  </si>
  <si>
    <t>Fair Oak</t>
  </si>
  <si>
    <t>Romsey</t>
  </si>
  <si>
    <t>Chandlers Ford</t>
  </si>
  <si>
    <t>Andover</t>
  </si>
  <si>
    <t>Fordingbridge</t>
  </si>
  <si>
    <t>Gayton</t>
  </si>
  <si>
    <t>Performing Arts</t>
  </si>
  <si>
    <t>Home Service</t>
  </si>
  <si>
    <t>Mobile Service</t>
  </si>
  <si>
    <t>Cowes</t>
  </si>
  <si>
    <t>Freshwater</t>
  </si>
  <si>
    <t>Lord Louis, Newport</t>
  </si>
  <si>
    <t>Ryde</t>
  </si>
  <si>
    <t>Sandown</t>
  </si>
  <si>
    <t>Ventnor</t>
  </si>
  <si>
    <t>The at Deptford Lounge</t>
  </si>
  <si>
    <t>Childrens Mobile</t>
  </si>
  <si>
    <t>Beckton Globe</t>
  </si>
  <si>
    <t>Canning Town</t>
  </si>
  <si>
    <t>Custom House</t>
  </si>
  <si>
    <t>East Ham</t>
  </si>
  <si>
    <t>Green Street</t>
  </si>
  <si>
    <t>The Gate</t>
  </si>
  <si>
    <t>Manor Park</t>
  </si>
  <si>
    <t>Docklands</t>
  </si>
  <si>
    <t>Plaistow</t>
  </si>
  <si>
    <t>Weston</t>
  </si>
  <si>
    <t>Mobile North</t>
  </si>
  <si>
    <t xml:space="preserve">Highgate </t>
  </si>
  <si>
    <t>Beaminster</t>
  </si>
  <si>
    <t>Blandford</t>
  </si>
  <si>
    <t>Bridport</t>
  </si>
  <si>
    <t>Burton Bradstock</t>
  </si>
  <si>
    <t>Charmouth</t>
  </si>
  <si>
    <t>Chickerell</t>
  </si>
  <si>
    <t>Christchurch</t>
  </si>
  <si>
    <t>Colehill</t>
  </si>
  <si>
    <t>Corfe Castle</t>
  </si>
  <si>
    <t>Corfe Mullen</t>
  </si>
  <si>
    <t>Crossways</t>
  </si>
  <si>
    <t>Dorchester</t>
  </si>
  <si>
    <t>Ferndown</t>
  </si>
  <si>
    <t>Highcliffe</t>
  </si>
  <si>
    <t>Littlemoor</t>
  </si>
  <si>
    <t>Lyme Regis</t>
  </si>
  <si>
    <t>Lytchett Matravers</t>
  </si>
  <si>
    <t>Portland Tophill</t>
  </si>
  <si>
    <t>Puddletown</t>
  </si>
  <si>
    <t>Shaftesbury</t>
  </si>
  <si>
    <t>Sherborne</t>
  </si>
  <si>
    <t>Stalbridge</t>
  </si>
  <si>
    <t>Sturminster Newton</t>
  </si>
  <si>
    <t>Swanage</t>
  </si>
  <si>
    <t>Verwood</t>
  </si>
  <si>
    <t>Wareham</t>
  </si>
  <si>
    <t>West Moors</t>
  </si>
  <si>
    <t>Weymouth</t>
  </si>
  <si>
    <t>Wimborne</t>
  </si>
  <si>
    <t>Wool</t>
  </si>
  <si>
    <t>Wyke Regis</t>
  </si>
  <si>
    <t>Home Service - Mobile</t>
  </si>
  <si>
    <t>Mobile South</t>
  </si>
  <si>
    <t>Ditton</t>
  </si>
  <si>
    <t>Halton Lea</t>
  </si>
  <si>
    <t>Runcorn</t>
  </si>
  <si>
    <t>Widnes</t>
  </si>
  <si>
    <t>Accrington</t>
  </si>
  <si>
    <t>Ansdell</t>
  </si>
  <si>
    <t>Barnoldswick</t>
  </si>
  <si>
    <t>Brierfield</t>
  </si>
  <si>
    <t>Burnley</t>
  </si>
  <si>
    <t>Burscough</t>
  </si>
  <si>
    <t>Carnforth</t>
  </si>
  <si>
    <t>Clitheroe</t>
  </si>
  <si>
    <t>Coal Clough</t>
  </si>
  <si>
    <t>Colne</t>
  </si>
  <si>
    <t>Fleetwood</t>
  </si>
  <si>
    <t>Great Harwood</t>
  </si>
  <si>
    <t>Haslingden</t>
  </si>
  <si>
    <t>Heysham</t>
  </si>
  <si>
    <t>Knott End</t>
  </si>
  <si>
    <t>Lancaster</t>
  </si>
  <si>
    <t>Mellor</t>
  </si>
  <si>
    <t>Morecambe</t>
  </si>
  <si>
    <t>Ormskirk</t>
  </si>
  <si>
    <t>Padiham</t>
  </si>
  <si>
    <t>Poulton</t>
  </si>
  <si>
    <t>Rawtenstall</t>
  </si>
  <si>
    <t>Rishton</t>
  </si>
  <si>
    <t>St Annes</t>
  </si>
  <si>
    <t>Artizan Street and Community Centre</t>
  </si>
  <si>
    <t xml:space="preserve">Norfolk and Norwich Millennium </t>
  </si>
  <si>
    <t>Central Halifax</t>
  </si>
  <si>
    <t>Ardler</t>
  </si>
  <si>
    <t>Arthurstone</t>
  </si>
  <si>
    <t>Blackness</t>
  </si>
  <si>
    <t>Broughty Ferry</t>
  </si>
  <si>
    <t>Charleston</t>
  </si>
  <si>
    <t>Coldside</t>
  </si>
  <si>
    <t>Douglas</t>
  </si>
  <si>
    <t>Fintry</t>
  </si>
  <si>
    <t>Hub</t>
  </si>
  <si>
    <t>Kirkton</t>
  </si>
  <si>
    <t>Lochee</t>
  </si>
  <si>
    <t>Menzieshill</t>
  </si>
  <si>
    <t>Whitfield</t>
  </si>
  <si>
    <t>Auchinleck</t>
  </si>
  <si>
    <t>Crosshouse</t>
  </si>
  <si>
    <t>Cumnock</t>
  </si>
  <si>
    <t>Darvel</t>
  </si>
  <si>
    <t>Drongan</t>
  </si>
  <si>
    <t>Galston</t>
  </si>
  <si>
    <t>Newmilns</t>
  </si>
  <si>
    <t>Stewarton</t>
  </si>
  <si>
    <t>Lowford</t>
  </si>
  <si>
    <t>North Baddesley</t>
  </si>
  <si>
    <t>Stanmore</t>
  </si>
  <si>
    <t>Bembridge</t>
  </si>
  <si>
    <t>Brighstone</t>
  </si>
  <si>
    <t>East Cowes</t>
  </si>
  <si>
    <t>Edward Edwards, Niton</t>
  </si>
  <si>
    <t>Shanklin</t>
  </si>
  <si>
    <t>Walderslade Hook Meadow</t>
  </si>
  <si>
    <t>Central Mobile 1</t>
  </si>
  <si>
    <t>Central Mobile 2</t>
  </si>
  <si>
    <t>Central Mobile 3</t>
  </si>
  <si>
    <r>
      <t xml:space="preserve">The answer to all questions in the main body of the Questionnaire should exclude details of services provided to educational establishments, prisons and hospitals - and any other rechargeable services.
</t>
    </r>
    <r>
      <rPr>
        <b/>
        <sz val="8"/>
        <color indexed="47"/>
        <rFont val="Verdana"/>
        <family val="2"/>
      </rPr>
      <t xml:space="preserve">NB. Information relating to Archive Services is specifically excluded from the questionnaire.
</t>
    </r>
    <r>
      <rPr>
        <sz val="8"/>
        <rFont val="Verdana"/>
        <family val="2"/>
      </rPr>
      <t>General data e.g. population, area, etc. will be obtained by CIPFA from other sources (Ordnance Survey, ONS)
Please express all figures in actual units. If figures are not available, best estimates are acceptable.</t>
    </r>
  </si>
  <si>
    <t>Exclude temporary closures where the intention is to reopen.</t>
  </si>
  <si>
    <t>Only include transfers if the library has been transferred outside the CIPFA definition of service points.</t>
  </si>
  <si>
    <t>From here on, only include figures in this return from service points you have identified as being under your statutory control.</t>
  </si>
  <si>
    <t>If a library is open X weeks in the year then multiply the total by (50 minus X) to obtain the annual average total.</t>
  </si>
  <si>
    <t>Inter Library Loans</t>
  </si>
  <si>
    <t>This is to include wages and purchases of supplies (where there is a separate bindery) and/or payments to contractors where the binding is put out to private firms.</t>
  </si>
  <si>
    <t xml:space="preserve">H.Q. </t>
  </si>
  <si>
    <t>HMP &amp; YOI Grampian</t>
  </si>
  <si>
    <t>Community Managed Co-produced library</t>
  </si>
  <si>
    <t>Friern Barnet Library</t>
  </si>
  <si>
    <t>Mobile Library</t>
  </si>
  <si>
    <t>Bexley Community Library</t>
  </si>
  <si>
    <t>The Bournemouth Library</t>
  </si>
  <si>
    <t>Pokesdown &amp; Southbourne</t>
  </si>
  <si>
    <t>Hove</t>
  </si>
  <si>
    <t>Bristol Central Library</t>
  </si>
  <si>
    <t>St Pauls</t>
  </si>
  <si>
    <t>Bedminster</t>
  </si>
  <si>
    <t>Marksbury Road</t>
  </si>
  <si>
    <t>Filwood</t>
  </si>
  <si>
    <t>Wick Road</t>
  </si>
  <si>
    <t>St George</t>
  </si>
  <si>
    <t>Horfield</t>
  </si>
  <si>
    <t>Redland</t>
  </si>
  <si>
    <t>Sea Mills</t>
  </si>
  <si>
    <t>Stockwood</t>
  </si>
  <si>
    <t>Junction 3</t>
  </si>
  <si>
    <t>Beacon Villages Community Library</t>
  </si>
  <si>
    <t>Chalfont St Giles Community Library</t>
  </si>
  <si>
    <t>Chalfont St Peter Community Library</t>
  </si>
  <si>
    <t>Farnham Common Community Library</t>
  </si>
  <si>
    <t>Flackwell Heath Community Library</t>
  </si>
  <si>
    <t>Gerrards Cross Community Library</t>
  </si>
  <si>
    <t>Great Missenden Community Library</t>
  </si>
  <si>
    <t>Haddenham Community Library</t>
  </si>
  <si>
    <t>Iver Health Community Library</t>
  </si>
  <si>
    <t>Little Chalfont Community Library</t>
  </si>
  <si>
    <t>Long Crendon Community Library</t>
  </si>
  <si>
    <t>Stokenchurch Community Library</t>
  </si>
  <si>
    <t>Wendover Community Library</t>
  </si>
  <si>
    <t>West Wycombe Community Library</t>
  </si>
  <si>
    <t>CMOB</t>
  </si>
  <si>
    <t>HMOB</t>
  </si>
  <si>
    <t>Bassingbourn LAP</t>
  </si>
  <si>
    <t>Community managed co-produced Library</t>
  </si>
  <si>
    <t>Bottisham LAP</t>
  </si>
  <si>
    <t>Fulbourn LAP</t>
  </si>
  <si>
    <t>Gamlingay LAP</t>
  </si>
  <si>
    <t>Haddenham LAP</t>
  </si>
  <si>
    <t>Little Downham LAP</t>
  </si>
  <si>
    <t>Melbourn LAP</t>
  </si>
  <si>
    <t>Somersham LAP</t>
  </si>
  <si>
    <t>Swavesey LAP</t>
  </si>
  <si>
    <t>Waterbeach LAP</t>
  </si>
  <si>
    <t>Carmarthen Mobile 1</t>
  </si>
  <si>
    <t>Carmarthen Mobile 2</t>
  </si>
  <si>
    <t>Carmarthen Mobile 3</t>
  </si>
  <si>
    <t>Portsoken Health &amp; Community Centre</t>
  </si>
  <si>
    <t>New Addington</t>
  </si>
  <si>
    <t>Broad Green</t>
  </si>
  <si>
    <t>South Norwood</t>
  </si>
  <si>
    <t>Norbury</t>
  </si>
  <si>
    <t>Sanderstead</t>
  </si>
  <si>
    <t>Selsdon</t>
  </si>
  <si>
    <t>Bradmore Green</t>
  </si>
  <si>
    <t>Coulsdon</t>
  </si>
  <si>
    <t>Thornton Heath</t>
  </si>
  <si>
    <t>Purley</t>
  </si>
  <si>
    <t>Croydon Central</t>
  </si>
  <si>
    <t>Darlington Central Library</t>
  </si>
  <si>
    <t>Cockerton Library</t>
  </si>
  <si>
    <t>Ewart Library</t>
  </si>
  <si>
    <t>Lochthorn Library</t>
  </si>
  <si>
    <t>Georgetown Library</t>
  </si>
  <si>
    <t>Moffat Library</t>
  </si>
  <si>
    <t>Lochmaben Library</t>
  </si>
  <si>
    <t>Lockerbie Library</t>
  </si>
  <si>
    <t>Annan Library</t>
  </si>
  <si>
    <t>Eastriggs Library</t>
  </si>
  <si>
    <t>Langholm Library</t>
  </si>
  <si>
    <t>Gretna Library</t>
  </si>
  <si>
    <t>Lochside Library</t>
  </si>
  <si>
    <t>Thornhill Library</t>
  </si>
  <si>
    <t>Sanquhar Library</t>
  </si>
  <si>
    <t>Kirkconnel Library</t>
  </si>
  <si>
    <t>Kirkcudbright Library</t>
  </si>
  <si>
    <t>Castle Douglas Library</t>
  </si>
  <si>
    <t>Gatehouse Library</t>
  </si>
  <si>
    <t>Dalry Library</t>
  </si>
  <si>
    <t>Newton Stewart Library</t>
  </si>
  <si>
    <t>Whithorn Library</t>
  </si>
  <si>
    <t>Wigtown Library</t>
  </si>
  <si>
    <t>Portwilliam Library</t>
  </si>
  <si>
    <t>Stranraer Library</t>
  </si>
  <si>
    <t>Dunbar Library</t>
  </si>
  <si>
    <t>East Linton Library</t>
  </si>
  <si>
    <t>Gullane Library</t>
  </si>
  <si>
    <t>Haddington Library</t>
  </si>
  <si>
    <t>Longniddry Library</t>
  </si>
  <si>
    <t>Musselburgh Library</t>
  </si>
  <si>
    <t>North Berwick Library</t>
  </si>
  <si>
    <t>Ormiston Library</t>
  </si>
  <si>
    <t>Port Seton Library</t>
  </si>
  <si>
    <t>Prestonpans Library</t>
  </si>
  <si>
    <t>Tranent Library</t>
  </si>
  <si>
    <t>Wallyford Library</t>
  </si>
  <si>
    <t>Barrhead Foundry</t>
  </si>
  <si>
    <t xml:space="preserve">Mearns </t>
  </si>
  <si>
    <t>Gateshead Central Library</t>
  </si>
  <si>
    <t>Pelaw Library</t>
  </si>
  <si>
    <t>Leam Lane Library</t>
  </si>
  <si>
    <t>Felling Library</t>
  </si>
  <si>
    <t>Dunston Library</t>
  </si>
  <si>
    <t>Whickham Library</t>
  </si>
  <si>
    <t>Chopwell Library</t>
  </si>
  <si>
    <t>Blaydon Library</t>
  </si>
  <si>
    <t>Rowlands Gill Library</t>
  </si>
  <si>
    <t>Crawcrook Library</t>
  </si>
  <si>
    <t>Wrekenton Library</t>
  </si>
  <si>
    <t>Low Fell Library</t>
  </si>
  <si>
    <t>Ryton Library</t>
  </si>
  <si>
    <t>Winlaton Library</t>
  </si>
  <si>
    <t>Anniesland Library and Learning centre</t>
  </si>
  <si>
    <t>Baillieston Library and Learning Centre</t>
  </si>
  <si>
    <t>Barmulloch Community Centre and Library</t>
  </si>
  <si>
    <t>Bridgeton Library and Learning Centre</t>
  </si>
  <si>
    <t>Cardonald Library and Learning Centre</t>
  </si>
  <si>
    <t>Castlemilk Library and Learning Centre</t>
  </si>
  <si>
    <t>Couper Institute Library and Learning Centre</t>
  </si>
  <si>
    <t>Dennistoun Library and Learning Centre</t>
  </si>
  <si>
    <t>Drumchapel Library and Learning Centre</t>
  </si>
  <si>
    <t>Elderpark Library and Learning Centre</t>
  </si>
  <si>
    <t>Gorbals Library and Learning Centre</t>
  </si>
  <si>
    <t>Govanhill Library and Learning Centre</t>
  </si>
  <si>
    <t>Hillhead Library and Learning Centre</t>
  </si>
  <si>
    <t>Ibrox Library and Learning Centre</t>
  </si>
  <si>
    <t>Knightswood Library and Learning Centre</t>
  </si>
  <si>
    <t>Langside Library and Learning Centre</t>
  </si>
  <si>
    <t>Maryhill Library and Learning Centre</t>
  </si>
  <si>
    <t>Milton Library and Learning Centre</t>
  </si>
  <si>
    <t>The Mitchell Library</t>
  </si>
  <si>
    <t>Parkhead Library and Learning Centre</t>
  </si>
  <si>
    <t>Partick Library and Learning Centre</t>
  </si>
  <si>
    <t>Pollok Library and Learning Centre</t>
  </si>
  <si>
    <t>Pollokshaws Library and Learning Centre</t>
  </si>
  <si>
    <t>Pollokshields Library and Learning Centre</t>
  </si>
  <si>
    <t>Possilpark Library and Learning Centre</t>
  </si>
  <si>
    <t>Riddrie Library and Learning Centre</t>
  </si>
  <si>
    <t>Royston Library and Learning Centre</t>
  </si>
  <si>
    <t>Shettleston Library and Learning Centre</t>
  </si>
  <si>
    <t>Springburn Library and Learning Centre</t>
  </si>
  <si>
    <t>Whiteinch Library and Learning Centre</t>
  </si>
  <si>
    <t>Woodside Library and Learning Centre</t>
  </si>
  <si>
    <t>New Eltham</t>
  </si>
  <si>
    <t>Plumstead</t>
  </si>
  <si>
    <t>Slade</t>
  </si>
  <si>
    <t>West Greenwich</t>
  </si>
  <si>
    <t>Woolwich</t>
  </si>
  <si>
    <t>Kenton</t>
  </si>
  <si>
    <t>Pinner</t>
  </si>
  <si>
    <t>Roxeth</t>
  </si>
  <si>
    <t>Wealdstone</t>
  </si>
  <si>
    <t>Central Library (Romford)</t>
  </si>
  <si>
    <t>Hornchurch Library</t>
  </si>
  <si>
    <t>Upminster Library</t>
  </si>
  <si>
    <t>Gidea Park Library</t>
  </si>
  <si>
    <t>Harold Hill Library</t>
  </si>
  <si>
    <t>Harold Wood Library</t>
  </si>
  <si>
    <t>Collier Row Library</t>
  </si>
  <si>
    <t>Elm Park Library</t>
  </si>
  <si>
    <t>Rainham Library</t>
  </si>
  <si>
    <t>South Hornchurch Library</t>
  </si>
  <si>
    <t>Hereford</t>
  </si>
  <si>
    <t>Leominster</t>
  </si>
  <si>
    <t>Ross-on-Wye</t>
  </si>
  <si>
    <t>Bromyard</t>
  </si>
  <si>
    <t>Kington</t>
  </si>
  <si>
    <t>Colwall</t>
  </si>
  <si>
    <t>Weobley</t>
  </si>
  <si>
    <t>Leintwardine</t>
  </si>
  <si>
    <t>Peterchurch</t>
  </si>
  <si>
    <t>Bishops Stortford</t>
  </si>
  <si>
    <t>Borhamwood</t>
  </si>
  <si>
    <t>Brookmans park</t>
  </si>
  <si>
    <t>Hertfordshire Archive &amp; Local Studies</t>
  </si>
  <si>
    <t>Skye &amp; Lochalsh Mobile</t>
  </si>
  <si>
    <t>Central Library</t>
  </si>
  <si>
    <t>N4 Library</t>
  </si>
  <si>
    <t>Finsbury Library</t>
  </si>
  <si>
    <t>West Library</t>
  </si>
  <si>
    <t>South Library</t>
  </si>
  <si>
    <t>Archway Library</t>
  </si>
  <si>
    <t>North Library</t>
  </si>
  <si>
    <t>Mildmay Library</t>
  </si>
  <si>
    <t>Lewis Carroll Library</t>
  </si>
  <si>
    <t>Adlington</t>
  </si>
  <si>
    <t>Bacup</t>
  </si>
  <si>
    <t>Chorley</t>
  </si>
  <si>
    <t>Clayton Green</t>
  </si>
  <si>
    <t>Coppull</t>
  </si>
  <si>
    <t>Euxton</t>
  </si>
  <si>
    <t>Garstang</t>
  </si>
  <si>
    <t>Harris Library</t>
  </si>
  <si>
    <t>Ingol</t>
  </si>
  <si>
    <t>Kingsfold</t>
  </si>
  <si>
    <t>Kirkham</t>
  </si>
  <si>
    <t>Leyland</t>
  </si>
  <si>
    <t>Longridge</t>
  </si>
  <si>
    <t>Ribbleton</t>
  </si>
  <si>
    <t>Savick</t>
  </si>
  <si>
    <t>Sharoe Green</t>
  </si>
  <si>
    <t>Skelmersdale</t>
  </si>
  <si>
    <t>Tarleton</t>
  </si>
  <si>
    <t>Whitworth</t>
  </si>
  <si>
    <t>Heysham &amp; Lancaster Mobile</t>
  </si>
  <si>
    <t>Garstang Mobile</t>
  </si>
  <si>
    <t>Clayton Green Mobile</t>
  </si>
  <si>
    <t>Ormskirk Mobile</t>
  </si>
  <si>
    <t>Brierfield Mobile</t>
  </si>
  <si>
    <t>Mobile East</t>
  </si>
  <si>
    <t>Barlow Moor Library</t>
  </si>
  <si>
    <t>Burnage Library</t>
  </si>
  <si>
    <t>Chorlton Library</t>
  </si>
  <si>
    <t>Abraham Moss Library</t>
  </si>
  <si>
    <t>Didsbury Library</t>
  </si>
  <si>
    <t>Fallowfield Library</t>
  </si>
  <si>
    <t>Gorton Library</t>
  </si>
  <si>
    <t>Longsight Library</t>
  </si>
  <si>
    <t>Miles Platting Library</t>
  </si>
  <si>
    <t>New Moston Library</t>
  </si>
  <si>
    <t>Newton Heath Library</t>
  </si>
  <si>
    <t>North City Library</t>
  </si>
  <si>
    <t>Northenden Library</t>
  </si>
  <si>
    <t>Forum Library</t>
  </si>
  <si>
    <t>Beswick Library</t>
  </si>
  <si>
    <t>Brooklands Library</t>
  </si>
  <si>
    <t>Avenue Library</t>
  </si>
  <si>
    <t>Fochabers</t>
  </si>
  <si>
    <t>Forres</t>
  </si>
  <si>
    <t>Keith</t>
  </si>
  <si>
    <t>Lossiemouth</t>
  </si>
  <si>
    <t>Tomintoul</t>
  </si>
  <si>
    <t>Blakelaw</t>
  </si>
  <si>
    <t>Cruddas Park</t>
  </si>
  <si>
    <t>Denton Burn</t>
  </si>
  <si>
    <t>East End</t>
  </si>
  <si>
    <t>Fenham</t>
  </si>
  <si>
    <t>Newburn</t>
  </si>
  <si>
    <t>Outer West</t>
  </si>
  <si>
    <t>Walker</t>
  </si>
  <si>
    <t>Tredegar House Library</t>
  </si>
  <si>
    <t>Rothwell Library</t>
  </si>
  <si>
    <t>Third_Party</t>
  </si>
  <si>
    <t>LIBR0214</t>
  </si>
  <si>
    <t/>
  </si>
  <si>
    <t>(cont.)</t>
  </si>
  <si>
    <t>Go to Guidance --&gt;</t>
  </si>
  <si>
    <t xml:space="preserve">     Go to Guidance --&gt;</t>
  </si>
  <si>
    <t xml:space="preserve">      Go to Guidance --&gt;</t>
  </si>
  <si>
    <t xml:space="preserve">               Go to Guidance --&gt;</t>
  </si>
  <si>
    <t>If your statutory library provision is being provided by a third party, please give details below:</t>
  </si>
  <si>
    <t>LIBR0215</t>
  </si>
  <si>
    <t>LIBR0216</t>
  </si>
  <si>
    <t>LIBR0217</t>
  </si>
  <si>
    <t>LIBR0218</t>
  </si>
  <si>
    <t>LIBR0219</t>
  </si>
  <si>
    <t>LIBR0220</t>
  </si>
  <si>
    <t>LIBR0221</t>
  </si>
  <si>
    <t>LIBR0222</t>
  </si>
  <si>
    <t>LIBR0223</t>
  </si>
  <si>
    <t>LIBR0224</t>
  </si>
  <si>
    <t>LIBR0225</t>
  </si>
  <si>
    <t>LIBR0226</t>
  </si>
  <si>
    <t>Aberchirder</t>
  </si>
  <si>
    <t>Aboyne</t>
  </si>
  <si>
    <t>Ballater</t>
  </si>
  <si>
    <t>Balmedie</t>
  </si>
  <si>
    <t>Banchory</t>
  </si>
  <si>
    <t>Banff</t>
  </si>
  <si>
    <t>Boddam</t>
  </si>
  <si>
    <t>Bracoden</t>
  </si>
  <si>
    <t>Cairnbulg</t>
  </si>
  <si>
    <t>Ellon</t>
  </si>
  <si>
    <t>Fettercairn</t>
  </si>
  <si>
    <t>Fraserburgh</t>
  </si>
  <si>
    <t>Huntly</t>
  </si>
  <si>
    <t>Insch</t>
  </si>
  <si>
    <t>Inverbervie</t>
  </si>
  <si>
    <t>Inverurie</t>
  </si>
  <si>
    <t>Kemnay</t>
  </si>
  <si>
    <t>Kintore</t>
  </si>
  <si>
    <t>Macduff</t>
  </si>
  <si>
    <t>Mearns</t>
  </si>
  <si>
    <t>Meldrum</t>
  </si>
  <si>
    <t>Mintlaw</t>
  </si>
  <si>
    <t xml:space="preserve">New Pitsligo </t>
  </si>
  <si>
    <t>Newmachar</t>
  </si>
  <si>
    <t>Newtonhill</t>
  </si>
  <si>
    <t>Peterhead</t>
  </si>
  <si>
    <t>Portlethen</t>
  </si>
  <si>
    <t>Portsoy</t>
  </si>
  <si>
    <t>Rosehearty</t>
  </si>
  <si>
    <t>Stonehaven</t>
  </si>
  <si>
    <t>Strichen</t>
  </si>
  <si>
    <t>Turriff</t>
  </si>
  <si>
    <t>Westhill</t>
  </si>
  <si>
    <t>Whitehills</t>
  </si>
  <si>
    <t>Blackburn Central Library</t>
  </si>
  <si>
    <t>Darwen Library</t>
  </si>
  <si>
    <t>Mill Hill Library</t>
  </si>
  <si>
    <t>Roman Road Library</t>
  </si>
  <si>
    <t>Central, Blackpool</t>
  </si>
  <si>
    <t>Bolton Central</t>
  </si>
  <si>
    <t>Harlesden</t>
  </si>
  <si>
    <t>Abercarn Library</t>
  </si>
  <si>
    <t>MMOB</t>
  </si>
  <si>
    <t>Cheshire West Mobile</t>
  </si>
  <si>
    <t xml:space="preserve">Patna </t>
  </si>
  <si>
    <t>Bishopbriggs Library</t>
  </si>
  <si>
    <t>Craighead Library</t>
  </si>
  <si>
    <t>Lennoxtown Library</t>
  </si>
  <si>
    <t>Lenzie Library</t>
  </si>
  <si>
    <t>Milngavie Library</t>
  </si>
  <si>
    <t>Westerton Library</t>
  </si>
  <si>
    <t>Millfield House</t>
  </si>
  <si>
    <t>Greenwich Centre</t>
  </si>
  <si>
    <t>Thamesmere</t>
  </si>
  <si>
    <t>Hackney Central</t>
  </si>
  <si>
    <t>Homerton</t>
  </si>
  <si>
    <t>Shoreditch</t>
  </si>
  <si>
    <t>Stoke Newington</t>
  </si>
  <si>
    <t>Woodberry Down</t>
  </si>
  <si>
    <t>Wheathampstead</t>
  </si>
  <si>
    <t>New Cross (Pepys)</t>
  </si>
  <si>
    <t>Ingoldmels Community Library</t>
  </si>
  <si>
    <t>Navenby Community Hub</t>
  </si>
  <si>
    <t>Swineshead Community Library</t>
  </si>
  <si>
    <t>Arcadia Library</t>
  </si>
  <si>
    <t>Hulme High Street</t>
  </si>
  <si>
    <t>Withington Library</t>
  </si>
  <si>
    <t>Caerleon Library</t>
  </si>
  <si>
    <t>Newport Central Library</t>
  </si>
  <si>
    <t>Library at Willesden Green</t>
  </si>
  <si>
    <t xml:space="preserve">Cruden Bay </t>
  </si>
  <si>
    <t>Bettws Library and Information Centre</t>
  </si>
  <si>
    <t>Malpas Library and Information Centre</t>
  </si>
  <si>
    <t>Pillgwenlly Community Learning Centre and Library</t>
  </si>
  <si>
    <t>Ringland Library and Information Centre</t>
  </si>
  <si>
    <t>Rogerstone Library and Information Centre</t>
  </si>
  <si>
    <t>St Julian's Community Learning Centre and Library</t>
  </si>
  <si>
    <t>Ardrossan</t>
  </si>
  <si>
    <t>Arran</t>
  </si>
  <si>
    <t>Beattie (Stevenston)</t>
  </si>
  <si>
    <t>Beith</t>
  </si>
  <si>
    <t>Bourtreehill</t>
  </si>
  <si>
    <t>Dalry</t>
  </si>
  <si>
    <t>Dreghorn</t>
  </si>
  <si>
    <t>Fairlie</t>
  </si>
  <si>
    <t>Irvine</t>
  </si>
  <si>
    <t>Kilbirnie</t>
  </si>
  <si>
    <t>Kilwinning</t>
  </si>
  <si>
    <t>Largs</t>
  </si>
  <si>
    <t>Millport</t>
  </si>
  <si>
    <t>North Ayrshire Heritage Centre</t>
  </si>
  <si>
    <t>Saltcoats</t>
  </si>
  <si>
    <t>Skelmorlie</t>
  </si>
  <si>
    <t>Springside</t>
  </si>
  <si>
    <t>West Kilbride</t>
  </si>
  <si>
    <t>Arran Mobile</t>
  </si>
  <si>
    <t>Mainland Mobile</t>
  </si>
  <si>
    <t>Abronhill</t>
  </si>
  <si>
    <t>Airdrie</t>
  </si>
  <si>
    <t>Bellshill</t>
  </si>
  <si>
    <t>Chapelhall</t>
  </si>
  <si>
    <t>Chryston</t>
  </si>
  <si>
    <t>Cleland</t>
  </si>
  <si>
    <t>Coatbridge</t>
  </si>
  <si>
    <t>Condorrat</t>
  </si>
  <si>
    <t>Cumbernauld</t>
  </si>
  <si>
    <t>Kilsyth</t>
  </si>
  <si>
    <t>Moodiesburn</t>
  </si>
  <si>
    <t>Motherwell</t>
  </si>
  <si>
    <t>Newarthill</t>
  </si>
  <si>
    <t>Newmains</t>
  </si>
  <si>
    <t>NewStevenston</t>
  </si>
  <si>
    <t>Shotts</t>
  </si>
  <si>
    <t>Stepps</t>
  </si>
  <si>
    <t>Viewpark</t>
  </si>
  <si>
    <t>Wishaw</t>
  </si>
  <si>
    <t>Park</t>
  </si>
  <si>
    <t>Broughton</t>
  </si>
  <si>
    <t>Nailsea</t>
  </si>
  <si>
    <t>Battle Hill Library</t>
  </si>
  <si>
    <t>Cullercoats Library</t>
  </si>
  <si>
    <t>Dudley Library</t>
  </si>
  <si>
    <t>Forest Hall Library</t>
  </si>
  <si>
    <t>Howdon Library</t>
  </si>
  <si>
    <t>Killingworth Library</t>
  </si>
  <si>
    <t>Longbenton Library</t>
  </si>
  <si>
    <t>Monkseaton Library</t>
  </si>
  <si>
    <t>North Shields Library</t>
  </si>
  <si>
    <t>Shiremoor Library</t>
  </si>
  <si>
    <t>Tynemouth Library</t>
  </si>
  <si>
    <t>Wallsend Library</t>
  </si>
  <si>
    <t>Whitley Bay Library</t>
  </si>
  <si>
    <t>Wideopen Library</t>
  </si>
  <si>
    <t>Adult Library Bus</t>
  </si>
  <si>
    <t>Children's Library Bus</t>
  </si>
  <si>
    <t>Bainbridge</t>
  </si>
  <si>
    <t>Barlby</t>
  </si>
  <si>
    <t>Bedale</t>
  </si>
  <si>
    <t>Bentham</t>
  </si>
  <si>
    <t>Bilton and Woodfield</t>
  </si>
  <si>
    <t>Boroughbridge</t>
  </si>
  <si>
    <t>Catterick Garrison</t>
  </si>
  <si>
    <t>Colburn</t>
  </si>
  <si>
    <t>Crosshills</t>
  </si>
  <si>
    <t>Derwent Valley Bridge</t>
  </si>
  <si>
    <t>Easingwold</t>
  </si>
  <si>
    <t>Eastfield</t>
  </si>
  <si>
    <t>Embsay with Eastby</t>
  </si>
  <si>
    <t>Filey</t>
  </si>
  <si>
    <t>Gargrave and Malhamdale</t>
  </si>
  <si>
    <t>Grassington</t>
  </si>
  <si>
    <t>Great Ayton</t>
  </si>
  <si>
    <t>Harrogate</t>
  </si>
  <si>
    <t>Hawes</t>
  </si>
  <si>
    <t>Helmsley</t>
  </si>
  <si>
    <t>Ingleton</t>
  </si>
  <si>
    <t>Kirkbymoorside</t>
  </si>
  <si>
    <t>Knaresborough</t>
  </si>
  <si>
    <t>Leyburn</t>
  </si>
  <si>
    <t>Malton</t>
  </si>
  <si>
    <t>Mashamshire</t>
  </si>
  <si>
    <t>Northallerton</t>
  </si>
  <si>
    <t>Norton</t>
  </si>
  <si>
    <t>Nidderdale Plus</t>
  </si>
  <si>
    <t>Pickering</t>
  </si>
  <si>
    <t>Richmond</t>
  </si>
  <si>
    <t>Ripon</t>
  </si>
  <si>
    <t>Scalby</t>
  </si>
  <si>
    <t>Scarborough</t>
  </si>
  <si>
    <t>Selby</t>
  </si>
  <si>
    <t>Settle</t>
  </si>
  <si>
    <t>Sherburn</t>
  </si>
  <si>
    <t>Skipton</t>
  </si>
  <si>
    <t>Starbeck</t>
  </si>
  <si>
    <t>Stokesley</t>
  </si>
  <si>
    <t>Tadcaster</t>
  </si>
  <si>
    <t>Thirsk</t>
  </si>
  <si>
    <t>Whitby</t>
  </si>
  <si>
    <t>Supermobile</t>
  </si>
  <si>
    <t>Abington Library</t>
  </si>
  <si>
    <t>Brackley Library</t>
  </si>
  <si>
    <t>Brixworth Library</t>
  </si>
  <si>
    <t>Burton Latimer Library</t>
  </si>
  <si>
    <t>Corby Library</t>
  </si>
  <si>
    <t>Danesholme Library</t>
  </si>
  <si>
    <t>Daventry Library</t>
  </si>
  <si>
    <t>Deanshanger Library</t>
  </si>
  <si>
    <t>Desborough Library</t>
  </si>
  <si>
    <t>Duston Library</t>
  </si>
  <si>
    <t>Earls Barton Library</t>
  </si>
  <si>
    <t>Far Cotton Library</t>
  </si>
  <si>
    <t>Finedon Library</t>
  </si>
  <si>
    <t>Higham Ferrers Library</t>
  </si>
  <si>
    <t>Hunsbury Library</t>
  </si>
  <si>
    <t>Irchester Library</t>
  </si>
  <si>
    <t>Irthlingborough Library</t>
  </si>
  <si>
    <t>Kettering Library</t>
  </si>
  <si>
    <t>Kingsthorpe Library</t>
  </si>
  <si>
    <t>Long Buckby Library</t>
  </si>
  <si>
    <t>Middleton Cheney Library</t>
  </si>
  <si>
    <t>Moulton Library</t>
  </si>
  <si>
    <t>Northamptonshire Central Library</t>
  </si>
  <si>
    <t>Oundle Library</t>
  </si>
  <si>
    <t>Raunds Library</t>
  </si>
  <si>
    <t>Roade Library</t>
  </si>
  <si>
    <t>Rushden Library</t>
  </si>
  <si>
    <t>St. James Library</t>
  </si>
  <si>
    <t>Thrapston Library</t>
  </si>
  <si>
    <t>Towcester Library</t>
  </si>
  <si>
    <t>Wellingborough Library</t>
  </si>
  <si>
    <t>Weston Favell Library</t>
  </si>
  <si>
    <t>Wollaston Library</t>
  </si>
  <si>
    <t>Woodford Halse Library</t>
  </si>
  <si>
    <t>Wootton Library</t>
  </si>
  <si>
    <t>North Mobile</t>
  </si>
  <si>
    <t>Aspley Library</t>
  </si>
  <si>
    <t>Basford Library</t>
  </si>
  <si>
    <t>Bilborough Library</t>
  </si>
  <si>
    <t>Bulwell Riverside Library</t>
  </si>
  <si>
    <t>Clifton Library</t>
  </si>
  <si>
    <t>Hyson Green Library</t>
  </si>
  <si>
    <t>Meadows Library</t>
  </si>
  <si>
    <t>Nottingham Central Library</t>
  </si>
  <si>
    <t>Radford Lenton Library</t>
  </si>
  <si>
    <t>Sherwood Library</t>
  </si>
  <si>
    <t>Southglade Park Library</t>
  </si>
  <si>
    <t>St Ann's Valley Library</t>
  </si>
  <si>
    <t>Strelley Road Library</t>
  </si>
  <si>
    <t>Wollaton Library</t>
  </si>
  <si>
    <t>Annesley Woodhouse</t>
  </si>
  <si>
    <t>Arnold Library</t>
  </si>
  <si>
    <t>Balderton</t>
  </si>
  <si>
    <t>Balmoral</t>
  </si>
  <si>
    <t>Beeston</t>
  </si>
  <si>
    <t>Bilsthorpe</t>
  </si>
  <si>
    <t>Bingham</t>
  </si>
  <si>
    <t>Bircotes</t>
  </si>
  <si>
    <t>Blidworth</t>
  </si>
  <si>
    <t>Burton Joyce</t>
  </si>
  <si>
    <t>Calverton</t>
  </si>
  <si>
    <t xml:space="preserve">Carlton  </t>
  </si>
  <si>
    <t>Carlton Hill</t>
  </si>
  <si>
    <t>Carlton in Lindrick</t>
  </si>
  <si>
    <t>Clipstone</t>
  </si>
  <si>
    <t>Collingham</t>
  </si>
  <si>
    <t>Cotgrave</t>
  </si>
  <si>
    <t>Dukeries</t>
  </si>
  <si>
    <t xml:space="preserve">East Leake </t>
  </si>
  <si>
    <t>Eastwood</t>
  </si>
  <si>
    <t>Edgewood</t>
  </si>
  <si>
    <t>Edwinstowe</t>
  </si>
  <si>
    <t>Farnsfield</t>
  </si>
  <si>
    <t>Forest Town</t>
  </si>
  <si>
    <t>Gedling</t>
  </si>
  <si>
    <t>Gotham</t>
  </si>
  <si>
    <t>Hucknall</t>
  </si>
  <si>
    <t>Huthwaite</t>
  </si>
  <si>
    <t>Inham Nook</t>
  </si>
  <si>
    <t>Jacksdale</t>
  </si>
  <si>
    <t>Keyworth</t>
  </si>
  <si>
    <t>Kimberley</t>
  </si>
  <si>
    <t>Kirkby in Ashfield</t>
  </si>
  <si>
    <t>Ladybrook</t>
  </si>
  <si>
    <t>Langold</t>
  </si>
  <si>
    <t>Lowdham</t>
  </si>
  <si>
    <t>Mansfield</t>
  </si>
  <si>
    <t>Mansfield Woodhouse</t>
  </si>
  <si>
    <t>Mapperley</t>
  </si>
  <si>
    <t>Misterton</t>
  </si>
  <si>
    <t>Newark</t>
  </si>
  <si>
    <t>Ollerton</t>
  </si>
  <si>
    <t>Radcliffe on Trent</t>
  </si>
  <si>
    <t>Rainworth</t>
  </si>
  <si>
    <t>Ravenshead</t>
  </si>
  <si>
    <t>Retford</t>
  </si>
  <si>
    <t>Ruddington</t>
  </si>
  <si>
    <t>Selston</t>
  </si>
  <si>
    <t>Skegby</t>
  </si>
  <si>
    <t>Southwell</t>
  </si>
  <si>
    <t>Stapleford</t>
  </si>
  <si>
    <t>Sutton Bonington</t>
  </si>
  <si>
    <t>Sutton in Ashfield</t>
  </si>
  <si>
    <t>Sutton on Trent</t>
  </si>
  <si>
    <t>Toton</t>
  </si>
  <si>
    <t>Tuxford</t>
  </si>
  <si>
    <t>Warsop</t>
  </si>
  <si>
    <t>West Bridgford</t>
  </si>
  <si>
    <t>Woodthorpe</t>
  </si>
  <si>
    <t>Worksop</t>
  </si>
  <si>
    <t>East-South Mobile (Southwell)</t>
  </si>
  <si>
    <t>North Mobile (Worksop)</t>
  </si>
  <si>
    <t>West Mobile (Kirkby in Ashfield)</t>
  </si>
  <si>
    <t>Chadderton</t>
  </si>
  <si>
    <t>Crompton</t>
  </si>
  <si>
    <t>Delph</t>
  </si>
  <si>
    <t>Failsworth</t>
  </si>
  <si>
    <t>Fitton Hill</t>
  </si>
  <si>
    <t>Greenfield</t>
  </si>
  <si>
    <t>Lees</t>
  </si>
  <si>
    <t>Limehurst</t>
  </si>
  <si>
    <t>Northmoor</t>
  </si>
  <si>
    <t>Oldham</t>
  </si>
  <si>
    <t>Royton</t>
  </si>
  <si>
    <t>Uppermill</t>
  </si>
  <si>
    <t>Orkney Library &amp; Archive</t>
  </si>
  <si>
    <t>Stromness Library (Warehouse Buildings)</t>
  </si>
  <si>
    <t>Abingdon</t>
  </si>
  <si>
    <t>Adderbury</t>
  </si>
  <si>
    <t>Banbury</t>
  </si>
  <si>
    <t>Benson</t>
  </si>
  <si>
    <t>Berinsfield</t>
  </si>
  <si>
    <t>Bicester</t>
  </si>
  <si>
    <t>Blackbird Leys</t>
  </si>
  <si>
    <t>Botley</t>
  </si>
  <si>
    <t>Burford</t>
  </si>
  <si>
    <t>Carterton</t>
  </si>
  <si>
    <t>Charlbury</t>
  </si>
  <si>
    <t>Chinnor</t>
  </si>
  <si>
    <t>Chipping Norton</t>
  </si>
  <si>
    <t>Cowley</t>
  </si>
  <si>
    <t>Deddington</t>
  </si>
  <si>
    <t>Didcot</t>
  </si>
  <si>
    <t>Eynsham</t>
  </si>
  <si>
    <t>Faringdon</t>
  </si>
  <si>
    <t>Goring</t>
  </si>
  <si>
    <t>Grove</t>
  </si>
  <si>
    <t>Headington</t>
  </si>
  <si>
    <t>Henley</t>
  </si>
  <si>
    <t>Hook Norton</t>
  </si>
  <si>
    <t>Kennington</t>
  </si>
  <si>
    <t>Kidlington</t>
  </si>
  <si>
    <t>Littlemore</t>
  </si>
  <si>
    <t>North Leigh</t>
  </si>
  <si>
    <t>Old Marston</t>
  </si>
  <si>
    <t>Sonning Common</t>
  </si>
  <si>
    <t>Stonesfield</t>
  </si>
  <si>
    <t>Summertown</t>
  </si>
  <si>
    <t>Thame</t>
  </si>
  <si>
    <t>Wallingford</t>
  </si>
  <si>
    <t>Wantage</t>
  </si>
  <si>
    <t>Watlington</t>
  </si>
  <si>
    <t>Wheatley</t>
  </si>
  <si>
    <t>Witney</t>
  </si>
  <si>
    <t>Woodcote</t>
  </si>
  <si>
    <t>Woodstock</t>
  </si>
  <si>
    <t>Wychwood</t>
  </si>
  <si>
    <t>Auchterarder</t>
  </si>
  <si>
    <t>Birnam</t>
  </si>
  <si>
    <t>Blairgowrie</t>
  </si>
  <si>
    <t>Comrie</t>
  </si>
  <si>
    <t>Coupar Angus</t>
  </si>
  <si>
    <t>Loch Leven</t>
  </si>
  <si>
    <t>Pitlochry</t>
  </si>
  <si>
    <t>Scone</t>
  </si>
  <si>
    <t>Strathearn</t>
  </si>
  <si>
    <t>Bretton</t>
  </si>
  <si>
    <t>Dogsthorpe</t>
  </si>
  <si>
    <t>Eye</t>
  </si>
  <si>
    <t>Hampton</t>
  </si>
  <si>
    <t>Orton</t>
  </si>
  <si>
    <t>Stanground</t>
  </si>
  <si>
    <t>Thorney</t>
  </si>
  <si>
    <t>Werrington</t>
  </si>
  <si>
    <t>Woodston</t>
  </si>
  <si>
    <t>Public Mobile</t>
  </si>
  <si>
    <t>Crownhill</t>
  </si>
  <si>
    <t>Devonport</t>
  </si>
  <si>
    <t>Efford</t>
  </si>
  <si>
    <t>Estover</t>
  </si>
  <si>
    <t>North Prospect</t>
  </si>
  <si>
    <t>Peverell</t>
  </si>
  <si>
    <t>Plymouth Central</t>
  </si>
  <si>
    <t>Plympton</t>
  </si>
  <si>
    <t>Plymstock</t>
  </si>
  <si>
    <t>Southway</t>
  </si>
  <si>
    <t>St Budeaux</t>
  </si>
  <si>
    <t>Branksome</t>
  </si>
  <si>
    <t>Broadstone</t>
  </si>
  <si>
    <t>Canford Cliffs</t>
  </si>
  <si>
    <t>Canford Heath</t>
  </si>
  <si>
    <t>Creekmoor</t>
  </si>
  <si>
    <t>Hamworthy</t>
  </si>
  <si>
    <t>Parkstone</t>
  </si>
  <si>
    <t>Poole Central</t>
  </si>
  <si>
    <t>Rossmore</t>
  </si>
  <si>
    <t>Carnegie</t>
  </si>
  <si>
    <t>Knighton Library</t>
  </si>
  <si>
    <t>South Mobile</t>
  </si>
  <si>
    <t>Caversham</t>
  </si>
  <si>
    <t>Palmer Park</t>
  </si>
  <si>
    <t>Reading Central</t>
  </si>
  <si>
    <t>Southcote</t>
  </si>
  <si>
    <t>Tilehurst</t>
  </si>
  <si>
    <t>Whitley</t>
  </si>
  <si>
    <t>Mobile Services</t>
  </si>
  <si>
    <t>Aldersbrook</t>
  </si>
  <si>
    <t>Clayhall</t>
  </si>
  <si>
    <t>Fullwell Cross</t>
  </si>
  <si>
    <t>Gants Hill</t>
  </si>
  <si>
    <t>Goodmayes</t>
  </si>
  <si>
    <t>Hainault</t>
  </si>
  <si>
    <t>Redbridge Central</t>
  </si>
  <si>
    <t>Seven Kings</t>
  </si>
  <si>
    <t>South Woodford</t>
  </si>
  <si>
    <t>The Keith Axon Centre</t>
  </si>
  <si>
    <t>Wanstead</t>
  </si>
  <si>
    <t>Woodford Green</t>
  </si>
  <si>
    <t>Castelnau Library</t>
  </si>
  <si>
    <t>East Sheen Library</t>
  </si>
  <si>
    <t>Ham Library</t>
  </si>
  <si>
    <t>Hampton Library</t>
  </si>
  <si>
    <t>Hampton Hill Library</t>
  </si>
  <si>
    <t>Hampton Wick Library</t>
  </si>
  <si>
    <t>Kew Library</t>
  </si>
  <si>
    <t>Richmond Lending Library</t>
  </si>
  <si>
    <t>Richmond Reference Library</t>
  </si>
  <si>
    <t>Teddington Library</t>
  </si>
  <si>
    <t>Twickenham Library</t>
  </si>
  <si>
    <t>Whitton Library</t>
  </si>
  <si>
    <t>Aston Customer Service Centre</t>
  </si>
  <si>
    <t>Brinsworth</t>
  </si>
  <si>
    <t>Dinnington Customer Service Centre &amp; Library</t>
  </si>
  <si>
    <t>Greasbrough</t>
  </si>
  <si>
    <t>Kimberworth</t>
  </si>
  <si>
    <t>Kiveton Park</t>
  </si>
  <si>
    <t>Rawmarsh Customer Service Centre &amp; Library</t>
  </si>
  <si>
    <t>Swinton Customer Service Centre &amp; Library</t>
  </si>
  <si>
    <t>Thorpe Hesley</t>
  </si>
  <si>
    <t>Thurcroft</t>
  </si>
  <si>
    <t>Wath</t>
  </si>
  <si>
    <t>Wickersley</t>
  </si>
  <si>
    <t>Booklink Mobile Library</t>
  </si>
  <si>
    <t>Balderstone</t>
  </si>
  <si>
    <t>Alkrington</t>
  </si>
  <si>
    <t>Belfield</t>
  </si>
  <si>
    <t>Castleton</t>
  </si>
  <si>
    <t>Darnhill</t>
  </si>
  <si>
    <t>Heywood</t>
  </si>
  <si>
    <t>Langley</t>
  </si>
  <si>
    <t>Littleborough</t>
  </si>
  <si>
    <t>Middleton</t>
  </si>
  <si>
    <t>Milnrow</t>
  </si>
  <si>
    <t>Norden</t>
  </si>
  <si>
    <t>Rochdale Central</t>
  </si>
  <si>
    <t>Smallbridge</t>
  </si>
  <si>
    <t>Spotland</t>
  </si>
  <si>
    <t>Wardle</t>
  </si>
  <si>
    <t>Boothstown Library</t>
  </si>
  <si>
    <t>Broughton Library</t>
  </si>
  <si>
    <t>Cadishead Library</t>
  </si>
  <si>
    <t>Eccles Library</t>
  </si>
  <si>
    <t>Height Library</t>
  </si>
  <si>
    <t>Hope Library</t>
  </si>
  <si>
    <t>Irlam Library</t>
  </si>
  <si>
    <t>Little Hulton Library</t>
  </si>
  <si>
    <t>Lower Kersal Library</t>
  </si>
  <si>
    <t>Ordsall Library</t>
  </si>
  <si>
    <t>Pendleton Library</t>
  </si>
  <si>
    <t>Swinton Library</t>
  </si>
  <si>
    <t>Walkden Library</t>
  </si>
  <si>
    <t>Winton Library</t>
  </si>
  <si>
    <t>Worsley Village Library</t>
  </si>
  <si>
    <t>Oakham</t>
  </si>
  <si>
    <t>Uppingham</t>
  </si>
  <si>
    <t>Ketton</t>
  </si>
  <si>
    <t>Ryhall</t>
  </si>
  <si>
    <t>Bleakhouse</t>
  </si>
  <si>
    <t>Brandhall</t>
  </si>
  <si>
    <t>Cradley Heath</t>
  </si>
  <si>
    <t>Glebefields</t>
  </si>
  <si>
    <t>Great Barr</t>
  </si>
  <si>
    <t>Great Bridge</t>
  </si>
  <si>
    <t>Hamstead</t>
  </si>
  <si>
    <t>Hill Top</t>
  </si>
  <si>
    <t>Oldbury</t>
  </si>
  <si>
    <t>Rounds Green</t>
  </si>
  <si>
    <t>Smethwick</t>
  </si>
  <si>
    <t>Stone Cross</t>
  </si>
  <si>
    <t>Thimblemill</t>
  </si>
  <si>
    <t>Tipton</t>
  </si>
  <si>
    <t>Wednesbury</t>
  </si>
  <si>
    <t>BGH Patients</t>
  </si>
  <si>
    <t>Coldstream</t>
  </si>
  <si>
    <t>Duns</t>
  </si>
  <si>
    <t>Earlston</t>
  </si>
  <si>
    <t>Eyemouth</t>
  </si>
  <si>
    <t>Galashiels</t>
  </si>
  <si>
    <t>Hawick</t>
  </si>
  <si>
    <t>Innerleithen</t>
  </si>
  <si>
    <t>Jedburgh</t>
  </si>
  <si>
    <t>Kelso</t>
  </si>
  <si>
    <t>Melrose</t>
  </si>
  <si>
    <t>Peebles</t>
  </si>
  <si>
    <t>Selkirk</t>
  </si>
  <si>
    <t>MB East</t>
  </si>
  <si>
    <t>MB West</t>
  </si>
  <si>
    <t>MB South</t>
  </si>
  <si>
    <t>Broomhill</t>
  </si>
  <si>
    <t>Burngreave</t>
  </si>
  <si>
    <t>Chapeltown</t>
  </si>
  <si>
    <t>Crystal Peaks</t>
  </si>
  <si>
    <t>Darnall</t>
  </si>
  <si>
    <t>Ecclesall</t>
  </si>
  <si>
    <t>Ecclesfield</t>
  </si>
  <si>
    <t>Firth Park</t>
  </si>
  <si>
    <t>Frecheville</t>
  </si>
  <si>
    <t>Gleadless</t>
  </si>
  <si>
    <t>Greenhill</t>
  </si>
  <si>
    <t>Highfield</t>
  </si>
  <si>
    <t>Hillsborough</t>
  </si>
  <si>
    <t>Jordanthorpe</t>
  </si>
  <si>
    <t>Manor</t>
  </si>
  <si>
    <t>Newfield Green</t>
  </si>
  <si>
    <t>Parson Cross</t>
  </si>
  <si>
    <t>Southey</t>
  </si>
  <si>
    <t>Stannington</t>
  </si>
  <si>
    <t>Stocksbridge</t>
  </si>
  <si>
    <t>Totley</t>
  </si>
  <si>
    <t>Upperthorpe</t>
  </si>
  <si>
    <t>Walkley</t>
  </si>
  <si>
    <t>Woodhouse</t>
  </si>
  <si>
    <t>Lerwick</t>
  </si>
  <si>
    <t>Aith</t>
  </si>
  <si>
    <t>Brae</t>
  </si>
  <si>
    <t>Mid Yell</t>
  </si>
  <si>
    <t>Sandwick</t>
  </si>
  <si>
    <t>Albrighton</t>
  </si>
  <si>
    <t>Bayston Hill</t>
  </si>
  <si>
    <t>Bishops Castle</t>
  </si>
  <si>
    <t>Bridgnorth</t>
  </si>
  <si>
    <t>Broseley</t>
  </si>
  <si>
    <t>Church Stretton</t>
  </si>
  <si>
    <t>Cleobury Mortimer</t>
  </si>
  <si>
    <t>Craven Arms</t>
  </si>
  <si>
    <t>Ellesmere</t>
  </si>
  <si>
    <t>Gobowen</t>
  </si>
  <si>
    <t>Highley</t>
  </si>
  <si>
    <t>Library at the Lantern</t>
  </si>
  <si>
    <t>Ludlow</t>
  </si>
  <si>
    <t>Market Drayton</t>
  </si>
  <si>
    <t>Much Wenlock</t>
  </si>
  <si>
    <t>Oswestry</t>
  </si>
  <si>
    <t>Pontesbury</t>
  </si>
  <si>
    <t>Shifnal</t>
  </si>
  <si>
    <t>Shrewsbury</t>
  </si>
  <si>
    <t>Wem</t>
  </si>
  <si>
    <t>Mobile Central</t>
  </si>
  <si>
    <t>Balsall Common</t>
  </si>
  <si>
    <t>Castle Bromwich</t>
  </si>
  <si>
    <t>Chelmsley Wood</t>
  </si>
  <si>
    <t>Dickens Heath</t>
  </si>
  <si>
    <t>Hampton In Arden</t>
  </si>
  <si>
    <t>Hobs Moat</t>
  </si>
  <si>
    <t>Kingshurst</t>
  </si>
  <si>
    <t>Marston Green</t>
  </si>
  <si>
    <t>Meriden</t>
  </si>
  <si>
    <t>Olton</t>
  </si>
  <si>
    <t>The Core Library</t>
  </si>
  <si>
    <t>Bishops Lydeard</t>
  </si>
  <si>
    <t>Bridgwater</t>
  </si>
  <si>
    <t>Bruton</t>
  </si>
  <si>
    <t>Castle Cary</t>
  </si>
  <si>
    <t>Chard</t>
  </si>
  <si>
    <t>Cheddar</t>
  </si>
  <si>
    <t>Crewkerne</t>
  </si>
  <si>
    <t>Dulverton</t>
  </si>
  <si>
    <t>Frome</t>
  </si>
  <si>
    <t>Glastonbury</t>
  </si>
  <si>
    <t>Ilminster</t>
  </si>
  <si>
    <t>Langport</t>
  </si>
  <si>
    <t>Martock</t>
  </si>
  <si>
    <t>Milborne Port</t>
  </si>
  <si>
    <t>Minehead</t>
  </si>
  <si>
    <t>Nether Stowey</t>
  </si>
  <si>
    <t>North Petherton</t>
  </si>
  <si>
    <t>Porlock</t>
  </si>
  <si>
    <t>Priorswood</t>
  </si>
  <si>
    <t>Shepton Mallet</t>
  </si>
  <si>
    <t>Somerton</t>
  </si>
  <si>
    <t>South Petherton</t>
  </si>
  <si>
    <t>Street</t>
  </si>
  <si>
    <t>Taunton</t>
  </si>
  <si>
    <t>Watchet</t>
  </si>
  <si>
    <t>Wellington</t>
  </si>
  <si>
    <t>Williton</t>
  </si>
  <si>
    <t>Wincanton</t>
  </si>
  <si>
    <t>Wiveliscombe</t>
  </si>
  <si>
    <t>Yeovil</t>
  </si>
  <si>
    <t>Taunton Mobile</t>
  </si>
  <si>
    <t>Alloway</t>
  </si>
  <si>
    <t>Ballantrae</t>
  </si>
  <si>
    <t>Forehill</t>
  </si>
  <si>
    <t>Girvan</t>
  </si>
  <si>
    <t>Maybole</t>
  </si>
  <si>
    <t>Prestwick</t>
  </si>
  <si>
    <t xml:space="preserve">Symington  </t>
  </si>
  <si>
    <t>Tarbolton</t>
  </si>
  <si>
    <t>Troon</t>
  </si>
  <si>
    <t>Bradley Stoke</t>
  </si>
  <si>
    <t>Kingswood</t>
  </si>
  <si>
    <t>Blantyre Library</t>
  </si>
  <si>
    <t>Bothwell</t>
  </si>
  <si>
    <t>Burnbank</t>
  </si>
  <si>
    <t>Cambuslang</t>
  </si>
  <si>
    <t>Carluke</t>
  </si>
  <si>
    <t>Cathkin</t>
  </si>
  <si>
    <t>East Kilbride Central</t>
  </si>
  <si>
    <t>Fairhill</t>
  </si>
  <si>
    <t>Forth</t>
  </si>
  <si>
    <t>Greenhills</t>
  </si>
  <si>
    <t>Halfway</t>
  </si>
  <si>
    <t>Hamilton Town House Library</t>
  </si>
  <si>
    <t>Hillhouse Library</t>
  </si>
  <si>
    <t>Lanark Library</t>
  </si>
  <si>
    <t>Larkhall Library</t>
  </si>
  <si>
    <t>Lesmahagow Library</t>
  </si>
  <si>
    <t>Rutherglen Library</t>
  </si>
  <si>
    <t>Stonehouse Library</t>
  </si>
  <si>
    <t>Strathaven Library</t>
  </si>
  <si>
    <t>Uddingston Library</t>
  </si>
  <si>
    <t xml:space="preserve">Biggar Library </t>
  </si>
  <si>
    <t>Blackwood Library</t>
  </si>
  <si>
    <t>Whitburn</t>
  </si>
  <si>
    <t>Bitterne</t>
  </si>
  <si>
    <t>Cobbett Road</t>
  </si>
  <si>
    <t>Lordshill</t>
  </si>
  <si>
    <t>Millbrook</t>
  </si>
  <si>
    <t>Portswood</t>
  </si>
  <si>
    <t>Thornhill</t>
  </si>
  <si>
    <t>Blue Anchor</t>
  </si>
  <si>
    <t>Camberwell</t>
  </si>
  <si>
    <t>Canada Water</t>
  </si>
  <si>
    <t>Dulwich</t>
  </si>
  <si>
    <t>East Street</t>
  </si>
  <si>
    <t>Grove Vale</t>
  </si>
  <si>
    <t>John Harvard</t>
  </si>
  <si>
    <t>Nunhead</t>
  </si>
  <si>
    <t>Peckham</t>
  </si>
  <si>
    <t>Audley</t>
  </si>
  <si>
    <t>Baswich</t>
  </si>
  <si>
    <t>Biddulph</t>
  </si>
  <si>
    <t>Blythe Bridge</t>
  </si>
  <si>
    <t>Brereton</t>
  </si>
  <si>
    <t>Brewood</t>
  </si>
  <si>
    <t>Burntwood</t>
  </si>
  <si>
    <t>Burton</t>
  </si>
  <si>
    <t>Cannock</t>
  </si>
  <si>
    <t>Cheadle</t>
  </si>
  <si>
    <t>Cheslyn Hay</t>
  </si>
  <si>
    <t>Clayton</t>
  </si>
  <si>
    <t>Codsall</t>
  </si>
  <si>
    <t>Eccleshall</t>
  </si>
  <si>
    <t>Glascote</t>
  </si>
  <si>
    <t>Gnosall</t>
  </si>
  <si>
    <t>Great Wyrley</t>
  </si>
  <si>
    <t>Heath Hayes</t>
  </si>
  <si>
    <t>Hednesford</t>
  </si>
  <si>
    <t>Holmcroft</t>
  </si>
  <si>
    <t>Kidsgrove</t>
  </si>
  <si>
    <t>Kinver</t>
  </si>
  <si>
    <t>Knutton</t>
  </si>
  <si>
    <t>Leek</t>
  </si>
  <si>
    <t>Lichfield</t>
  </si>
  <si>
    <t>Loggerheads</t>
  </si>
  <si>
    <t>Newcastle</t>
  </si>
  <si>
    <t>Norton Canes</t>
  </si>
  <si>
    <t>Penkridge</t>
  </si>
  <si>
    <t>Perton</t>
  </si>
  <si>
    <t>Rising Brook</t>
  </si>
  <si>
    <t>Rugeley</t>
  </si>
  <si>
    <t>Shenstone</t>
  </si>
  <si>
    <t>Stafford</t>
  </si>
  <si>
    <t>Stone</t>
  </si>
  <si>
    <t>Talke</t>
  </si>
  <si>
    <t>Tamworth</t>
  </si>
  <si>
    <t>Uttoxeter</t>
  </si>
  <si>
    <t>Wilnecote High School</t>
  </si>
  <si>
    <t>Wombourne</t>
  </si>
  <si>
    <t>Balfron</t>
  </si>
  <si>
    <t>Bannockburn</t>
  </si>
  <si>
    <t>Bridge of Allan</t>
  </si>
  <si>
    <t>Callander</t>
  </si>
  <si>
    <t>Cambusbarron</t>
  </si>
  <si>
    <t>Cowie</t>
  </si>
  <si>
    <t>Doune</t>
  </si>
  <si>
    <t>Drymen</t>
  </si>
  <si>
    <t>Dunblane</t>
  </si>
  <si>
    <t>Fallin</t>
  </si>
  <si>
    <t>Killin</t>
  </si>
  <si>
    <t>Plean</t>
  </si>
  <si>
    <t>Raploch Xpress</t>
  </si>
  <si>
    <t>St. Ninians</t>
  </si>
  <si>
    <t>Stirling Central</t>
  </si>
  <si>
    <t>Strathblane</t>
  </si>
  <si>
    <t>Stockport Central Library</t>
  </si>
  <si>
    <t>Great Moor Library</t>
  </si>
  <si>
    <t>Edgeley Library</t>
  </si>
  <si>
    <t>The Heatons Library</t>
  </si>
  <si>
    <t>Reddish Library</t>
  </si>
  <si>
    <t>Brinnington Library</t>
  </si>
  <si>
    <t>Bredbury Library</t>
  </si>
  <si>
    <t>Marple Library</t>
  </si>
  <si>
    <t>High Lane Library</t>
  </si>
  <si>
    <t>Bramhall Library</t>
  </si>
  <si>
    <t>Hazel Grove Library</t>
  </si>
  <si>
    <t>Cheadle Library</t>
  </si>
  <si>
    <t>Heald Green Library</t>
  </si>
  <si>
    <t>Cheadle Hulme Library</t>
  </si>
  <si>
    <t>Offerton Library</t>
  </si>
  <si>
    <t>Adswood &amp; Bridgehall Library</t>
  </si>
  <si>
    <t>Bentilee</t>
  </si>
  <si>
    <t>City Central</t>
  </si>
  <si>
    <t>Meir</t>
  </si>
  <si>
    <t>Tunstall</t>
  </si>
  <si>
    <t>Aldeburgh</t>
  </si>
  <si>
    <t>Beccles</t>
  </si>
  <si>
    <t>Lowestoft</t>
  </si>
  <si>
    <t>Rosehill</t>
  </si>
  <si>
    <t>Addlestone</t>
  </si>
  <si>
    <t>Ashtead</t>
  </si>
  <si>
    <t>Bagshot</t>
  </si>
  <si>
    <t>Banstead</t>
  </si>
  <si>
    <t>Bookham</t>
  </si>
  <si>
    <t>Bramley</t>
  </si>
  <si>
    <t>Byfleet</t>
  </si>
  <si>
    <t>Camberley</t>
  </si>
  <si>
    <t>Caterham Hill</t>
  </si>
  <si>
    <t>Caterham Valley</t>
  </si>
  <si>
    <t>Chertsey</t>
  </si>
  <si>
    <t>Cobham</t>
  </si>
  <si>
    <t>Cranleigh</t>
  </si>
  <si>
    <t>Dittons</t>
  </si>
  <si>
    <t>Dorking</t>
  </si>
  <si>
    <t>Egham</t>
  </si>
  <si>
    <t>Epsom</t>
  </si>
  <si>
    <t>Esher</t>
  </si>
  <si>
    <t>Ewell</t>
  </si>
  <si>
    <t>Ewell Court</t>
  </si>
  <si>
    <t>Farnham</t>
  </si>
  <si>
    <t>Frimley Green</t>
  </si>
  <si>
    <t>Godalming</t>
  </si>
  <si>
    <t>Guildford</t>
  </si>
  <si>
    <t>Haslemere</t>
  </si>
  <si>
    <t>Hersham</t>
  </si>
  <si>
    <t>Horley</t>
  </si>
  <si>
    <t>Horsley</t>
  </si>
  <si>
    <t>Knaphill</t>
  </si>
  <si>
    <t>Leatherhead</t>
  </si>
  <si>
    <t>Lightwater</t>
  </si>
  <si>
    <t>Lingfield</t>
  </si>
  <si>
    <t>Merstham</t>
  </si>
  <si>
    <t>Molesey</t>
  </si>
  <si>
    <t>New Haw</t>
  </si>
  <si>
    <t>Oxted</t>
  </si>
  <si>
    <t>Redhill</t>
  </si>
  <si>
    <t>Reigate</t>
  </si>
  <si>
    <t>Shepperton</t>
  </si>
  <si>
    <t>Staines</t>
  </si>
  <si>
    <t>Stanwell</t>
  </si>
  <si>
    <t>Stoneleigh</t>
  </si>
  <si>
    <t>Sunbury</t>
  </si>
  <si>
    <t>Surrey History Centre</t>
  </si>
  <si>
    <t>Tattenhams</t>
  </si>
  <si>
    <t>Virginia Water</t>
  </si>
  <si>
    <t>Warlingham</t>
  </si>
  <si>
    <t>West Byfleet</t>
  </si>
  <si>
    <t>Weybridge</t>
  </si>
  <si>
    <t>Woking</t>
  </si>
  <si>
    <t>Cheam</t>
  </si>
  <si>
    <t>Circle</t>
  </si>
  <si>
    <t>Library @ The Phoenix Centre</t>
  </si>
  <si>
    <t>Wallington</t>
  </si>
  <si>
    <t>Worcester Park</t>
  </si>
  <si>
    <t>Denton</t>
  </si>
  <si>
    <t>Droylsden</t>
  </si>
  <si>
    <t>Dukinfield</t>
  </si>
  <si>
    <t>Hattersley</t>
  </si>
  <si>
    <t>Hyde</t>
  </si>
  <si>
    <t>Mossley</t>
  </si>
  <si>
    <t>Stalybridge</t>
  </si>
  <si>
    <t>Altrincham</t>
  </si>
  <si>
    <t>Coppice Avenue</t>
  </si>
  <si>
    <t>Hale</t>
  </si>
  <si>
    <t>Lostock Community and School</t>
  </si>
  <si>
    <t>Old Trafford</t>
  </si>
  <si>
    <t>Partington</t>
  </si>
  <si>
    <t>Sale</t>
  </si>
  <si>
    <t>Stretford</t>
  </si>
  <si>
    <t>Timperley</t>
  </si>
  <si>
    <t>Town Hall</t>
  </si>
  <si>
    <t>Urmston</t>
  </si>
  <si>
    <t>Woodsend</t>
  </si>
  <si>
    <t>Hadley</t>
  </si>
  <si>
    <t>Madeley</t>
  </si>
  <si>
    <t>Oakengates</t>
  </si>
  <si>
    <t>Aveley</t>
  </si>
  <si>
    <t>South Ockendon Centre (Belhus Library)</t>
  </si>
  <si>
    <t>Blackshots</t>
  </si>
  <si>
    <t>Chadwell Information Centre</t>
  </si>
  <si>
    <t>Corringham</t>
  </si>
  <si>
    <t>East Tilbury</t>
  </si>
  <si>
    <t>Grays</t>
  </si>
  <si>
    <t>Stanford le Hope</t>
  </si>
  <si>
    <t>Tilbury</t>
  </si>
  <si>
    <t xml:space="preserve">Pontypool Library </t>
  </si>
  <si>
    <t xml:space="preserve">Blaenavon Library </t>
  </si>
  <si>
    <t>Brixham</t>
  </si>
  <si>
    <t>Churston</t>
  </si>
  <si>
    <t>Paignton</t>
  </si>
  <si>
    <t>Torquay</t>
  </si>
  <si>
    <t>Bethnal Green Library</t>
  </si>
  <si>
    <t>Cubitt Toiwn Library</t>
  </si>
  <si>
    <t>Idea Store Bow</t>
  </si>
  <si>
    <t>Idea Store Canary Wharf</t>
  </si>
  <si>
    <t>Idea Store Chrisp St</t>
  </si>
  <si>
    <t>Idea Store Watney Market</t>
  </si>
  <si>
    <t>Idea Store Whitechapel</t>
  </si>
  <si>
    <t>Local History Library and Archives</t>
  </si>
  <si>
    <t>County, Barry</t>
  </si>
  <si>
    <t>Balham</t>
  </si>
  <si>
    <t>Battersea</t>
  </si>
  <si>
    <t>Battersea Park</t>
  </si>
  <si>
    <t>Earlsfield</t>
  </si>
  <si>
    <t>Northcote</t>
  </si>
  <si>
    <t>Putney</t>
  </si>
  <si>
    <t>Roehampton</t>
  </si>
  <si>
    <t>Southfields</t>
  </si>
  <si>
    <t>Tooting</t>
  </si>
  <si>
    <t>Wandsworth Town</t>
  </si>
  <si>
    <t>York Gardens</t>
  </si>
  <si>
    <t>Hale End</t>
  </si>
  <si>
    <t>Higham Hill Library</t>
  </si>
  <si>
    <t>Lea Bridge</t>
  </si>
  <si>
    <t>Leytonstone</t>
  </si>
  <si>
    <t>North Chingford</t>
  </si>
  <si>
    <t>Walthamstow</t>
  </si>
  <si>
    <t>Wood Street</t>
  </si>
  <si>
    <t>Burtonwood</t>
  </si>
  <si>
    <t>Culcheth</t>
  </si>
  <si>
    <t>Grappenhall</t>
  </si>
  <si>
    <t>Lymm</t>
  </si>
  <si>
    <t>Orford</t>
  </si>
  <si>
    <t>Padgate</t>
  </si>
  <si>
    <t>Penketh</t>
  </si>
  <si>
    <t>Stockton Heath</t>
  </si>
  <si>
    <t>Warrington</t>
  </si>
  <si>
    <t>Westbrook</t>
  </si>
  <si>
    <t>Woolston</t>
  </si>
  <si>
    <t>Alcester</t>
  </si>
  <si>
    <t>Atherstone</t>
  </si>
  <si>
    <t>Baddesley Grendon</t>
  </si>
  <si>
    <t>Bedworth</t>
  </si>
  <si>
    <t>Bidford</t>
  </si>
  <si>
    <t>Bulkington</t>
  </si>
  <si>
    <t>Camp Hill</t>
  </si>
  <si>
    <t>Coleshill</t>
  </si>
  <si>
    <t>Dordon</t>
  </si>
  <si>
    <t>Dunchurch</t>
  </si>
  <si>
    <t>Harbury</t>
  </si>
  <si>
    <t>Hartshill</t>
  </si>
  <si>
    <t>Henley in Arden</t>
  </si>
  <si>
    <t>Kenilworth</t>
  </si>
  <si>
    <t>Keresley Newland</t>
  </si>
  <si>
    <t>Kineton</t>
  </si>
  <si>
    <t>Leamington</t>
  </si>
  <si>
    <t>Lillington</t>
  </si>
  <si>
    <t>Nuneaton</t>
  </si>
  <si>
    <t>Polesworth</t>
  </si>
  <si>
    <t>Rugby</t>
  </si>
  <si>
    <t>Shipston on Stour</t>
  </si>
  <si>
    <t>Southam</t>
  </si>
  <si>
    <t>Stockingford</t>
  </si>
  <si>
    <t>Studley</t>
  </si>
  <si>
    <t>Warwick</t>
  </si>
  <si>
    <t>Water Orton</t>
  </si>
  <si>
    <t>Wellesbourne</t>
  </si>
  <si>
    <t>Whitnash</t>
  </si>
  <si>
    <t>Wolston</t>
  </si>
  <si>
    <t>Alcester Mobile</t>
  </si>
  <si>
    <t>Bedworth Mobile</t>
  </si>
  <si>
    <t>Kenilworth Mobile</t>
  </si>
  <si>
    <t>Burghfield Common Library</t>
  </si>
  <si>
    <t>Hungerford Library</t>
  </si>
  <si>
    <t>Lambourn Library</t>
  </si>
  <si>
    <t>Mortimer Library</t>
  </si>
  <si>
    <t>Newbury Library</t>
  </si>
  <si>
    <t>Pangbourne Library</t>
  </si>
  <si>
    <t>Thatcham Library</t>
  </si>
  <si>
    <t>Theale Library</t>
  </si>
  <si>
    <t>Alvechurch</t>
  </si>
  <si>
    <t>Bewdley</t>
  </si>
  <si>
    <t>Broadway</t>
  </si>
  <si>
    <t>Bromsgrove</t>
  </si>
  <si>
    <t>Catshill</t>
  </si>
  <si>
    <t>Droitwich</t>
  </si>
  <si>
    <t>Evesham</t>
  </si>
  <si>
    <t>Hagley</t>
  </si>
  <si>
    <t>Kidderminster</t>
  </si>
  <si>
    <t>Malvern</t>
  </si>
  <si>
    <t>Pershore</t>
  </si>
  <si>
    <t>Redditch</t>
  </si>
  <si>
    <t>Rubery</t>
  </si>
  <si>
    <t>St John's</t>
  </si>
  <si>
    <t>Stourport</t>
  </si>
  <si>
    <t>Tenbury</t>
  </si>
  <si>
    <t>Upton-upon-Severn</t>
  </si>
  <si>
    <t>Warndon</t>
  </si>
  <si>
    <t>Woodrow</t>
  </si>
  <si>
    <t>Worcester - The Hive</t>
  </si>
  <si>
    <t>Wythall</t>
  </si>
  <si>
    <t>Martley</t>
  </si>
  <si>
    <t>Welland</t>
  </si>
  <si>
    <t>Alexandria</t>
  </si>
  <si>
    <t>Balloch</t>
  </si>
  <si>
    <t>Clydebank</t>
  </si>
  <si>
    <t>Dalmuir</t>
  </si>
  <si>
    <t>Dumbarton</t>
  </si>
  <si>
    <t>Duntocher</t>
  </si>
  <si>
    <t>Faifley</t>
  </si>
  <si>
    <t>Parkhall</t>
  </si>
  <si>
    <t>Almondbank</t>
  </si>
  <si>
    <t>Armadale</t>
  </si>
  <si>
    <t>Bathgate</t>
  </si>
  <si>
    <t>Blackburn</t>
  </si>
  <si>
    <t>Blackridge</t>
  </si>
  <si>
    <t>Broxburn</t>
  </si>
  <si>
    <t>Carmondean</t>
  </si>
  <si>
    <t>East Calder</t>
  </si>
  <si>
    <t>Fauldhouse</t>
  </si>
  <si>
    <t>Lanthorn</t>
  </si>
  <si>
    <t>Linlithgow</t>
  </si>
  <si>
    <t>Local History</t>
  </si>
  <si>
    <t>Pumpherston</t>
  </si>
  <si>
    <t>West Calder</t>
  </si>
  <si>
    <t>Charing Cross</t>
  </si>
  <si>
    <t>Church Street</t>
  </si>
  <si>
    <t>Maida Vale</t>
  </si>
  <si>
    <t>Marylebone</t>
  </si>
  <si>
    <t>Mayfair</t>
  </si>
  <si>
    <t>Paddington</t>
  </si>
  <si>
    <t>Pimlico</t>
  </si>
  <si>
    <t>Queen's Park</t>
  </si>
  <si>
    <t>St John's Wood</t>
  </si>
  <si>
    <t>Victoria</t>
  </si>
  <si>
    <t>Westminster Reference</t>
  </si>
  <si>
    <t>Angmering</t>
  </si>
  <si>
    <t>Arundel</t>
  </si>
  <si>
    <t>Billingshurst</t>
  </si>
  <si>
    <t>Bognor Regis</t>
  </si>
  <si>
    <t>Broadfield</t>
  </si>
  <si>
    <t>Broadwater</t>
  </si>
  <si>
    <t>Burgess Hill</t>
  </si>
  <si>
    <t>Chichester</t>
  </si>
  <si>
    <t>Crawley</t>
  </si>
  <si>
    <t>Durrington</t>
  </si>
  <si>
    <t>East Grinstead</t>
  </si>
  <si>
    <t>East Preston</t>
  </si>
  <si>
    <t>Ferring</t>
  </si>
  <si>
    <t>Findon Valley</t>
  </si>
  <si>
    <t>Hassocks</t>
  </si>
  <si>
    <t>Haywards Heath</t>
  </si>
  <si>
    <t>Henfield</t>
  </si>
  <si>
    <t>Horsham</t>
  </si>
  <si>
    <t>Hurstpierpoint</t>
  </si>
  <si>
    <t>Lancing</t>
  </si>
  <si>
    <t>Littlehampton</t>
  </si>
  <si>
    <t>Midhurst</t>
  </si>
  <si>
    <t>Petworth</t>
  </si>
  <si>
    <t>Pulborough</t>
  </si>
  <si>
    <t>Rustington</t>
  </si>
  <si>
    <t>Selsey</t>
  </si>
  <si>
    <t>Shoreham</t>
  </si>
  <si>
    <t>Southbourne</t>
  </si>
  <si>
    <t>Southwater</t>
  </si>
  <si>
    <t>Southwick</t>
  </si>
  <si>
    <t>Steyning</t>
  </si>
  <si>
    <t>Storrington</t>
  </si>
  <si>
    <t>Willowhale</t>
  </si>
  <si>
    <t>Witterings</t>
  </si>
  <si>
    <t>Worthing</t>
  </si>
  <si>
    <t>Aldbourne</t>
  </si>
  <si>
    <t>Amesbury</t>
  </si>
  <si>
    <t>Box</t>
  </si>
  <si>
    <t>Bradford on Avon</t>
  </si>
  <si>
    <t>Calne</t>
  </si>
  <si>
    <t>Chippenham</t>
  </si>
  <si>
    <t>Corsham</t>
  </si>
  <si>
    <t>Cricklade</t>
  </si>
  <si>
    <t>Devizes</t>
  </si>
  <si>
    <t>Downton</t>
  </si>
  <si>
    <t>Ludgershall</t>
  </si>
  <si>
    <t>Lyneham</t>
  </si>
  <si>
    <t>Malmesbury</t>
  </si>
  <si>
    <t>Market Lavington</t>
  </si>
  <si>
    <t>Marlborough</t>
  </si>
  <si>
    <t>Melksham</t>
  </si>
  <si>
    <t>Mere</t>
  </si>
  <si>
    <t>Netheravon</t>
  </si>
  <si>
    <t>Pewsey</t>
  </si>
  <si>
    <t>Purton</t>
  </si>
  <si>
    <t>Ramsbury</t>
  </si>
  <si>
    <t>Royal Wootton Bassett</t>
  </si>
  <si>
    <t>Salisbury</t>
  </si>
  <si>
    <t>Tidworth</t>
  </si>
  <si>
    <t>Tisbury</t>
  </si>
  <si>
    <t>Trowbridge</t>
  </si>
  <si>
    <t>Warminster</t>
  </si>
  <si>
    <t>Wilton</t>
  </si>
  <si>
    <t>Wiltshire Local Studies</t>
  </si>
  <si>
    <t>Homes Mobile</t>
  </si>
  <si>
    <t>Maidenhead</t>
  </si>
  <si>
    <t>Windsor</t>
  </si>
  <si>
    <t>Cookham</t>
  </si>
  <si>
    <t>Cox Green</t>
  </si>
  <si>
    <t>Boyn Grove</t>
  </si>
  <si>
    <t>Ascot Durning</t>
  </si>
  <si>
    <t>Datchet</t>
  </si>
  <si>
    <t>Dedworth</t>
  </si>
  <si>
    <t>Eton</t>
  </si>
  <si>
    <t>Eton Wick</t>
  </si>
  <si>
    <t>Old Windsor</t>
  </si>
  <si>
    <t>Sunninghill</t>
  </si>
  <si>
    <t>Woodlands Park Container</t>
  </si>
  <si>
    <t>Wraysbury Container</t>
  </si>
  <si>
    <t>Bebington Central</t>
  </si>
  <si>
    <t>Beechwood</t>
  </si>
  <si>
    <t>Birkenhead Central</t>
  </si>
  <si>
    <t>Bromborough</t>
  </si>
  <si>
    <t>Eastham</t>
  </si>
  <si>
    <t>Greasby</t>
  </si>
  <si>
    <t>Heswall</t>
  </si>
  <si>
    <t>Higher Bebington</t>
  </si>
  <si>
    <t>Hoylake</t>
  </si>
  <si>
    <t>Irby</t>
  </si>
  <si>
    <t>Leasowe</t>
  </si>
  <si>
    <t>Moreton</t>
  </si>
  <si>
    <t>New Ferry</t>
  </si>
  <si>
    <t>Pensby</t>
  </si>
  <si>
    <t>Prenton</t>
  </si>
  <si>
    <t>Ridgeway</t>
  </si>
  <si>
    <t>Rock Ferry</t>
  </si>
  <si>
    <t>Seacombe</t>
  </si>
  <si>
    <t>St James</t>
  </si>
  <si>
    <t>Wallasey Village</t>
  </si>
  <si>
    <t>West Kirby</t>
  </si>
  <si>
    <t>Woodchurch</t>
  </si>
  <si>
    <t>Ashmore Park</t>
  </si>
  <si>
    <t>Bilston</t>
  </si>
  <si>
    <t>Blakenhall</t>
  </si>
  <si>
    <t>Collingwood</t>
  </si>
  <si>
    <t>East Park</t>
  </si>
  <si>
    <t>Finchfield</t>
  </si>
  <si>
    <t>Low Hill</t>
  </si>
  <si>
    <t>Pendeford</t>
  </si>
  <si>
    <t>Penn</t>
  </si>
  <si>
    <t>Spring Vale</t>
  </si>
  <si>
    <t>Tettenhall</t>
  </si>
  <si>
    <t>Warstones</t>
  </si>
  <si>
    <t>Wednesfield</t>
  </si>
  <si>
    <t>Whitmore Reans</t>
  </si>
  <si>
    <t>Fulford</t>
  </si>
  <si>
    <t>Dunnington</t>
  </si>
  <si>
    <t>Bishopthorpe</t>
  </si>
  <si>
    <t>Copmanthorpe</t>
  </si>
  <si>
    <t>Dringhouses</t>
  </si>
  <si>
    <t>Acomb</t>
  </si>
  <si>
    <t>Poppleton</t>
  </si>
  <si>
    <t>Tang Hall</t>
  </si>
  <si>
    <t>Haxby</t>
  </si>
  <si>
    <t>New Earswick</t>
  </si>
  <si>
    <t>Strensall</t>
  </si>
  <si>
    <t>Huntington</t>
  </si>
  <si>
    <t>Rowntree Park</t>
  </si>
  <si>
    <t>Barbican</t>
  </si>
  <si>
    <t>Cell 133</t>
  </si>
  <si>
    <t>Cell 139</t>
  </si>
  <si>
    <t>Cell 135</t>
  </si>
  <si>
    <t>Islington Central</t>
  </si>
  <si>
    <t>Cell 136</t>
  </si>
  <si>
    <t>Greenwich Leisure Ltd</t>
  </si>
  <si>
    <t>n/a</t>
  </si>
  <si>
    <t>Bromley Central</t>
  </si>
  <si>
    <t>Cell 134</t>
  </si>
  <si>
    <t>Cell 148</t>
  </si>
  <si>
    <t>N/A</t>
  </si>
  <si>
    <t>None</t>
  </si>
  <si>
    <t>Central, Manchester</t>
  </si>
  <si>
    <t>Stockport Central</t>
  </si>
  <si>
    <t>cell 136</t>
  </si>
  <si>
    <t>Wallasey Central</t>
  </si>
  <si>
    <t>Central, Sheffield</t>
  </si>
  <si>
    <t>Gateshead Central</t>
  </si>
  <si>
    <t>City Library, Newcastle</t>
  </si>
  <si>
    <t>North Shields</t>
  </si>
  <si>
    <t>Central, Coventry</t>
  </si>
  <si>
    <t>Cell 76</t>
  </si>
  <si>
    <t>Cell 142</t>
  </si>
  <si>
    <t>Central, West Bromwich</t>
  </si>
  <si>
    <t>The Core Library, Solihull</t>
  </si>
  <si>
    <t>Wolverhampton Central</t>
  </si>
  <si>
    <t>Blackburn Central</t>
  </si>
  <si>
    <t>Darlington Central</t>
  </si>
  <si>
    <t>See Notes</t>
  </si>
  <si>
    <t>Nottingham Central</t>
  </si>
  <si>
    <t>Peterborough Central</t>
  </si>
  <si>
    <t>cell 133</t>
  </si>
  <si>
    <t>Central, Swindon</t>
  </si>
  <si>
    <t>Newbury</t>
  </si>
  <si>
    <t>Harris Library, Preston</t>
  </si>
  <si>
    <t>Kettering</t>
  </si>
  <si>
    <t>Northamptonshire Central</t>
  </si>
  <si>
    <t>Bibliographic tools</t>
  </si>
  <si>
    <t>Newport Central</t>
  </si>
  <si>
    <t>Central, Dundee</t>
  </si>
  <si>
    <t>Dick Institute, Kilmarnock</t>
  </si>
  <si>
    <t>William Patrick</t>
  </si>
  <si>
    <t>Haddington</t>
  </si>
  <si>
    <t>Hillhead</t>
  </si>
  <si>
    <t>Mitchell</t>
  </si>
  <si>
    <t>If the Cells below are blank and you provided a return last year, please return to the contacts tab and fill it in.</t>
  </si>
  <si>
    <t>Please note that the dropdown boxes for library name will auto-populate, using the information provided on the service points tab.  BUT this will only work if the contacts tab has been filled in, and the Authority name has been selected.</t>
  </si>
  <si>
    <t>NEW</t>
  </si>
  <si>
    <r>
      <t xml:space="preserve">- Commissioned Community Co-Produced Library: </t>
    </r>
    <r>
      <rPr>
        <sz val="8"/>
        <rFont val="Verdana"/>
        <family val="2"/>
      </rPr>
      <t>These are commissioned and fully funded by the council but delivered by a not-for-private-profit community, social enterprise or mutual organisation, either existing or newly created.</t>
    </r>
  </si>
  <si>
    <r>
      <t xml:space="preserve">- Local Authority Run Library: </t>
    </r>
    <r>
      <rPr>
        <sz val="8"/>
        <rFont val="Verdana"/>
        <family val="2"/>
      </rPr>
      <t>These are funded and delivered by the public library authority.</t>
    </r>
  </si>
  <si>
    <t>Central, Bexleyheath</t>
  </si>
  <si>
    <t>Southport Library (Atkinson)</t>
  </si>
  <si>
    <t xml:space="preserve">Bedford Borough Council Library Service provides a range of services to Central Bedfordshire Council under a shared services agreement, whereby the Borough hosts the services and the costs are shared by the two partners. </t>
  </si>
  <si>
    <t>Leicester Central</t>
  </si>
  <si>
    <t>Luton Central</t>
  </si>
  <si>
    <t>Southampton Central</t>
  </si>
  <si>
    <t>City Central, Hanley</t>
  </si>
  <si>
    <t>Carlisle</t>
  </si>
  <si>
    <t>Cell 63</t>
  </si>
  <si>
    <t>Furniture &amp; Equipment</t>
  </si>
  <si>
    <t>Norfolk and Norwich Millennium</t>
  </si>
  <si>
    <t>Cwmbran</t>
  </si>
  <si>
    <t>Fife Cultural Trust</t>
  </si>
  <si>
    <t>Johnstone</t>
  </si>
  <si>
    <t>S8401_1</t>
  </si>
  <si>
    <t>S8401_2</t>
  </si>
  <si>
    <t>S8401_3</t>
  </si>
  <si>
    <t>S8401_4</t>
  </si>
  <si>
    <t>S8401_5</t>
  </si>
  <si>
    <t>S8401_6</t>
  </si>
  <si>
    <t>S8401_7</t>
  </si>
  <si>
    <t>S8401_8</t>
  </si>
  <si>
    <t>S8401_9</t>
  </si>
  <si>
    <t>S8401_10</t>
  </si>
  <si>
    <t>S8401_11</t>
  </si>
  <si>
    <t>S8401_12</t>
  </si>
  <si>
    <t>S8401_14</t>
  </si>
  <si>
    <t>S8401_15</t>
  </si>
  <si>
    <t>S8401_16</t>
  </si>
  <si>
    <t>S8401_17</t>
  </si>
  <si>
    <t>S8401_18</t>
  </si>
  <si>
    <t>S8402_1</t>
  </si>
  <si>
    <t>S8402_2</t>
  </si>
  <si>
    <t>S8402_3</t>
  </si>
  <si>
    <t>S8402_4</t>
  </si>
  <si>
    <t>S8402_5</t>
  </si>
  <si>
    <t>S8402_6</t>
  </si>
  <si>
    <t>S8402_7</t>
  </si>
  <si>
    <t>S8402_8</t>
  </si>
  <si>
    <t>S8402_9</t>
  </si>
  <si>
    <t>S8402_10</t>
  </si>
  <si>
    <t>S8402_11</t>
  </si>
  <si>
    <t>S8402_12</t>
  </si>
  <si>
    <t>S8402_13</t>
  </si>
  <si>
    <t>S8402_14</t>
  </si>
  <si>
    <t>S8402_15</t>
  </si>
  <si>
    <t>S8402_16</t>
  </si>
  <si>
    <t>S8402_17</t>
  </si>
  <si>
    <t>S8402_18</t>
  </si>
  <si>
    <t>S8402_19</t>
  </si>
  <si>
    <t>S8402_20</t>
  </si>
  <si>
    <t>S8402_21</t>
  </si>
  <si>
    <t>S8402_22</t>
  </si>
  <si>
    <t>S8402_23</t>
  </si>
  <si>
    <t>S8402_24</t>
  </si>
  <si>
    <t>S8402_25</t>
  </si>
  <si>
    <t>S8402_26</t>
  </si>
  <si>
    <t>S8402_27</t>
  </si>
  <si>
    <t>S8402_28</t>
  </si>
  <si>
    <t>S8402_29</t>
  </si>
  <si>
    <t>S8402_30</t>
  </si>
  <si>
    <t>S8402_31</t>
  </si>
  <si>
    <t>S8402_32</t>
  </si>
  <si>
    <t>S8402_33</t>
  </si>
  <si>
    <t>S8402_34</t>
  </si>
  <si>
    <t>S8402_35</t>
  </si>
  <si>
    <t>S8402_36</t>
  </si>
  <si>
    <t>S8402_37</t>
  </si>
  <si>
    <t>S8402_38</t>
  </si>
  <si>
    <t>S8402_39</t>
  </si>
  <si>
    <t>S8402_40</t>
  </si>
  <si>
    <t>S8402_41</t>
  </si>
  <si>
    <t>S8701_1</t>
  </si>
  <si>
    <t>S8701_2</t>
  </si>
  <si>
    <t>S8701_3</t>
  </si>
  <si>
    <t>S8701_4</t>
  </si>
  <si>
    <t>S8701_5</t>
  </si>
  <si>
    <t>S8701_6</t>
  </si>
  <si>
    <t>S8701_7</t>
  </si>
  <si>
    <t>S8701_8</t>
  </si>
  <si>
    <t>S8701_9</t>
  </si>
  <si>
    <t>S8701_10</t>
  </si>
  <si>
    <t>E5030_1</t>
  </si>
  <si>
    <t>Barking Library</t>
  </si>
  <si>
    <t>E5030_2</t>
  </si>
  <si>
    <t>Dagenham Library</t>
  </si>
  <si>
    <t>E5030_3</t>
  </si>
  <si>
    <t>E5030_4</t>
  </si>
  <si>
    <t>E5030_5</t>
  </si>
  <si>
    <t>E5030_6</t>
  </si>
  <si>
    <t>E5031_1</t>
  </si>
  <si>
    <t>E5031_2</t>
  </si>
  <si>
    <t>E5031_3</t>
  </si>
  <si>
    <t>E5031_4</t>
  </si>
  <si>
    <t>E5031_5</t>
  </si>
  <si>
    <t>E5031_6</t>
  </si>
  <si>
    <t>E5031_7</t>
  </si>
  <si>
    <t>E5031_8</t>
  </si>
  <si>
    <t>E5031_9</t>
  </si>
  <si>
    <t>E5031_10</t>
  </si>
  <si>
    <t>E5031_11</t>
  </si>
  <si>
    <t>E5031_12</t>
  </si>
  <si>
    <t>E5031_13</t>
  </si>
  <si>
    <t>E5031_14</t>
  </si>
  <si>
    <t>E5031_15</t>
  </si>
  <si>
    <t>E5031_16</t>
  </si>
  <si>
    <t>E5031_17</t>
  </si>
  <si>
    <t>E0202_1</t>
  </si>
  <si>
    <t>E0202_2</t>
  </si>
  <si>
    <t>E0202_3</t>
  </si>
  <si>
    <t>E0202_4</t>
  </si>
  <si>
    <t>E0202_5</t>
  </si>
  <si>
    <t>E0202_6</t>
  </si>
  <si>
    <t>E0202_7</t>
  </si>
  <si>
    <t>E5032_1</t>
  </si>
  <si>
    <t>Blackfen Community Library</t>
  </si>
  <si>
    <t>E5032_2</t>
  </si>
  <si>
    <t>Bostall Community Library</t>
  </si>
  <si>
    <t>E5032_3</t>
  </si>
  <si>
    <t>E5032_4</t>
  </si>
  <si>
    <t>E5032_5</t>
  </si>
  <si>
    <t>E5032_6</t>
  </si>
  <si>
    <t>North Heath Community Library</t>
  </si>
  <si>
    <t>E5032_7</t>
  </si>
  <si>
    <t>E5032_9</t>
  </si>
  <si>
    <t>E5032_10</t>
  </si>
  <si>
    <t>Upper Belvedere Community Library</t>
  </si>
  <si>
    <t>E5032_11</t>
  </si>
  <si>
    <t>E5032_12</t>
  </si>
  <si>
    <t>E5032_13</t>
  </si>
  <si>
    <t>Slade Green Community Library</t>
  </si>
  <si>
    <t>E2301_1</t>
  </si>
  <si>
    <t>E2301_2</t>
  </si>
  <si>
    <t>E2301_3</t>
  </si>
  <si>
    <t>E2301_4</t>
  </si>
  <si>
    <t>E2301_5</t>
  </si>
  <si>
    <t>E2302_1</t>
  </si>
  <si>
    <t>E2302_2</t>
  </si>
  <si>
    <t>E2302_3</t>
  </si>
  <si>
    <t>E2302_4</t>
  </si>
  <si>
    <t>E2302_5</t>
  </si>
  <si>
    <t>E2302_6</t>
  </si>
  <si>
    <t>E2302_7</t>
  </si>
  <si>
    <t>E2302_8</t>
  </si>
  <si>
    <t>E4201_1</t>
  </si>
  <si>
    <t>E4201_2</t>
  </si>
  <si>
    <t>E4201_3</t>
  </si>
  <si>
    <t>E4201_4</t>
  </si>
  <si>
    <t>E4201_5</t>
  </si>
  <si>
    <t>E4201_6</t>
  </si>
  <si>
    <t>E4201_7</t>
  </si>
  <si>
    <t>E4201_8</t>
  </si>
  <si>
    <t>E4201_9</t>
  </si>
  <si>
    <t>E4201_10</t>
  </si>
  <si>
    <t>E5033_1</t>
  </si>
  <si>
    <t>E5033_2</t>
  </si>
  <si>
    <t>E5033_3</t>
  </si>
  <si>
    <t>E5033_4</t>
  </si>
  <si>
    <t>E5033_5</t>
  </si>
  <si>
    <t>E5033_6</t>
  </si>
  <si>
    <t>E1401_1</t>
  </si>
  <si>
    <t>E1401_2</t>
  </si>
  <si>
    <t>E1401_3</t>
  </si>
  <si>
    <t>E1401_4</t>
  </si>
  <si>
    <t>E1401_5</t>
  </si>
  <si>
    <t>E1401_6</t>
  </si>
  <si>
    <t>E1401_7</t>
  </si>
  <si>
    <t>E1401_8</t>
  </si>
  <si>
    <t>E1401_9</t>
  </si>
  <si>
    <t>E1401_10</t>
  </si>
  <si>
    <t>E1401_11</t>
  </si>
  <si>
    <t>E1401_12</t>
  </si>
  <si>
    <t>E1401_13</t>
  </si>
  <si>
    <t>E1401_14</t>
  </si>
  <si>
    <t>E0102_1</t>
  </si>
  <si>
    <t>E0102_4</t>
  </si>
  <si>
    <t>E0102_5</t>
  </si>
  <si>
    <t>E0102_6</t>
  </si>
  <si>
    <t>E0102_7</t>
  </si>
  <si>
    <t>E0102_8</t>
  </si>
  <si>
    <t>E0102_9</t>
  </si>
  <si>
    <t>E0102_10</t>
  </si>
  <si>
    <t>E0102_11</t>
  </si>
  <si>
    <t>E0102_12</t>
  </si>
  <si>
    <t>E0102_13</t>
  </si>
  <si>
    <t>E0102_14</t>
  </si>
  <si>
    <t>E0102_15</t>
  </si>
  <si>
    <t>E0102_16</t>
  </si>
  <si>
    <t>E0102_18</t>
  </si>
  <si>
    <t>E0102_19</t>
  </si>
  <si>
    <t>E0102_20</t>
  </si>
  <si>
    <t>E0102_21</t>
  </si>
  <si>
    <t>E0102_22</t>
  </si>
  <si>
    <t>E0102_23</t>
  </si>
  <si>
    <t>E0102_24</t>
  </si>
  <si>
    <t>E0102_25</t>
  </si>
  <si>
    <t>E0102_26</t>
  </si>
  <si>
    <t>E0102_27</t>
  </si>
  <si>
    <t>E0102_28</t>
  </si>
  <si>
    <t>E0102_29</t>
  </si>
  <si>
    <t>E5034_2</t>
  </si>
  <si>
    <t>E5034_3</t>
  </si>
  <si>
    <t>E5034_4</t>
  </si>
  <si>
    <t>E5034_5</t>
  </si>
  <si>
    <t>E5034_6</t>
  </si>
  <si>
    <t>E5034_7</t>
  </si>
  <si>
    <t>E5034_8</t>
  </si>
  <si>
    <t>E5034_9</t>
  </si>
  <si>
    <t>E5034_10</t>
  </si>
  <si>
    <t>E5034_11</t>
  </si>
  <si>
    <t>E5034_12</t>
  </si>
  <si>
    <t>E5034_13</t>
  </si>
  <si>
    <t>E5034_14</t>
  </si>
  <si>
    <t>E5034_15</t>
  </si>
  <si>
    <t>E4202_3</t>
  </si>
  <si>
    <t>E4202_9</t>
  </si>
  <si>
    <t>E4202_10</t>
  </si>
  <si>
    <t>E4202_11</t>
  </si>
  <si>
    <t>W7402_1</t>
  </si>
  <si>
    <t>W7402_2</t>
  </si>
  <si>
    <t>W7402_3</t>
  </si>
  <si>
    <t>W7402_4</t>
  </si>
  <si>
    <t>W7402_5</t>
  </si>
  <si>
    <t>W7402_6</t>
  </si>
  <si>
    <t>W7402_7</t>
  </si>
  <si>
    <t>W7402_8</t>
  </si>
  <si>
    <t>W7402_9</t>
  </si>
  <si>
    <t>W7402_10</t>
  </si>
  <si>
    <t>W7402_11</t>
  </si>
  <si>
    <t>W7402_12</t>
  </si>
  <si>
    <t>W7402_13</t>
  </si>
  <si>
    <t>W7402_14</t>
  </si>
  <si>
    <t>W7402_15</t>
  </si>
  <si>
    <t>W7402_16</t>
  </si>
  <si>
    <t>W7402_17</t>
  </si>
  <si>
    <t>W7402_18</t>
  </si>
  <si>
    <t>W7402_19</t>
  </si>
  <si>
    <t>LibraryLink1</t>
  </si>
  <si>
    <t>W7402_20</t>
  </si>
  <si>
    <t>LibraryLink2</t>
  </si>
  <si>
    <t>E4702_1</t>
  </si>
  <si>
    <t>E4702_2</t>
  </si>
  <si>
    <t>E4702_3</t>
  </si>
  <si>
    <t>E4702_4</t>
  </si>
  <si>
    <t>E4702_5</t>
  </si>
  <si>
    <t>E4702_6</t>
  </si>
  <si>
    <t>E4702_7</t>
  </si>
  <si>
    <t>E4702_8</t>
  </si>
  <si>
    <t>E4702_9</t>
  </si>
  <si>
    <t>E4702_10</t>
  </si>
  <si>
    <t>E4702_11</t>
  </si>
  <si>
    <t>E4702_12</t>
  </si>
  <si>
    <t>E4702_13</t>
  </si>
  <si>
    <t>E4702_14</t>
  </si>
  <si>
    <t>E4702_15</t>
  </si>
  <si>
    <t>E4702_16</t>
  </si>
  <si>
    <t>E4702_17</t>
  </si>
  <si>
    <t>E4702_18</t>
  </si>
  <si>
    <t>E4702_19</t>
  </si>
  <si>
    <t>E4702_20</t>
  </si>
  <si>
    <t>E4702_21</t>
  </si>
  <si>
    <t>E0521_1</t>
  </si>
  <si>
    <t>E0521_2</t>
  </si>
  <si>
    <t>E0521_3</t>
  </si>
  <si>
    <t>E0521_4</t>
  </si>
  <si>
    <t>E0521_5</t>
  </si>
  <si>
    <t>E0521_6</t>
  </si>
  <si>
    <t>E0521_7</t>
  </si>
  <si>
    <t>E0521_8</t>
  </si>
  <si>
    <t>E0521_9</t>
  </si>
  <si>
    <t>E0521_10</t>
  </si>
  <si>
    <t>E0521_11</t>
  </si>
  <si>
    <t>E0521_12</t>
  </si>
  <si>
    <t>E0521_13</t>
  </si>
  <si>
    <t>E0521_14</t>
  </si>
  <si>
    <t>E0521_15</t>
  </si>
  <si>
    <t>E0521_16</t>
  </si>
  <si>
    <t>E0521_17</t>
  </si>
  <si>
    <t>E0521_18</t>
  </si>
  <si>
    <t>E0521_19</t>
  </si>
  <si>
    <t>E0521_20</t>
  </si>
  <si>
    <t>E0521_21</t>
  </si>
  <si>
    <t>E0521_22</t>
  </si>
  <si>
    <t>E0521_23</t>
  </si>
  <si>
    <t>E0521_24</t>
  </si>
  <si>
    <t>E0521_25</t>
  </si>
  <si>
    <t>E0521_26</t>
  </si>
  <si>
    <t>E0521_27</t>
  </si>
  <si>
    <t>E0521_28</t>
  </si>
  <si>
    <t>E0521_29</t>
  </si>
  <si>
    <t>E0521_30</t>
  </si>
  <si>
    <t>E0521_31</t>
  </si>
  <si>
    <t>E0521_32</t>
  </si>
  <si>
    <t>E0521_33</t>
  </si>
  <si>
    <t>E0521_34</t>
  </si>
  <si>
    <t>E0521_35</t>
  </si>
  <si>
    <t>E0521_36</t>
  </si>
  <si>
    <t>E0521_37</t>
  </si>
  <si>
    <t>E0521_38</t>
  </si>
  <si>
    <t>E0521_39</t>
  </si>
  <si>
    <t>E0521_40</t>
  </si>
  <si>
    <t>E0521_41</t>
  </si>
  <si>
    <t>E0521_42</t>
  </si>
  <si>
    <t>E0521_43</t>
  </si>
  <si>
    <t>E0521_44</t>
  </si>
  <si>
    <t>E0521_45</t>
  </si>
  <si>
    <t>E5011_1</t>
  </si>
  <si>
    <t>E5011_2</t>
  </si>
  <si>
    <t>E5011_3</t>
  </si>
  <si>
    <t>E5011_4</t>
  </si>
  <si>
    <t>E5011_5</t>
  </si>
  <si>
    <t>E5011_6</t>
  </si>
  <si>
    <t>E5011_7</t>
  </si>
  <si>
    <t>Queens Crescent</t>
  </si>
  <si>
    <t>E5011_8</t>
  </si>
  <si>
    <t>West Hampstead</t>
  </si>
  <si>
    <t>E5011_9</t>
  </si>
  <si>
    <t>W7102_1</t>
  </si>
  <si>
    <t>W7102_2</t>
  </si>
  <si>
    <t>W7102_3</t>
  </si>
  <si>
    <t>W7102_4</t>
  </si>
  <si>
    <t>W7102_5</t>
  </si>
  <si>
    <t>W7102_6</t>
  </si>
  <si>
    <t>W7102_7</t>
  </si>
  <si>
    <t>W7102_8</t>
  </si>
  <si>
    <t>W7102_9</t>
  </si>
  <si>
    <t>W7102_10</t>
  </si>
  <si>
    <t>W7102_11</t>
  </si>
  <si>
    <t>W7102_12</t>
  </si>
  <si>
    <t>W7102_13</t>
  </si>
  <si>
    <t>W7102_14</t>
  </si>
  <si>
    <t>W7102_15</t>
  </si>
  <si>
    <t>W7102_16</t>
  </si>
  <si>
    <t>W7102_17</t>
  </si>
  <si>
    <t>W7102_18</t>
  </si>
  <si>
    <t>W7102_19</t>
  </si>
  <si>
    <t>W7102_20</t>
  </si>
  <si>
    <t>W7102_21</t>
  </si>
  <si>
    <t>E0203_1</t>
  </si>
  <si>
    <t>E0203_2</t>
  </si>
  <si>
    <t>E0203_3</t>
  </si>
  <si>
    <t>E0203_4</t>
  </si>
  <si>
    <t>E0203_5</t>
  </si>
  <si>
    <t>E0203_6</t>
  </si>
  <si>
    <t>E0203_7</t>
  </si>
  <si>
    <t>E0203_8</t>
  </si>
  <si>
    <t>E0203_9</t>
  </si>
  <si>
    <t>E0203_10</t>
  </si>
  <si>
    <t>E0203_11</t>
  </si>
  <si>
    <t>E0203_12</t>
  </si>
  <si>
    <t>E0203_13</t>
  </si>
  <si>
    <t>E0603_1</t>
  </si>
  <si>
    <t>E0603_2</t>
  </si>
  <si>
    <t>E0603_3</t>
  </si>
  <si>
    <t>E0603_4</t>
  </si>
  <si>
    <t>E0603_5</t>
  </si>
  <si>
    <t>E0603_6</t>
  </si>
  <si>
    <t>E0603_7</t>
  </si>
  <si>
    <t>E0603_8</t>
  </si>
  <si>
    <t>E0603_9</t>
  </si>
  <si>
    <t>E0603_10</t>
  </si>
  <si>
    <t>E0603_11</t>
  </si>
  <si>
    <t>E0603_12</t>
  </si>
  <si>
    <t>E0603_13</t>
  </si>
  <si>
    <t>E0603_14</t>
  </si>
  <si>
    <t>E0603_15</t>
  </si>
  <si>
    <t>E0603_16</t>
  </si>
  <si>
    <t>E0603_17</t>
  </si>
  <si>
    <t>E0603_18</t>
  </si>
  <si>
    <t>E0604_1</t>
  </si>
  <si>
    <t>E0604_3</t>
  </si>
  <si>
    <t>E0604_4</t>
  </si>
  <si>
    <t>E0604_5</t>
  </si>
  <si>
    <t>E0604_7</t>
  </si>
  <si>
    <t>E0604_8</t>
  </si>
  <si>
    <t>E0604_9</t>
  </si>
  <si>
    <t>E0604_10</t>
  </si>
  <si>
    <t>E0604_11</t>
  </si>
  <si>
    <t>E0604_12</t>
  </si>
  <si>
    <t>E0604_13</t>
  </si>
  <si>
    <t>E0604_14</t>
  </si>
  <si>
    <t>E0604_15</t>
  </si>
  <si>
    <t>E0604_16</t>
  </si>
  <si>
    <t>E0604_17</t>
  </si>
  <si>
    <t>E0604_18</t>
  </si>
  <si>
    <t>E0604_19</t>
  </si>
  <si>
    <t>E0604_20</t>
  </si>
  <si>
    <t>E0604_21</t>
  </si>
  <si>
    <t>E0604_22</t>
  </si>
  <si>
    <t>E0604_23</t>
  </si>
  <si>
    <t>E0604_25</t>
  </si>
  <si>
    <t>E0604_26</t>
  </si>
  <si>
    <t>E5010_1</t>
  </si>
  <si>
    <t>E5010_2</t>
  </si>
  <si>
    <t>E5010_3</t>
  </si>
  <si>
    <t>E5010_4</t>
  </si>
  <si>
    <t>E5010_5</t>
  </si>
  <si>
    <t>E5010_6</t>
  </si>
  <si>
    <t>S8101_1</t>
  </si>
  <si>
    <t>S8101_2</t>
  </si>
  <si>
    <t>S8101_3</t>
  </si>
  <si>
    <t>S8101_4</t>
  </si>
  <si>
    <t>S8101_5</t>
  </si>
  <si>
    <t>E4602_1</t>
  </si>
  <si>
    <t>Aldermoor Community Library</t>
  </si>
  <si>
    <t>E4602_2</t>
  </si>
  <si>
    <t>Allesley Park Community Library</t>
  </si>
  <si>
    <t>E4602_3</t>
  </si>
  <si>
    <t>Bell Green Community Library and Learning Centre</t>
  </si>
  <si>
    <t>E4602_4</t>
  </si>
  <si>
    <t>Caludon Castle Community Library</t>
  </si>
  <si>
    <t>E4602_5</t>
  </si>
  <si>
    <t>Canley Community Library</t>
  </si>
  <si>
    <t>E4602_6</t>
  </si>
  <si>
    <t>E4602_7</t>
  </si>
  <si>
    <t>Cheylesmore Community Library</t>
  </si>
  <si>
    <t>E4602_8</t>
  </si>
  <si>
    <t>Coundon Community Library</t>
  </si>
  <si>
    <t>E4602_9</t>
  </si>
  <si>
    <t>Earlsdon Community Library</t>
  </si>
  <si>
    <t>E4602_10</t>
  </si>
  <si>
    <t>Finham Community Library</t>
  </si>
  <si>
    <t>E4602_11</t>
  </si>
  <si>
    <t>Foleshill Community Librart</t>
  </si>
  <si>
    <t>E4602_12</t>
  </si>
  <si>
    <t>Hillfields Community Library</t>
  </si>
  <si>
    <t>E4602_13</t>
  </si>
  <si>
    <t>Holbrooks Community Library</t>
  </si>
  <si>
    <t>E4602_14</t>
  </si>
  <si>
    <t>Jubilee Crescent Community Library</t>
  </si>
  <si>
    <t>E4602_15</t>
  </si>
  <si>
    <t>Stoke Community Library</t>
  </si>
  <si>
    <t>E4602_16</t>
  </si>
  <si>
    <t>Tile Hill Community Library and Learning Centre</t>
  </si>
  <si>
    <t>E4602_17</t>
  </si>
  <si>
    <t>Willenhall Community Library</t>
  </si>
  <si>
    <t>E5035_1</t>
  </si>
  <si>
    <t>E5035_2</t>
  </si>
  <si>
    <t>E5035_3</t>
  </si>
  <si>
    <t>E5035_4</t>
  </si>
  <si>
    <t>E5035_5</t>
  </si>
  <si>
    <t>E5035_6</t>
  </si>
  <si>
    <t>E5035_7</t>
  </si>
  <si>
    <t>E5035_8</t>
  </si>
  <si>
    <t>E5035_9</t>
  </si>
  <si>
    <t>E5035_10</t>
  </si>
  <si>
    <t>E5035_11</t>
  </si>
  <si>
    <t>E5035_12</t>
  </si>
  <si>
    <t>E5035_13</t>
  </si>
  <si>
    <t>E0920_1</t>
  </si>
  <si>
    <t>E0920_2</t>
  </si>
  <si>
    <t>Alston</t>
  </si>
  <si>
    <t>E0920_3</t>
  </si>
  <si>
    <t>Ambleside</t>
  </si>
  <si>
    <t>E0920_4</t>
  </si>
  <si>
    <t>Appleby</t>
  </si>
  <si>
    <t>E0920_5</t>
  </si>
  <si>
    <t>Askam</t>
  </si>
  <si>
    <t>E0920_6</t>
  </si>
  <si>
    <t>Aspatria</t>
  </si>
  <si>
    <t>E0920_7</t>
  </si>
  <si>
    <t>Barrow in Furness</t>
  </si>
  <si>
    <t>E0920_8</t>
  </si>
  <si>
    <t>Brampton</t>
  </si>
  <si>
    <t>E0920_9</t>
  </si>
  <si>
    <t>Cleator Moor</t>
  </si>
  <si>
    <t>E0920_10</t>
  </si>
  <si>
    <t>Cockermouth Library Link</t>
  </si>
  <si>
    <t>E0920_11</t>
  </si>
  <si>
    <t>Denton Holme</t>
  </si>
  <si>
    <t>E0920_12</t>
  </si>
  <si>
    <t>Egremont</t>
  </si>
  <si>
    <t>E0920_13</t>
  </si>
  <si>
    <t>Frizington</t>
  </si>
  <si>
    <t>E0920_14</t>
  </si>
  <si>
    <t>Grange over Sands</t>
  </si>
  <si>
    <t>E0920_15</t>
  </si>
  <si>
    <t>Harraby Library Link</t>
  </si>
  <si>
    <t>E0920_18</t>
  </si>
  <si>
    <t>Kendal</t>
  </si>
  <si>
    <t>E0920_19</t>
  </si>
  <si>
    <t>Keswick</t>
  </si>
  <si>
    <t>E0920_20</t>
  </si>
  <si>
    <t>Kirkby Lonsdale</t>
  </si>
  <si>
    <t>E0920_21</t>
  </si>
  <si>
    <t>Kirkby Stephen</t>
  </si>
  <si>
    <t>E0920_22</t>
  </si>
  <si>
    <t>Longtown</t>
  </si>
  <si>
    <t>E0920_23</t>
  </si>
  <si>
    <t>Maryport</t>
  </si>
  <si>
    <t>E0920_24</t>
  </si>
  <si>
    <t>Millom</t>
  </si>
  <si>
    <t>E0920_25</t>
  </si>
  <si>
    <t>Milnthorpe</t>
  </si>
  <si>
    <t>E0920_27</t>
  </si>
  <si>
    <t>Moorclose</t>
  </si>
  <si>
    <t>E0920_28</t>
  </si>
  <si>
    <t>Morton Library Link</t>
  </si>
  <si>
    <t>E0920_29</t>
  </si>
  <si>
    <t>Penrith</t>
  </si>
  <si>
    <t>E0920_30</t>
  </si>
  <si>
    <t>Roose</t>
  </si>
  <si>
    <t>E0920_31</t>
  </si>
  <si>
    <t>Seascale</t>
  </si>
  <si>
    <t>E0920_32</t>
  </si>
  <si>
    <t>E0920_33</t>
  </si>
  <si>
    <t>Sedbergh</t>
  </si>
  <si>
    <t>E0920_34</t>
  </si>
  <si>
    <t>Silloth</t>
  </si>
  <si>
    <t>E0920_35</t>
  </si>
  <si>
    <t>Ulverston</t>
  </si>
  <si>
    <t>E0920_36</t>
  </si>
  <si>
    <t>Walney</t>
  </si>
  <si>
    <t>E0920_37</t>
  </si>
  <si>
    <t>Whitehaven</t>
  </si>
  <si>
    <t>E0920_38</t>
  </si>
  <si>
    <t>Wigton</t>
  </si>
  <si>
    <t>E0920_39</t>
  </si>
  <si>
    <t>Windermere</t>
  </si>
  <si>
    <t>E0920_40</t>
  </si>
  <si>
    <t>Workington</t>
  </si>
  <si>
    <t>E1301_1</t>
  </si>
  <si>
    <t>E1301_2</t>
  </si>
  <si>
    <t>E1121_1</t>
  </si>
  <si>
    <t>E1121_2</t>
  </si>
  <si>
    <t>E1121_3</t>
  </si>
  <si>
    <t>E1121_4</t>
  </si>
  <si>
    <t>E1121_5</t>
  </si>
  <si>
    <t>E1121_6</t>
  </si>
  <si>
    <t>E1121_7</t>
  </si>
  <si>
    <t>E1121_8</t>
  </si>
  <si>
    <t>E1121_9</t>
  </si>
  <si>
    <t>E1121_10</t>
  </si>
  <si>
    <t>E1121_11</t>
  </si>
  <si>
    <t>E1121_12</t>
  </si>
  <si>
    <t>E1121_13</t>
  </si>
  <si>
    <t>E1121_14</t>
  </si>
  <si>
    <t>E1121_15</t>
  </si>
  <si>
    <t>E1121_16</t>
  </si>
  <si>
    <t>E1121_17</t>
  </si>
  <si>
    <t>E1121_18</t>
  </si>
  <si>
    <t>E1121_19</t>
  </si>
  <si>
    <t>E1121_20</t>
  </si>
  <si>
    <t>E1121_21</t>
  </si>
  <si>
    <t>E1121_22</t>
  </si>
  <si>
    <t>E1121_23</t>
  </si>
  <si>
    <t>E1121_24</t>
  </si>
  <si>
    <t>E1121_25</t>
  </si>
  <si>
    <t>E1121_26</t>
  </si>
  <si>
    <t>E1121_27</t>
  </si>
  <si>
    <t>E1121_28</t>
  </si>
  <si>
    <t>E1121_29</t>
  </si>
  <si>
    <t>E1121_30</t>
  </si>
  <si>
    <t>E1121_31</t>
  </si>
  <si>
    <t>E1121_32</t>
  </si>
  <si>
    <t>E1121_33</t>
  </si>
  <si>
    <t>E1121_34</t>
  </si>
  <si>
    <t>E1121_35</t>
  </si>
  <si>
    <t>E1121_36</t>
  </si>
  <si>
    <t>E1121_37</t>
  </si>
  <si>
    <t>E1121_38</t>
  </si>
  <si>
    <t>E1121_39</t>
  </si>
  <si>
    <t>E1121_40</t>
  </si>
  <si>
    <t>E1121_41</t>
  </si>
  <si>
    <t>E1121_42</t>
  </si>
  <si>
    <t>E1121_43</t>
  </si>
  <si>
    <t>E1121_44</t>
  </si>
  <si>
    <t>E1121_45</t>
  </si>
  <si>
    <t>E1121_46</t>
  </si>
  <si>
    <t>E1121_47</t>
  </si>
  <si>
    <t>E1121_48</t>
  </si>
  <si>
    <t>E1121_49</t>
  </si>
  <si>
    <t>E1121_50</t>
  </si>
  <si>
    <t>E1121_51</t>
  </si>
  <si>
    <t>E1121_52</t>
  </si>
  <si>
    <t>E1121_53</t>
  </si>
  <si>
    <t>E1121_54</t>
  </si>
  <si>
    <t>E4603_1</t>
  </si>
  <si>
    <t>E4603_2</t>
  </si>
  <si>
    <t>E4603_3</t>
  </si>
  <si>
    <t>E4603_4</t>
  </si>
  <si>
    <t>E4603_5</t>
  </si>
  <si>
    <t>E4603_6</t>
  </si>
  <si>
    <t>E4603_7</t>
  </si>
  <si>
    <t>E4603_8</t>
  </si>
  <si>
    <t>E4603_9</t>
  </si>
  <si>
    <t>E4603_10</t>
  </si>
  <si>
    <t>E4603_11</t>
  </si>
  <si>
    <t>E4603_12</t>
  </si>
  <si>
    <t>E4603_13</t>
  </si>
  <si>
    <t>E4603_14</t>
  </si>
  <si>
    <t>E4603_15</t>
  </si>
  <si>
    <t>S8201_1</t>
  </si>
  <si>
    <t>S8201_2</t>
  </si>
  <si>
    <t>S8201_4</t>
  </si>
  <si>
    <t>S8201_5</t>
  </si>
  <si>
    <t>S8201_6</t>
  </si>
  <si>
    <t>S8201_7</t>
  </si>
  <si>
    <t>S8201_8</t>
  </si>
  <si>
    <t>S8201_9</t>
  </si>
  <si>
    <t>S8201_10</t>
  </si>
  <si>
    <t>S8201_11</t>
  </si>
  <si>
    <t>S8201_12</t>
  </si>
  <si>
    <t>S8201_13</t>
  </si>
  <si>
    <t>S8201_14</t>
  </si>
  <si>
    <t>S8201_15</t>
  </si>
  <si>
    <t>S8201_16</t>
  </si>
  <si>
    <t>S8201_17</t>
  </si>
  <si>
    <t>S8201_18</t>
  </si>
  <si>
    <t>S8201_19</t>
  </si>
  <si>
    <t>S8201_20</t>
  </si>
  <si>
    <t>S8201_21</t>
  </si>
  <si>
    <t>S8201_22</t>
  </si>
  <si>
    <t>S8201_23</t>
  </si>
  <si>
    <t>S8201_24</t>
  </si>
  <si>
    <t>S8201_25</t>
  </si>
  <si>
    <t>S8802_1</t>
  </si>
  <si>
    <t>S8802_2</t>
  </si>
  <si>
    <t>S8802_3</t>
  </si>
  <si>
    <t>S8802_4</t>
  </si>
  <si>
    <t>S8802_5</t>
  </si>
  <si>
    <t>S8802_6</t>
  </si>
  <si>
    <t>S8802_7</t>
  </si>
  <si>
    <t>S8802_8</t>
  </si>
  <si>
    <t>S8802_9</t>
  </si>
  <si>
    <t>S8802_10</t>
  </si>
  <si>
    <t>S8802_11</t>
  </si>
  <si>
    <t>S8802_12</t>
  </si>
  <si>
    <t>S8802_13</t>
  </si>
  <si>
    <t>S8802_14</t>
  </si>
  <si>
    <t>S8802_15</t>
  </si>
  <si>
    <t>E1302_1</t>
  </si>
  <si>
    <t>E1302_2</t>
  </si>
  <si>
    <t>E1302_3</t>
  </si>
  <si>
    <t>E1302_4</t>
  </si>
  <si>
    <t>E1302_5</t>
  </si>
  <si>
    <t>E1302_6</t>
  </si>
  <si>
    <t>E1302_7</t>
  </si>
  <si>
    <t>E1302_8</t>
  </si>
  <si>
    <t>E1302_9</t>
  </si>
  <si>
    <t>E1302_10</t>
  </si>
  <si>
    <t>E1302_11</t>
  </si>
  <si>
    <t>E1302_12</t>
  </si>
  <si>
    <t>E1302_13</t>
  </si>
  <si>
    <t>E1302_14</t>
  </si>
  <si>
    <t>E1302_15</t>
  </si>
  <si>
    <t>E1302_16</t>
  </si>
  <si>
    <t>E1302_17</t>
  </si>
  <si>
    <t>E1302_18</t>
  </si>
  <si>
    <t>E1302_19</t>
  </si>
  <si>
    <t>E1302_20</t>
  </si>
  <si>
    <t>E1302_21</t>
  </si>
  <si>
    <t>E1302_22</t>
  </si>
  <si>
    <t>E1302_23</t>
  </si>
  <si>
    <t>E1302_24</t>
  </si>
  <si>
    <t>E1302_25</t>
  </si>
  <si>
    <t>E1302_26</t>
  </si>
  <si>
    <t>E1302_27</t>
  </si>
  <si>
    <t>E1302_28</t>
  </si>
  <si>
    <t>E1302_29</t>
  </si>
  <si>
    <t>E1302_30</t>
  </si>
  <si>
    <t>E1302_31</t>
  </si>
  <si>
    <t>E1302_32</t>
  </si>
  <si>
    <t>E1302_33</t>
  </si>
  <si>
    <t>E1302_34</t>
  </si>
  <si>
    <t>E1302_35</t>
  </si>
  <si>
    <t>E1302_36</t>
  </si>
  <si>
    <t>E1302_37</t>
  </si>
  <si>
    <t>E1302_38</t>
  </si>
  <si>
    <t>E1302_39</t>
  </si>
  <si>
    <t>E1302_40</t>
  </si>
  <si>
    <t>E1302_41</t>
  </si>
  <si>
    <t>E1302_42</t>
  </si>
  <si>
    <t>E5036_1</t>
  </si>
  <si>
    <t>E5036_2</t>
  </si>
  <si>
    <t>E5036_3</t>
  </si>
  <si>
    <t>E5036_4</t>
  </si>
  <si>
    <t>E5036_5</t>
  </si>
  <si>
    <t>E5036_6</t>
  </si>
  <si>
    <t>E5036_7</t>
  </si>
  <si>
    <t>E5036_8</t>
  </si>
  <si>
    <t>E5036_9</t>
  </si>
  <si>
    <t>E5036_10</t>
  </si>
  <si>
    <t>E5036_11</t>
  </si>
  <si>
    <t>E5036_12</t>
  </si>
  <si>
    <t>E5036_13</t>
  </si>
  <si>
    <t>E5036_14</t>
  </si>
  <si>
    <t>S8704_1</t>
  </si>
  <si>
    <t>S8704_2</t>
  </si>
  <si>
    <t>S8704_5</t>
  </si>
  <si>
    <t>S8704_6</t>
  </si>
  <si>
    <t>S8704_9</t>
  </si>
  <si>
    <t>S8704_10</t>
  </si>
  <si>
    <t>S8704_11</t>
  </si>
  <si>
    <t>S8704_14</t>
  </si>
  <si>
    <t>S8704_17</t>
  </si>
  <si>
    <t>S8704_19</t>
  </si>
  <si>
    <t>S8704_20</t>
  </si>
  <si>
    <t>S8704_21</t>
  </si>
  <si>
    <t>S8704_22</t>
  </si>
  <si>
    <t>S8704_23</t>
  </si>
  <si>
    <t>S8705_1</t>
  </si>
  <si>
    <t>S8705_2</t>
  </si>
  <si>
    <t>S8705_3</t>
  </si>
  <si>
    <t>Bearsden Library</t>
  </si>
  <si>
    <t>S8705_4</t>
  </si>
  <si>
    <t>S8705_5</t>
  </si>
  <si>
    <t>S8705_6</t>
  </si>
  <si>
    <t>S8705_7</t>
  </si>
  <si>
    <t>S8705_8</t>
  </si>
  <si>
    <t>S8601_1</t>
  </si>
  <si>
    <t>S8601_2</t>
  </si>
  <si>
    <t>S8601_3</t>
  </si>
  <si>
    <t>S8601_4</t>
  </si>
  <si>
    <t>S8601_5</t>
  </si>
  <si>
    <t>S8601_6</t>
  </si>
  <si>
    <t>S8601_7</t>
  </si>
  <si>
    <t>S8601_8</t>
  </si>
  <si>
    <t>S8601_9</t>
  </si>
  <si>
    <t>S8601_10</t>
  </si>
  <si>
    <t>S8601_11</t>
  </si>
  <si>
    <t>S8601_12</t>
  </si>
  <si>
    <t>S8706_1</t>
  </si>
  <si>
    <t>S8706_2</t>
  </si>
  <si>
    <t>S8706_3</t>
  </si>
  <si>
    <t>S8706_4</t>
  </si>
  <si>
    <t>S8706_5</t>
  </si>
  <si>
    <t>S8706_6</t>
  </si>
  <si>
    <t>S8706_7</t>
  </si>
  <si>
    <t>S8706_8</t>
  </si>
  <si>
    <t>S8706_9</t>
  </si>
  <si>
    <t>S8706_10</t>
  </si>
  <si>
    <t>E1421_1</t>
  </si>
  <si>
    <t>E1421_3</t>
  </si>
  <si>
    <t>E1421_4</t>
  </si>
  <si>
    <t>E1421_7</t>
  </si>
  <si>
    <t>E1421_9</t>
  </si>
  <si>
    <t>E1421_10</t>
  </si>
  <si>
    <t>E1421_12</t>
  </si>
  <si>
    <t>E1421_15</t>
  </si>
  <si>
    <t>E1421_17</t>
  </si>
  <si>
    <t>E1421_18</t>
  </si>
  <si>
    <t>E1421_20</t>
  </si>
  <si>
    <t>E1421_22</t>
  </si>
  <si>
    <t>E1421_23</t>
  </si>
  <si>
    <t>E1421_26</t>
  </si>
  <si>
    <t>E1421_27</t>
  </si>
  <si>
    <t>E1421_28</t>
  </si>
  <si>
    <t>E1421_29</t>
  </si>
  <si>
    <t>S8602_1</t>
  </si>
  <si>
    <t>S8602_2</t>
  </si>
  <si>
    <t>S8602_3</t>
  </si>
  <si>
    <t>S8602_4</t>
  </si>
  <si>
    <t>S8602_5</t>
  </si>
  <si>
    <t>S8602_6</t>
  </si>
  <si>
    <t>S8602_7</t>
  </si>
  <si>
    <t>S8602_8</t>
  </si>
  <si>
    <t>S8602_9</t>
  </si>
  <si>
    <t>S8602_10</t>
  </si>
  <si>
    <t>S8602_11</t>
  </si>
  <si>
    <t>S8602_12</t>
  </si>
  <si>
    <t>S8602_13</t>
  </si>
  <si>
    <t>S8602_14</t>
  </si>
  <si>
    <t>S8602_15</t>
  </si>
  <si>
    <t>S8602_16</t>
  </si>
  <si>
    <t>S8602_17</t>
  </si>
  <si>
    <t>S8602_18</t>
  </si>
  <si>
    <t>S8602_19</t>
  </si>
  <si>
    <t>S8602_20</t>
  </si>
  <si>
    <t>S8602_21</t>
  </si>
  <si>
    <t>S8602_22</t>
  </si>
  <si>
    <t>S8602_23</t>
  </si>
  <si>
    <t>S8602_24</t>
  </si>
  <si>
    <t>S8602_25</t>
  </si>
  <si>
    <t>S8602_26</t>
  </si>
  <si>
    <t>S8602_27</t>
  </si>
  <si>
    <t>S8602_28</t>
  </si>
  <si>
    <t>S8602_29</t>
  </si>
  <si>
    <t>S8602_30</t>
  </si>
  <si>
    <t>S8602_31</t>
  </si>
  <si>
    <t>S8903_1</t>
  </si>
  <si>
    <t>Stornoway Library</t>
  </si>
  <si>
    <t>S8903_2</t>
  </si>
  <si>
    <t>Tarbert Library</t>
  </si>
  <si>
    <t>S8903_3</t>
  </si>
  <si>
    <t>Liniclate Library</t>
  </si>
  <si>
    <t>S8903_4</t>
  </si>
  <si>
    <t>S8903_5</t>
  </si>
  <si>
    <t>Castlebay Library</t>
  </si>
  <si>
    <t>S8903_6</t>
  </si>
  <si>
    <t>Uist Mobile Library</t>
  </si>
  <si>
    <t>E5037_1</t>
  </si>
  <si>
    <t>E5037_2</t>
  </si>
  <si>
    <t>E5037_3</t>
  </si>
  <si>
    <t>E5037_4</t>
  </si>
  <si>
    <t>E5037_5</t>
  </si>
  <si>
    <t>E5037_6</t>
  </si>
  <si>
    <t>E5037_7</t>
  </si>
  <si>
    <t>E5037_8</t>
  </si>
  <si>
    <t>E5037_9</t>
  </si>
  <si>
    <t>E5037_10</t>
  </si>
  <si>
    <t>E5037_11</t>
  </si>
  <si>
    <t>E5037_12</t>
  </si>
  <si>
    <t>E5037_13</t>
  </si>
  <si>
    <t>E5037_14</t>
  </si>
  <si>
    <t>E5037_15</t>
  </si>
  <si>
    <t>E5037_16</t>
  </si>
  <si>
    <t>E5037_17</t>
  </si>
  <si>
    <t>E5037_18</t>
  </si>
  <si>
    <t>E1521_1</t>
  </si>
  <si>
    <t>E1521_2</t>
  </si>
  <si>
    <t>E1521_3</t>
  </si>
  <si>
    <t>E1521_4</t>
  </si>
  <si>
    <t>E1521_5</t>
  </si>
  <si>
    <t>E1521_6</t>
  </si>
  <si>
    <t>E1521_7</t>
  </si>
  <si>
    <t>E1521_8</t>
  </si>
  <si>
    <t>E1521_9</t>
  </si>
  <si>
    <t>E1521_10</t>
  </si>
  <si>
    <t>E1521_11</t>
  </si>
  <si>
    <t>E1521_12</t>
  </si>
  <si>
    <t>E1521_13</t>
  </si>
  <si>
    <t>E1521_14</t>
  </si>
  <si>
    <t>E1521_15</t>
  </si>
  <si>
    <t>E1521_16</t>
  </si>
  <si>
    <t>E1521_17</t>
  </si>
  <si>
    <t>E1521_18</t>
  </si>
  <si>
    <t>E1521_19</t>
  </si>
  <si>
    <t>E1521_20</t>
  </si>
  <si>
    <t>E1521_21</t>
  </si>
  <si>
    <t>E1521_22</t>
  </si>
  <si>
    <t>E1521_23</t>
  </si>
  <si>
    <t>E1521_24</t>
  </si>
  <si>
    <t>E1521_25</t>
  </si>
  <si>
    <t>E1521_26</t>
  </si>
  <si>
    <t>E1521_27</t>
  </si>
  <si>
    <t>E1521_28</t>
  </si>
  <si>
    <t>E1521_29</t>
  </si>
  <si>
    <t>E1521_30</t>
  </si>
  <si>
    <t>E1521_31</t>
  </si>
  <si>
    <t>E1521_32</t>
  </si>
  <si>
    <t>E1521_33</t>
  </si>
  <si>
    <t>E1521_34</t>
  </si>
  <si>
    <t>E1521_35</t>
  </si>
  <si>
    <t>E1521_36</t>
  </si>
  <si>
    <t>E1521_37</t>
  </si>
  <si>
    <t>E1521_38</t>
  </si>
  <si>
    <t>E1521_39</t>
  </si>
  <si>
    <t>E1521_40</t>
  </si>
  <si>
    <t>E1521_41</t>
  </si>
  <si>
    <t>E1521_42</t>
  </si>
  <si>
    <t>E1521_43</t>
  </si>
  <si>
    <t>E1521_44</t>
  </si>
  <si>
    <t>E1521_45</t>
  </si>
  <si>
    <t>E1521_46</t>
  </si>
  <si>
    <t>E1521_47</t>
  </si>
  <si>
    <t>E1521_48</t>
  </si>
  <si>
    <t>E1521_49</t>
  </si>
  <si>
    <t>E1521_50</t>
  </si>
  <si>
    <t>E1521_51</t>
  </si>
  <si>
    <t>E1521_52</t>
  </si>
  <si>
    <t>E1521_53</t>
  </si>
  <si>
    <t>E1521_54</t>
  </si>
  <si>
    <t>E1521_55</t>
  </si>
  <si>
    <t>E1521_56</t>
  </si>
  <si>
    <t>E1521_57</t>
  </si>
  <si>
    <t>E1521_58</t>
  </si>
  <si>
    <t>E1521_59</t>
  </si>
  <si>
    <t>E1521_60</t>
  </si>
  <si>
    <t>E1521_61</t>
  </si>
  <si>
    <t>E1521_62</t>
  </si>
  <si>
    <t>E1521_63</t>
  </si>
  <si>
    <t>E1521_64</t>
  </si>
  <si>
    <t>E1521_65</t>
  </si>
  <si>
    <t>E1521_66</t>
  </si>
  <si>
    <t>E1521_67</t>
  </si>
  <si>
    <t>E1521_68</t>
  </si>
  <si>
    <t>E1521_69</t>
  </si>
  <si>
    <t>E1521_70</t>
  </si>
  <si>
    <t>E1521_71</t>
  </si>
  <si>
    <t>E1521_72</t>
  </si>
  <si>
    <t>E1521_73</t>
  </si>
  <si>
    <t>E1521_74</t>
  </si>
  <si>
    <t>E1521_75</t>
  </si>
  <si>
    <t>S8102_1</t>
  </si>
  <si>
    <t>S8102_2</t>
  </si>
  <si>
    <t>S8102_3</t>
  </si>
  <si>
    <t>S8102_4</t>
  </si>
  <si>
    <t>S8102_5</t>
  </si>
  <si>
    <t>S8102_6</t>
  </si>
  <si>
    <t>S8102_7</t>
  </si>
  <si>
    <t>S8102_8</t>
  </si>
  <si>
    <t>S8301_2</t>
  </si>
  <si>
    <t>S8301_3</t>
  </si>
  <si>
    <t>S8301_4</t>
  </si>
  <si>
    <t>S8301_5</t>
  </si>
  <si>
    <t>S8301_7</t>
  </si>
  <si>
    <t>S8301_8</t>
  </si>
  <si>
    <t>S8301_9</t>
  </si>
  <si>
    <t>S8301_10</t>
  </si>
  <si>
    <t>S8301_12</t>
  </si>
  <si>
    <t>S8301_15</t>
  </si>
  <si>
    <t>S8301_16</t>
  </si>
  <si>
    <t>S8301_17</t>
  </si>
  <si>
    <t>S8301_18</t>
  </si>
  <si>
    <t>S8301_20</t>
  </si>
  <si>
    <t>S8301_24</t>
  </si>
  <si>
    <t>S8301_25</t>
  </si>
  <si>
    <t>S8301_26</t>
  </si>
  <si>
    <t>S8301_27</t>
  </si>
  <si>
    <t>S8301_29</t>
  </si>
  <si>
    <t>S8301_30</t>
  </si>
  <si>
    <t>S8301_31</t>
  </si>
  <si>
    <t>S8301_32</t>
  </si>
  <si>
    <t>S8301_33</t>
  </si>
  <si>
    <t>S8301_36</t>
  </si>
  <si>
    <t>S8301_37</t>
  </si>
  <si>
    <t>S8301_38</t>
  </si>
  <si>
    <t>S8301_39</t>
  </si>
  <si>
    <t>S8301_42</t>
  </si>
  <si>
    <t>S8301_43</t>
  </si>
  <si>
    <t>S8301_44</t>
  </si>
  <si>
    <t>Windmill (formerly Sinclairtown)</t>
  </si>
  <si>
    <t>S8301_45</t>
  </si>
  <si>
    <t>S8301_46</t>
  </si>
  <si>
    <t>S8301_47</t>
  </si>
  <si>
    <t>S8301_48</t>
  </si>
  <si>
    <t>S8301_51</t>
  </si>
  <si>
    <t>S8301_53</t>
  </si>
  <si>
    <t>S8301_54</t>
  </si>
  <si>
    <t>West and Central Fife Mobile (formerly Mobile West Fife)</t>
  </si>
  <si>
    <t>E4501_1</t>
  </si>
  <si>
    <t>E4501_2</t>
  </si>
  <si>
    <t>E4501_3</t>
  </si>
  <si>
    <t>E4501_4</t>
  </si>
  <si>
    <t>E4501_5</t>
  </si>
  <si>
    <t>E4501_6</t>
  </si>
  <si>
    <t>Birtley Library</t>
  </si>
  <si>
    <t>E4501_7</t>
  </si>
  <si>
    <t>E4501_8</t>
  </si>
  <si>
    <t>E4501_9</t>
  </si>
  <si>
    <t>E4501_10</t>
  </si>
  <si>
    <t>E4501_11</t>
  </si>
  <si>
    <t>E4501_12</t>
  </si>
  <si>
    <t>E4501_13</t>
  </si>
  <si>
    <t>E4501_14</t>
  </si>
  <si>
    <t>E4501_15</t>
  </si>
  <si>
    <t>S8702_1</t>
  </si>
  <si>
    <t>S8702_2</t>
  </si>
  <si>
    <t>S8702_3</t>
  </si>
  <si>
    <t>S8702_4</t>
  </si>
  <si>
    <t>S8702_5</t>
  </si>
  <si>
    <t>S8702_6</t>
  </si>
  <si>
    <t>S8702_7</t>
  </si>
  <si>
    <t>S8702_8</t>
  </si>
  <si>
    <t>S8702_9</t>
  </si>
  <si>
    <t>S8702_10</t>
  </si>
  <si>
    <t>S8702_11</t>
  </si>
  <si>
    <t>S8702_12</t>
  </si>
  <si>
    <t>S8702_13</t>
  </si>
  <si>
    <t>S8702_14</t>
  </si>
  <si>
    <t>S8702_15</t>
  </si>
  <si>
    <t>S8702_16</t>
  </si>
  <si>
    <t>S8702_17</t>
  </si>
  <si>
    <t>S8702_18</t>
  </si>
  <si>
    <t>S8702_19</t>
  </si>
  <si>
    <t>S8702_20</t>
  </si>
  <si>
    <t>S8702_21</t>
  </si>
  <si>
    <t>S8702_22</t>
  </si>
  <si>
    <t>S8702_23</t>
  </si>
  <si>
    <t>S8702_24</t>
  </si>
  <si>
    <t>S8702_25</t>
  </si>
  <si>
    <t>S8702_26</t>
  </si>
  <si>
    <t>S8702_27</t>
  </si>
  <si>
    <t>S8702_28</t>
  </si>
  <si>
    <t>S8702_29</t>
  </si>
  <si>
    <t>S8702_30</t>
  </si>
  <si>
    <t>S8702_31</t>
  </si>
  <si>
    <t>S8702_32</t>
  </si>
  <si>
    <t>S8702_33</t>
  </si>
  <si>
    <t>E5012_1</t>
  </si>
  <si>
    <t>E5012_2</t>
  </si>
  <si>
    <t>E5012_3</t>
  </si>
  <si>
    <t>E5012_4</t>
  </si>
  <si>
    <t>E5012_5</t>
  </si>
  <si>
    <t>E5012_7</t>
  </si>
  <si>
    <t>E5012_8</t>
  </si>
  <si>
    <t>E5012_10</t>
  </si>
  <si>
    <t>E5012_11</t>
  </si>
  <si>
    <t>E5012_12</t>
  </si>
  <si>
    <t>E5012_13</t>
  </si>
  <si>
    <t>E5012_14</t>
  </si>
  <si>
    <t>E5013_1</t>
  </si>
  <si>
    <t>E5013_2</t>
  </si>
  <si>
    <t>E5013_3</t>
  </si>
  <si>
    <t>E5013_4</t>
  </si>
  <si>
    <t>E5013_5</t>
  </si>
  <si>
    <t>E5013_6</t>
  </si>
  <si>
    <t>Clapton</t>
  </si>
  <si>
    <t>E5013_7</t>
  </si>
  <si>
    <t>E5013_8</t>
  </si>
  <si>
    <t>E0601_1</t>
  </si>
  <si>
    <t>E0601_2</t>
  </si>
  <si>
    <t>E0601_3</t>
  </si>
  <si>
    <t>E0601_4</t>
  </si>
  <si>
    <t>E1721_1</t>
  </si>
  <si>
    <t>E1721_2</t>
  </si>
  <si>
    <t>E1721_3</t>
  </si>
  <si>
    <t>E1721_4</t>
  </si>
  <si>
    <t>E1721_5</t>
  </si>
  <si>
    <t>E1721_6</t>
  </si>
  <si>
    <t>E1721_7</t>
  </si>
  <si>
    <t>E1721_8</t>
  </si>
  <si>
    <t>E1721_9</t>
  </si>
  <si>
    <t>E1721_10</t>
  </si>
  <si>
    <t>E1721_11</t>
  </si>
  <si>
    <t>E1721_12</t>
  </si>
  <si>
    <t>E1721_13</t>
  </si>
  <si>
    <t>E1721_14</t>
  </si>
  <si>
    <t>E1721_15</t>
  </si>
  <si>
    <t>E1721_16</t>
  </si>
  <si>
    <t>E1721_17</t>
  </si>
  <si>
    <t>E1721_18</t>
  </si>
  <si>
    <t>E1721_19</t>
  </si>
  <si>
    <t>E1721_20</t>
  </si>
  <si>
    <t>E1721_23</t>
  </si>
  <si>
    <t>E1721_24</t>
  </si>
  <si>
    <t>E1721_25</t>
  </si>
  <si>
    <t>E1721_26</t>
  </si>
  <si>
    <t>E1721_27</t>
  </si>
  <si>
    <t>E1721_28</t>
  </si>
  <si>
    <t>E1721_29</t>
  </si>
  <si>
    <t>E1721_30</t>
  </si>
  <si>
    <t>E1721_31</t>
  </si>
  <si>
    <t>E1721_32</t>
  </si>
  <si>
    <t>E1721_33</t>
  </si>
  <si>
    <t>E1721_34</t>
  </si>
  <si>
    <t>E1721_35</t>
  </si>
  <si>
    <t>E1721_36</t>
  </si>
  <si>
    <t>E1721_37</t>
  </si>
  <si>
    <t>E1721_38</t>
  </si>
  <si>
    <t>E1721_39</t>
  </si>
  <si>
    <t>E1721_40</t>
  </si>
  <si>
    <t>E1721_41</t>
  </si>
  <si>
    <t>E1721_42</t>
  </si>
  <si>
    <t>E1721_43</t>
  </si>
  <si>
    <t>E1721_44</t>
  </si>
  <si>
    <t>E1721_45</t>
  </si>
  <si>
    <t>E1721_46</t>
  </si>
  <si>
    <t>E1721_47</t>
  </si>
  <si>
    <t>E1721_48</t>
  </si>
  <si>
    <t>E1721_49</t>
  </si>
  <si>
    <t>E1721_50</t>
  </si>
  <si>
    <t>E1721_51</t>
  </si>
  <si>
    <t>E1721_52</t>
  </si>
  <si>
    <t>E1721_53</t>
  </si>
  <si>
    <t>E5039_1</t>
  </si>
  <si>
    <t>E5039_4</t>
  </si>
  <si>
    <t>E5039_6</t>
  </si>
  <si>
    <t>E5039_8</t>
  </si>
  <si>
    <t>E5039_9</t>
  </si>
  <si>
    <t>E5039_10</t>
  </si>
  <si>
    <t>E5040_1</t>
  </si>
  <si>
    <t>E5040_2</t>
  </si>
  <si>
    <t>E5040_3</t>
  </si>
  <si>
    <t>E5040_4</t>
  </si>
  <si>
    <t>E5040_5</t>
  </si>
  <si>
    <t>E5040_6</t>
  </si>
  <si>
    <t>E5040_7</t>
  </si>
  <si>
    <t>E5040_8</t>
  </si>
  <si>
    <t>E5040_9</t>
  </si>
  <si>
    <t>E5040_10</t>
  </si>
  <si>
    <t>E1801_1</t>
  </si>
  <si>
    <t>E1801_2</t>
  </si>
  <si>
    <t>E1801_3</t>
  </si>
  <si>
    <t>E1801_4</t>
  </si>
  <si>
    <t>E1801_5</t>
  </si>
  <si>
    <t>E1801_6</t>
  </si>
  <si>
    <t>E1801_7</t>
  </si>
  <si>
    <t>E1801_8</t>
  </si>
  <si>
    <t>E1801_9</t>
  </si>
  <si>
    <t>E1801_10</t>
  </si>
  <si>
    <t>E1801_11</t>
  </si>
  <si>
    <t>E1920_1</t>
  </si>
  <si>
    <t>E1920_2</t>
  </si>
  <si>
    <t>E1920_3</t>
  </si>
  <si>
    <t>E1920_4</t>
  </si>
  <si>
    <t>E1920_5</t>
  </si>
  <si>
    <t>E1920_6</t>
  </si>
  <si>
    <t>E1920_7</t>
  </si>
  <si>
    <t>E1920_8</t>
  </si>
  <si>
    <t>E1920_9</t>
  </si>
  <si>
    <t>E1920_10</t>
  </si>
  <si>
    <t>E1920_11</t>
  </si>
  <si>
    <t>E1920_12</t>
  </si>
  <si>
    <t>E1920_13</t>
  </si>
  <si>
    <t>E1920_14</t>
  </si>
  <si>
    <t>E1920_15</t>
  </si>
  <si>
    <t>E1920_16</t>
  </si>
  <si>
    <t>E1920_17</t>
  </si>
  <si>
    <t>E1920_18</t>
  </si>
  <si>
    <t>E1920_19</t>
  </si>
  <si>
    <t>E1920_20</t>
  </si>
  <si>
    <t>E1920_21</t>
  </si>
  <si>
    <t>E1920_22</t>
  </si>
  <si>
    <t>E1920_23</t>
  </si>
  <si>
    <t>E1920_24</t>
  </si>
  <si>
    <t>E1920_25</t>
  </si>
  <si>
    <t>E1920_26</t>
  </si>
  <si>
    <t>E1920_27</t>
  </si>
  <si>
    <t>E1920_28</t>
  </si>
  <si>
    <t>E1920_29</t>
  </si>
  <si>
    <t>E1920_30</t>
  </si>
  <si>
    <t>E1920_31</t>
  </si>
  <si>
    <t>E1920_32</t>
  </si>
  <si>
    <t>E1920_33</t>
  </si>
  <si>
    <t>E1920_34</t>
  </si>
  <si>
    <t>E1920_35</t>
  </si>
  <si>
    <t>E1920_36</t>
  </si>
  <si>
    <t>E1920_37</t>
  </si>
  <si>
    <t>E1920_38</t>
  </si>
  <si>
    <t>E1920_39</t>
  </si>
  <si>
    <t>E1920_40</t>
  </si>
  <si>
    <t>E1920_41</t>
  </si>
  <si>
    <t>E1920_42</t>
  </si>
  <si>
    <t>E1920_43</t>
  </si>
  <si>
    <t>E1920_44</t>
  </si>
  <si>
    <t>E1920_45</t>
  </si>
  <si>
    <t>E1920_46</t>
  </si>
  <si>
    <t>E1920_47</t>
  </si>
  <si>
    <t>E1920_48</t>
  </si>
  <si>
    <t>S8501_1</t>
  </si>
  <si>
    <t>S8501_2</t>
  </si>
  <si>
    <t>S8501_3</t>
  </si>
  <si>
    <t>S8501_4</t>
  </si>
  <si>
    <t>S8501_5</t>
  </si>
  <si>
    <t>S8501_6</t>
  </si>
  <si>
    <t>S8501_7</t>
  </si>
  <si>
    <t>S8501_8</t>
  </si>
  <si>
    <t>S8501_9</t>
  </si>
  <si>
    <t>S8501_10</t>
  </si>
  <si>
    <t>S8501_11</t>
  </si>
  <si>
    <t>S8501_12</t>
  </si>
  <si>
    <t>S8501_13</t>
  </si>
  <si>
    <t>S8501_14</t>
  </si>
  <si>
    <t>S8501_15</t>
  </si>
  <si>
    <t>S8501_16</t>
  </si>
  <si>
    <t>S8501_17</t>
  </si>
  <si>
    <t>S8501_18</t>
  </si>
  <si>
    <t>S8501_19</t>
  </si>
  <si>
    <t>S8501_20</t>
  </si>
  <si>
    <t>S8501_21</t>
  </si>
  <si>
    <t>S8501_22</t>
  </si>
  <si>
    <t>S8501_23</t>
  </si>
  <si>
    <t>S8501_24</t>
  </si>
  <si>
    <t>S8501_25</t>
  </si>
  <si>
    <t>S8501_26</t>
  </si>
  <si>
    <t>S8501_27</t>
  </si>
  <si>
    <t>S8501_28</t>
  </si>
  <si>
    <t>S8501_29</t>
  </si>
  <si>
    <t>S8501_30</t>
  </si>
  <si>
    <t>S8501_31</t>
  </si>
  <si>
    <t>S8501_32</t>
  </si>
  <si>
    <t>S8501_33</t>
  </si>
  <si>
    <t>S8501_34</t>
  </si>
  <si>
    <t>S8501_35</t>
  </si>
  <si>
    <t>S8501_36</t>
  </si>
  <si>
    <t>S8501_37</t>
  </si>
  <si>
    <t>S8501_38</t>
  </si>
  <si>
    <t>S8501_39</t>
  </si>
  <si>
    <t>S8501_40</t>
  </si>
  <si>
    <t>S8501_41</t>
  </si>
  <si>
    <t>S8501_42</t>
  </si>
  <si>
    <t>S8501_43</t>
  </si>
  <si>
    <t>S8501_44</t>
  </si>
  <si>
    <t>S8501_45</t>
  </si>
  <si>
    <t>S8501_46</t>
  </si>
  <si>
    <t>S8501_47</t>
  </si>
  <si>
    <t>S8501_48</t>
  </si>
  <si>
    <t>S8501_49</t>
  </si>
  <si>
    <t>S8501_50</t>
  </si>
  <si>
    <t>S8501_51</t>
  </si>
  <si>
    <t>S8501_52</t>
  </si>
  <si>
    <t>S8501_53</t>
  </si>
  <si>
    <t>S8501_54</t>
  </si>
  <si>
    <t>E5042_1</t>
  </si>
  <si>
    <t>E5042_2</t>
  </si>
  <si>
    <t>E5042_3</t>
  </si>
  <si>
    <t>E5042_4</t>
  </si>
  <si>
    <t>E5042_5</t>
  </si>
  <si>
    <t>E5042_6</t>
  </si>
  <si>
    <t>E5042_7</t>
  </si>
  <si>
    <t>E5042_8</t>
  </si>
  <si>
    <t>E5042_9</t>
  </si>
  <si>
    <t>E5042_10</t>
  </si>
  <si>
    <t>E5042_11</t>
  </si>
  <si>
    <t>S8707_1</t>
  </si>
  <si>
    <t>S8707_2</t>
  </si>
  <si>
    <t>S8707_3</t>
  </si>
  <si>
    <t>S8707_4</t>
  </si>
  <si>
    <t>S8707_5</t>
  </si>
  <si>
    <t>S8707_6</t>
  </si>
  <si>
    <t>S8707_7</t>
  </si>
  <si>
    <t>E2101_1</t>
  </si>
  <si>
    <t>E2101_2</t>
  </si>
  <si>
    <t>E2101_3</t>
  </si>
  <si>
    <t>E2101_4</t>
  </si>
  <si>
    <t>E2101_5</t>
  </si>
  <si>
    <t>E2101_6</t>
  </si>
  <si>
    <t>E2101_7</t>
  </si>
  <si>
    <t>E2101_8</t>
  </si>
  <si>
    <t>E2101_9</t>
  </si>
  <si>
    <t>E2101_10</t>
  </si>
  <si>
    <t>E2101_11</t>
  </si>
  <si>
    <t>E2101_12</t>
  </si>
  <si>
    <t>E2101_13</t>
  </si>
  <si>
    <t>E5015_1</t>
  </si>
  <si>
    <t>E5015_2</t>
  </si>
  <si>
    <t>E5015_3</t>
  </si>
  <si>
    <t>E5015_4</t>
  </si>
  <si>
    <t>E5015_5</t>
  </si>
  <si>
    <t>E5015_6</t>
  </si>
  <si>
    <t>E5015_7</t>
  </si>
  <si>
    <t>E5015_8</t>
  </si>
  <si>
    <t>E5015_10</t>
  </si>
  <si>
    <t>E5016_1</t>
  </si>
  <si>
    <t>E5016_2</t>
  </si>
  <si>
    <t>E5016_3</t>
  </si>
  <si>
    <t>E5016_4</t>
  </si>
  <si>
    <t>E5016_5</t>
  </si>
  <si>
    <t>E5016_6</t>
  </si>
  <si>
    <t>E2221_1</t>
  </si>
  <si>
    <t>E2221_2</t>
  </si>
  <si>
    <t>E2221_3</t>
  </si>
  <si>
    <t>E2221_4</t>
  </si>
  <si>
    <t>E2221_5</t>
  </si>
  <si>
    <t>E2221_6</t>
  </si>
  <si>
    <t>E2221_7</t>
  </si>
  <si>
    <t>E2221_8</t>
  </si>
  <si>
    <t>E2221_9</t>
  </si>
  <si>
    <t>E2221_10</t>
  </si>
  <si>
    <t>E2221_11</t>
  </si>
  <si>
    <t>E2221_12</t>
  </si>
  <si>
    <t>E2221_13</t>
  </si>
  <si>
    <t>E2221_14</t>
  </si>
  <si>
    <t>E2221_15</t>
  </si>
  <si>
    <t>E2221_16</t>
  </si>
  <si>
    <t>E2221_17</t>
  </si>
  <si>
    <t>E2221_18</t>
  </si>
  <si>
    <t>E2221_19</t>
  </si>
  <si>
    <t>E2221_20</t>
  </si>
  <si>
    <t>E2221_21</t>
  </si>
  <si>
    <t>E2221_22</t>
  </si>
  <si>
    <t>E2221_23</t>
  </si>
  <si>
    <t>E2221_24</t>
  </si>
  <si>
    <t>E2221_25</t>
  </si>
  <si>
    <t>E2221_26</t>
  </si>
  <si>
    <t>E2221_27</t>
  </si>
  <si>
    <t>E2221_28</t>
  </si>
  <si>
    <t>E2221_29</t>
  </si>
  <si>
    <t>E2221_30</t>
  </si>
  <si>
    <t>E2221_31</t>
  </si>
  <si>
    <t>E2221_32</t>
  </si>
  <si>
    <t>E2221_33</t>
  </si>
  <si>
    <t>E2221_34</t>
  </si>
  <si>
    <t>E2221_35</t>
  </si>
  <si>
    <t>E2221_36</t>
  </si>
  <si>
    <t>E2221_37</t>
  </si>
  <si>
    <t>E2221_38</t>
  </si>
  <si>
    <t>E2221_39</t>
  </si>
  <si>
    <t>E2221_40</t>
  </si>
  <si>
    <t>E2221_41</t>
  </si>
  <si>
    <t>E2221_42</t>
  </si>
  <si>
    <t>E2221_43</t>
  </si>
  <si>
    <t>E2221_44</t>
  </si>
  <si>
    <t>E2221_45</t>
  </si>
  <si>
    <t>E2221_46</t>
  </si>
  <si>
    <t>E2221_47</t>
  </si>
  <si>
    <t>E2221_48</t>
  </si>
  <si>
    <t>E2221_49</t>
  </si>
  <si>
    <t>E2221_50</t>
  </si>
  <si>
    <t>E2221_51</t>
  </si>
  <si>
    <t>E2221_52</t>
  </si>
  <si>
    <t>E2221_53</t>
  </si>
  <si>
    <t>E2221_54</t>
  </si>
  <si>
    <t>E2221_55</t>
  </si>
  <si>
    <t>E2221_56</t>
  </si>
  <si>
    <t>E2221_57</t>
  </si>
  <si>
    <t>E2221_58</t>
  </si>
  <si>
    <t>E2221_59</t>
  </si>
  <si>
    <t>E2221_60</t>
  </si>
  <si>
    <t>E2221_61</t>
  </si>
  <si>
    <t>E2221_62</t>
  </si>
  <si>
    <t>E2221_63</t>
  </si>
  <si>
    <t>E2221_64</t>
  </si>
  <si>
    <t>E2221_65</t>
  </si>
  <si>
    <t>E2221_66</t>
  </si>
  <si>
    <t>E2221_67</t>
  </si>
  <si>
    <t>E2221_68</t>
  </si>
  <si>
    <t>E2221_69</t>
  </si>
  <si>
    <t>E2221_70</t>
  </si>
  <si>
    <t>E2221_71</t>
  </si>
  <si>
    <t>E2221_72</t>
  </si>
  <si>
    <t>E2221_73</t>
  </si>
  <si>
    <t>E2221_74</t>
  </si>
  <si>
    <t>E2221_75</t>
  </si>
  <si>
    <t>E2221_76</t>
  </si>
  <si>
    <t>E2221_77</t>
  </si>
  <si>
    <t>E2221_78</t>
  </si>
  <si>
    <t>E2221_79</t>
  </si>
  <si>
    <t>E2221_80</t>
  </si>
  <si>
    <t>E2221_81</t>
  </si>
  <si>
    <t>E2221_82</t>
  </si>
  <si>
    <t>E2221_83</t>
  </si>
  <si>
    <t>E2221_84</t>
  </si>
  <si>
    <t>E2221_85</t>
  </si>
  <si>
    <t>E2221_86</t>
  </si>
  <si>
    <t>E2221_87</t>
  </si>
  <si>
    <t>E2221_88</t>
  </si>
  <si>
    <t>E2221_89</t>
  </si>
  <si>
    <t>E2221_90</t>
  </si>
  <si>
    <t>E2221_91</t>
  </si>
  <si>
    <t>E2221_92</t>
  </si>
  <si>
    <t>E2221_93</t>
  </si>
  <si>
    <t>E2221_94</t>
  </si>
  <si>
    <t>E2221_95</t>
  </si>
  <si>
    <t>E2221_96</t>
  </si>
  <si>
    <t>E2221_97</t>
  </si>
  <si>
    <t>E2221_98</t>
  </si>
  <si>
    <t>E2221_99</t>
  </si>
  <si>
    <t>E2221_100</t>
  </si>
  <si>
    <t>Ashford - mobile</t>
  </si>
  <si>
    <t>E2221_101</t>
  </si>
  <si>
    <t>Dover - mobile</t>
  </si>
  <si>
    <t>E2221_102</t>
  </si>
  <si>
    <t>Maidstone - mobile</t>
  </si>
  <si>
    <t>E2221_103</t>
  </si>
  <si>
    <t>Northfleet - mobile</t>
  </si>
  <si>
    <t>E2221_104</t>
  </si>
  <si>
    <t>Sturry - mobile</t>
  </si>
  <si>
    <t>E5043_1</t>
  </si>
  <si>
    <t>E5043_2</t>
  </si>
  <si>
    <t>E5043_3</t>
  </si>
  <si>
    <t>E5043_4</t>
  </si>
  <si>
    <t>E5043_5</t>
  </si>
  <si>
    <t>E5043_6</t>
  </si>
  <si>
    <t>E5043_7</t>
  </si>
  <si>
    <t>E2321_1</t>
  </si>
  <si>
    <t>E2321_2</t>
  </si>
  <si>
    <t>E2321_3</t>
  </si>
  <si>
    <t>E2321_7</t>
  </si>
  <si>
    <t>E2321_8</t>
  </si>
  <si>
    <t>E2321_10</t>
  </si>
  <si>
    <t>E2321_11</t>
  </si>
  <si>
    <t>E2321_15</t>
  </si>
  <si>
    <t>E2321_16</t>
  </si>
  <si>
    <t>E2321_17</t>
  </si>
  <si>
    <t>E2321_20</t>
  </si>
  <si>
    <t>E2321_21</t>
  </si>
  <si>
    <t>E2321_22</t>
  </si>
  <si>
    <t>E2321_23</t>
  </si>
  <si>
    <t>E2321_24</t>
  </si>
  <si>
    <t>E2321_25</t>
  </si>
  <si>
    <t>E2321_26</t>
  </si>
  <si>
    <t>E2321_28</t>
  </si>
  <si>
    <t>E2321_29</t>
  </si>
  <si>
    <t>E2321_30</t>
  </si>
  <si>
    <t>E2321_32</t>
  </si>
  <si>
    <t>E2321_34</t>
  </si>
  <si>
    <t>E2321_36</t>
  </si>
  <si>
    <t>E2321_37</t>
  </si>
  <si>
    <t>E2321_39</t>
  </si>
  <si>
    <t>E2321_42</t>
  </si>
  <si>
    <t>E2321_47</t>
  </si>
  <si>
    <t>E2321_48</t>
  </si>
  <si>
    <t>E2321_50</t>
  </si>
  <si>
    <t>E2321_51</t>
  </si>
  <si>
    <t>E2321_52</t>
  </si>
  <si>
    <t>E2321_53</t>
  </si>
  <si>
    <t>E2321_54</t>
  </si>
  <si>
    <t>E2321_57</t>
  </si>
  <si>
    <t>E2321_58</t>
  </si>
  <si>
    <t>E2321_59</t>
  </si>
  <si>
    <t>E2321_60</t>
  </si>
  <si>
    <t>E2321_61</t>
  </si>
  <si>
    <t>E2321_62</t>
  </si>
  <si>
    <t>E2321_63</t>
  </si>
  <si>
    <t>E2321_64</t>
  </si>
  <si>
    <t>E2321_68</t>
  </si>
  <si>
    <t>E2321_69</t>
  </si>
  <si>
    <t>E2321_70</t>
  </si>
  <si>
    <t>E2321_71</t>
  </si>
  <si>
    <t>E2321_72</t>
  </si>
  <si>
    <t>E2321_74</t>
  </si>
  <si>
    <t>E2321_75</t>
  </si>
  <si>
    <t>E2321_76</t>
  </si>
  <si>
    <t>E2321_77</t>
  </si>
  <si>
    <t>E2321_78</t>
  </si>
  <si>
    <t>E2321_79</t>
  </si>
  <si>
    <t>E2321_80</t>
  </si>
  <si>
    <t>Whalley Mobile</t>
  </si>
  <si>
    <t>E2401_1</t>
  </si>
  <si>
    <t>Aylestone Library</t>
  </si>
  <si>
    <t>E2401_2</t>
  </si>
  <si>
    <t>Beaumont Leys Library</t>
  </si>
  <si>
    <t>E2401_3</t>
  </si>
  <si>
    <t>Belgrave Library</t>
  </si>
  <si>
    <t>E2401_4</t>
  </si>
  <si>
    <t>Braunstone Library</t>
  </si>
  <si>
    <t>E2401_5</t>
  </si>
  <si>
    <t>E2401_6</t>
  </si>
  <si>
    <t>Evington Library</t>
  </si>
  <si>
    <t>E2401_7</t>
  </si>
  <si>
    <t>Eyres Monsell Library</t>
  </si>
  <si>
    <t>E2401_8</t>
  </si>
  <si>
    <t>Fosse Library</t>
  </si>
  <si>
    <t>E2401_9</t>
  </si>
  <si>
    <t>Hamilton Library</t>
  </si>
  <si>
    <t>E2401_10</t>
  </si>
  <si>
    <t>Highfields Library</t>
  </si>
  <si>
    <t>E2401_11</t>
  </si>
  <si>
    <t>E2401_12</t>
  </si>
  <si>
    <t>New Parks Library</t>
  </si>
  <si>
    <t>E2401_13</t>
  </si>
  <si>
    <t>Pork Pie Library</t>
  </si>
  <si>
    <t>E2401_14</t>
  </si>
  <si>
    <t>Rushey Mead Library</t>
  </si>
  <si>
    <t>E2401_15</t>
  </si>
  <si>
    <t>St Barnabas Library</t>
  </si>
  <si>
    <t>E2401_16</t>
  </si>
  <si>
    <t>St Matthews Library</t>
  </si>
  <si>
    <t>E2401_17</t>
  </si>
  <si>
    <t>Westcotes Library</t>
  </si>
  <si>
    <t>E2401_18</t>
  </si>
  <si>
    <t>Children's bookbus</t>
  </si>
  <si>
    <t>E2401_19</t>
  </si>
  <si>
    <t>Under's 5 bookbus</t>
  </si>
  <si>
    <t>E2421_1</t>
  </si>
  <si>
    <t>E2421_2</t>
  </si>
  <si>
    <t>E2421_3</t>
  </si>
  <si>
    <t>E2421_5</t>
  </si>
  <si>
    <t>E2421_6</t>
  </si>
  <si>
    <t>E2421_7</t>
  </si>
  <si>
    <t>E2421_8</t>
  </si>
  <si>
    <t>E2421_9</t>
  </si>
  <si>
    <t>E2421_10</t>
  </si>
  <si>
    <t>E2421_11</t>
  </si>
  <si>
    <t>E2421_12</t>
  </si>
  <si>
    <t>E2421_13</t>
  </si>
  <si>
    <t>E2421_14</t>
  </si>
  <si>
    <t>E2421_15</t>
  </si>
  <si>
    <t>E2421_16</t>
  </si>
  <si>
    <t>E2421_17</t>
  </si>
  <si>
    <t>E2421_18</t>
  </si>
  <si>
    <t>E2421_19</t>
  </si>
  <si>
    <t>E2421_20</t>
  </si>
  <si>
    <t>E2421_21</t>
  </si>
  <si>
    <t>E2421_22</t>
  </si>
  <si>
    <t>E2421_23</t>
  </si>
  <si>
    <t>E2421_24</t>
  </si>
  <si>
    <t>E2421_25</t>
  </si>
  <si>
    <t>E2421_26</t>
  </si>
  <si>
    <t>E2421_27</t>
  </si>
  <si>
    <t>E2421_28</t>
  </si>
  <si>
    <t>E2421_29</t>
  </si>
  <si>
    <t>E2421_30</t>
  </si>
  <si>
    <t>E2421_31</t>
  </si>
  <si>
    <t>E2421_32</t>
  </si>
  <si>
    <t>E2421_33</t>
  </si>
  <si>
    <t>E2421_34</t>
  </si>
  <si>
    <t>E2421_35</t>
  </si>
  <si>
    <t>E2421_36</t>
  </si>
  <si>
    <t>E2421_37</t>
  </si>
  <si>
    <t>E2421_38</t>
  </si>
  <si>
    <t>E2421_39</t>
  </si>
  <si>
    <t>E2421_40</t>
  </si>
  <si>
    <t>E2421_41</t>
  </si>
  <si>
    <t>E2421_42</t>
  </si>
  <si>
    <t>E2421_43</t>
  </si>
  <si>
    <t>E2421_44</t>
  </si>
  <si>
    <t>E2421_45</t>
  </si>
  <si>
    <t>E2421_46</t>
  </si>
  <si>
    <t>E2421_47</t>
  </si>
  <si>
    <t>E2421_48</t>
  </si>
  <si>
    <t>E2421_49</t>
  </si>
  <si>
    <t>E2421_50</t>
  </si>
  <si>
    <t>E2421_51</t>
  </si>
  <si>
    <t>E2421_52</t>
  </si>
  <si>
    <t>E2421_53</t>
  </si>
  <si>
    <t>E2421_54</t>
  </si>
  <si>
    <t>E2421_55</t>
  </si>
  <si>
    <t>E5018_1</t>
  </si>
  <si>
    <t>E5018_2</t>
  </si>
  <si>
    <t>E5018_3</t>
  </si>
  <si>
    <t>E5018_4</t>
  </si>
  <si>
    <t>E5018_5</t>
  </si>
  <si>
    <t>E5018_6</t>
  </si>
  <si>
    <t>E5018_7</t>
  </si>
  <si>
    <t>E5018_8</t>
  </si>
  <si>
    <t>E5018_9</t>
  </si>
  <si>
    <t>E5018_10</t>
  </si>
  <si>
    <t>E5018_11</t>
  </si>
  <si>
    <t>E5018_12</t>
  </si>
  <si>
    <t>E5018_13</t>
  </si>
  <si>
    <t>E2520_1</t>
  </si>
  <si>
    <t>E2520_2</t>
  </si>
  <si>
    <t>E2520_3</t>
  </si>
  <si>
    <t>E2520_4</t>
  </si>
  <si>
    <t>E2520_5</t>
  </si>
  <si>
    <t>E2520_6</t>
  </si>
  <si>
    <t>E2520_7</t>
  </si>
  <si>
    <t>E2520_8</t>
  </si>
  <si>
    <t>E2520_9</t>
  </si>
  <si>
    <t>E2520_10</t>
  </si>
  <si>
    <t>E2520_11</t>
  </si>
  <si>
    <t>E2520_12</t>
  </si>
  <si>
    <t>E2520_13</t>
  </si>
  <si>
    <t xml:space="preserve">Grantham </t>
  </si>
  <si>
    <t>E2520_14</t>
  </si>
  <si>
    <t>E2520_15</t>
  </si>
  <si>
    <t>E2520_16</t>
  </si>
  <si>
    <t>E2520_17</t>
  </si>
  <si>
    <t>E2520_18</t>
  </si>
  <si>
    <t>E2520_19</t>
  </si>
  <si>
    <t>Heckington</t>
  </si>
  <si>
    <t>E2520_20</t>
  </si>
  <si>
    <t>E2520_21</t>
  </si>
  <si>
    <t>E2520_22</t>
  </si>
  <si>
    <t>E2520_23</t>
  </si>
  <si>
    <t>E2520_24</t>
  </si>
  <si>
    <t>E2520_25</t>
  </si>
  <si>
    <t>E2520_26</t>
  </si>
  <si>
    <t>E2520_27</t>
  </si>
  <si>
    <t>E2520_28</t>
  </si>
  <si>
    <t>E2520_29</t>
  </si>
  <si>
    <t>E2520_30</t>
  </si>
  <si>
    <t>E2520_31</t>
  </si>
  <si>
    <t>E2520_32</t>
  </si>
  <si>
    <t>E2520_33</t>
  </si>
  <si>
    <t>E2520_34</t>
  </si>
  <si>
    <t>Sutton Bridge Community Library</t>
  </si>
  <si>
    <t>E2520_35</t>
  </si>
  <si>
    <t>E2520_36</t>
  </si>
  <si>
    <t>E2520_37</t>
  </si>
  <si>
    <t>Saxilby</t>
  </si>
  <si>
    <t>E2520_38</t>
  </si>
  <si>
    <t>E2520_39</t>
  </si>
  <si>
    <t>E2520_40</t>
  </si>
  <si>
    <t>E2520_41</t>
  </si>
  <si>
    <t>E2520_42</t>
  </si>
  <si>
    <t>E2520_43</t>
  </si>
  <si>
    <t>E2520_44</t>
  </si>
  <si>
    <t>E2520_46</t>
  </si>
  <si>
    <t>E2520_47</t>
  </si>
  <si>
    <t>E2520_48</t>
  </si>
  <si>
    <t>E2520_49</t>
  </si>
  <si>
    <t>E2520_50</t>
  </si>
  <si>
    <t>E2520_51</t>
  </si>
  <si>
    <t>E2520_52</t>
  </si>
  <si>
    <t>E2520_53</t>
  </si>
  <si>
    <t>E2520_54</t>
  </si>
  <si>
    <t>E2520_55</t>
  </si>
  <si>
    <t>E2520_56</t>
  </si>
  <si>
    <t>E2520_57</t>
  </si>
  <si>
    <t>E0201_1</t>
  </si>
  <si>
    <t>Bury Park</t>
  </si>
  <si>
    <t>E0201_2</t>
  </si>
  <si>
    <t>Leagrave</t>
  </si>
  <si>
    <t>E0201_3</t>
  </si>
  <si>
    <t>Lewsey</t>
  </si>
  <si>
    <t>E0201_4</t>
  </si>
  <si>
    <t>E0201_5</t>
  </si>
  <si>
    <t>Marsh Farm</t>
  </si>
  <si>
    <t>E0201_6</t>
  </si>
  <si>
    <t>Stopsley</t>
  </si>
  <si>
    <t>E4203_1</t>
  </si>
  <si>
    <t>E4203_2</t>
  </si>
  <si>
    <t>E4203_3</t>
  </si>
  <si>
    <t>E4203_4</t>
  </si>
  <si>
    <t>E4203_5</t>
  </si>
  <si>
    <t>E4203_6</t>
  </si>
  <si>
    <t>E4203_7</t>
  </si>
  <si>
    <t>E4203_8</t>
  </si>
  <si>
    <t>E4203_9</t>
  </si>
  <si>
    <t>E4203_10</t>
  </si>
  <si>
    <t>E4203_11</t>
  </si>
  <si>
    <t>E4203_12</t>
  </si>
  <si>
    <t>E4203_13</t>
  </si>
  <si>
    <t>E4203_14</t>
  </si>
  <si>
    <t>E4203_15</t>
  </si>
  <si>
    <t>E4203_16</t>
  </si>
  <si>
    <t>E4203_17</t>
  </si>
  <si>
    <t>E4203_18</t>
  </si>
  <si>
    <t>E4203_19</t>
  </si>
  <si>
    <t>E4203_20</t>
  </si>
  <si>
    <t>E4203_21</t>
  </si>
  <si>
    <t>E4203_22</t>
  </si>
  <si>
    <t>E2201_1</t>
  </si>
  <si>
    <t>E2201_2</t>
  </si>
  <si>
    <t>E2201_3</t>
  </si>
  <si>
    <t>E2201_4</t>
  </si>
  <si>
    <t>E2201_5</t>
  </si>
  <si>
    <t>E2201_6</t>
  </si>
  <si>
    <t>E2201_7</t>
  </si>
  <si>
    <t>E2201_8</t>
  </si>
  <si>
    <t>E2201_9</t>
  </si>
  <si>
    <t>E2201_10</t>
  </si>
  <si>
    <t>E2201_11</t>
  </si>
  <si>
    <t>E2201_12</t>
  </si>
  <si>
    <t>E2201_13</t>
  </si>
  <si>
    <t>E2201_14</t>
  </si>
  <si>
    <t>E2201_15</t>
  </si>
  <si>
    <t>E2201_16</t>
  </si>
  <si>
    <t>E2201_17</t>
  </si>
  <si>
    <t>E5044_1</t>
  </si>
  <si>
    <t>E5044_2</t>
  </si>
  <si>
    <t>E5044_3</t>
  </si>
  <si>
    <t>E5044_4</t>
  </si>
  <si>
    <t>E5044_5</t>
  </si>
  <si>
    <t>E5044_6</t>
  </si>
  <si>
    <t>E5044_7</t>
  </si>
  <si>
    <t>S8603_1</t>
  </si>
  <si>
    <t>S8603_2</t>
  </si>
  <si>
    <t>S8603_3</t>
  </si>
  <si>
    <t>S8603_4</t>
  </si>
  <si>
    <t>S8603_5</t>
  </si>
  <si>
    <t>S8603_6</t>
  </si>
  <si>
    <t>S8603_7</t>
  </si>
  <si>
    <t>S8603_8</t>
  </si>
  <si>
    <t>S8603_9</t>
  </si>
  <si>
    <t>S8603_10</t>
  </si>
  <si>
    <t>S8403_1</t>
  </si>
  <si>
    <t>S8403_2</t>
  </si>
  <si>
    <t>S8403_3</t>
  </si>
  <si>
    <t>S8403_4</t>
  </si>
  <si>
    <t>S8403_5</t>
  </si>
  <si>
    <t>S8403_6</t>
  </si>
  <si>
    <t>S8403_7</t>
  </si>
  <si>
    <t>S8403_8</t>
  </si>
  <si>
    <t>S8403_9</t>
  </si>
  <si>
    <t>S8403_10</t>
  </si>
  <si>
    <t>S8403_11</t>
  </si>
  <si>
    <t>S8403_12</t>
  </si>
  <si>
    <t>W7701_1</t>
  </si>
  <si>
    <t>W7701_4</t>
  </si>
  <si>
    <t>W7701_7</t>
  </si>
  <si>
    <t>W7701_9</t>
  </si>
  <si>
    <t>W7701_10</t>
  </si>
  <si>
    <t>W7701_11</t>
  </si>
  <si>
    <t>W7701_13</t>
  </si>
  <si>
    <t>W7701_15</t>
  </si>
  <si>
    <t>W7701_18</t>
  </si>
  <si>
    <t>E4502_1</t>
  </si>
  <si>
    <t>City</t>
  </si>
  <si>
    <t>E4502_2</t>
  </si>
  <si>
    <t>E4502_3</t>
  </si>
  <si>
    <t>E4502_4</t>
  </si>
  <si>
    <t>E4502_5</t>
  </si>
  <si>
    <t>E4502_6</t>
  </si>
  <si>
    <t>E4502_7</t>
  </si>
  <si>
    <t>E4502_8</t>
  </si>
  <si>
    <t>E4502_9</t>
  </si>
  <si>
    <t>E4502_10</t>
  </si>
  <si>
    <t>E4502_11</t>
  </si>
  <si>
    <t>E4502_12</t>
  </si>
  <si>
    <t>E4502_13</t>
  </si>
  <si>
    <t>E5045_1</t>
  </si>
  <si>
    <t>E5045_2</t>
  </si>
  <si>
    <t>E5045_3</t>
  </si>
  <si>
    <t>E5045_4</t>
  </si>
  <si>
    <t>E5045_5</t>
  </si>
  <si>
    <t>E5045_6</t>
  </si>
  <si>
    <t>E5045_7</t>
  </si>
  <si>
    <t>E5045_8</t>
  </si>
  <si>
    <t>E5045_9</t>
  </si>
  <si>
    <t>E5045_10</t>
  </si>
  <si>
    <t>W7203_1</t>
  </si>
  <si>
    <t>W7203_2</t>
  </si>
  <si>
    <t>W7203_3</t>
  </si>
  <si>
    <t>W7203_4</t>
  </si>
  <si>
    <t>W7203_5</t>
  </si>
  <si>
    <t>W7203_6</t>
  </si>
  <si>
    <t>W7203_7</t>
  </si>
  <si>
    <t>W7203_8</t>
  </si>
  <si>
    <t>W7203_9</t>
  </si>
  <si>
    <t>E2620_1</t>
  </si>
  <si>
    <t>E2620_2</t>
  </si>
  <si>
    <t>E2620_3</t>
  </si>
  <si>
    <t>E2620_4</t>
  </si>
  <si>
    <t>E2620_5</t>
  </si>
  <si>
    <t>E2620_6</t>
  </si>
  <si>
    <t>E2620_7</t>
  </si>
  <si>
    <t>E2620_8</t>
  </si>
  <si>
    <t>E2620_9</t>
  </si>
  <si>
    <t>E2620_10</t>
  </si>
  <si>
    <t>E2620_11</t>
  </si>
  <si>
    <t>E2620_12</t>
  </si>
  <si>
    <t>E2620_13</t>
  </si>
  <si>
    <t>E2620_14</t>
  </si>
  <si>
    <t>E2620_15</t>
  </si>
  <si>
    <t>E2620_16</t>
  </si>
  <si>
    <t>E2620_17</t>
  </si>
  <si>
    <t>E2620_18</t>
  </si>
  <si>
    <t>E2620_19</t>
  </si>
  <si>
    <t>E2620_20</t>
  </si>
  <si>
    <t>E2620_21</t>
  </si>
  <si>
    <t>E2620_22</t>
  </si>
  <si>
    <t>E2620_23</t>
  </si>
  <si>
    <t>E2620_24</t>
  </si>
  <si>
    <t>E2620_25</t>
  </si>
  <si>
    <t>E2620_26</t>
  </si>
  <si>
    <t>E2620_27</t>
  </si>
  <si>
    <t>E2620_28</t>
  </si>
  <si>
    <t>E2620_29</t>
  </si>
  <si>
    <t>E2620_30</t>
  </si>
  <si>
    <t>E2620_31</t>
  </si>
  <si>
    <t>E2620_32</t>
  </si>
  <si>
    <t>E2620_33</t>
  </si>
  <si>
    <t>E2620_34</t>
  </si>
  <si>
    <t>E2620_35</t>
  </si>
  <si>
    <t>E2620_36</t>
  </si>
  <si>
    <t>E2620_37</t>
  </si>
  <si>
    <t>E2620_38</t>
  </si>
  <si>
    <t>E2620_39</t>
  </si>
  <si>
    <t>E2620_40</t>
  </si>
  <si>
    <t>E2620_41</t>
  </si>
  <si>
    <t>E2620_42</t>
  </si>
  <si>
    <t>E2620_43</t>
  </si>
  <si>
    <t>E2620_44</t>
  </si>
  <si>
    <t>E2620_45</t>
  </si>
  <si>
    <t>E2620_46</t>
  </si>
  <si>
    <t>E2620_47</t>
  </si>
  <si>
    <t>E2620_48</t>
  </si>
  <si>
    <t>E2620_49</t>
  </si>
  <si>
    <t>E2620_50</t>
  </si>
  <si>
    <t>E2620_55</t>
  </si>
  <si>
    <t>E2620_58</t>
  </si>
  <si>
    <t>E2620_59</t>
  </si>
  <si>
    <t>S8709_1</t>
  </si>
  <si>
    <t>S8709_2</t>
  </si>
  <si>
    <t>S8709_3</t>
  </si>
  <si>
    <t>S8709_4</t>
  </si>
  <si>
    <t>S8709_5</t>
  </si>
  <si>
    <t>S8709_6</t>
  </si>
  <si>
    <t>S8709_7</t>
  </si>
  <si>
    <t>S8709_8</t>
  </si>
  <si>
    <t>S8709_9</t>
  </si>
  <si>
    <t>S8709_10</t>
  </si>
  <si>
    <t>S8709_11</t>
  </si>
  <si>
    <t>S8709_12</t>
  </si>
  <si>
    <t>S8709_13</t>
  </si>
  <si>
    <t>S8709_14</t>
  </si>
  <si>
    <t>S8709_15</t>
  </si>
  <si>
    <t>S8709_16</t>
  </si>
  <si>
    <t>S8709_17</t>
  </si>
  <si>
    <t>S8709_18</t>
  </si>
  <si>
    <t>S8709_19</t>
  </si>
  <si>
    <t>S8709_20</t>
  </si>
  <si>
    <t>S8708_1</t>
  </si>
  <si>
    <t>S8708_2</t>
  </si>
  <si>
    <t>S8708_3</t>
  </si>
  <si>
    <t>S8708_4</t>
  </si>
  <si>
    <t>S8708_5</t>
  </si>
  <si>
    <t>S8708_6</t>
  </si>
  <si>
    <t>S8708_7</t>
  </si>
  <si>
    <t>S8708_8</t>
  </si>
  <si>
    <t>S8708_10</t>
  </si>
  <si>
    <t>S8708_11</t>
  </si>
  <si>
    <t>S8708_12</t>
  </si>
  <si>
    <t>S8708_13</t>
  </si>
  <si>
    <t>S8708_14</t>
  </si>
  <si>
    <t>S8708_15</t>
  </si>
  <si>
    <t>S8708_16</t>
  </si>
  <si>
    <t>S8708_19</t>
  </si>
  <si>
    <t>S8708_20</t>
  </si>
  <si>
    <t>S8708_21</t>
  </si>
  <si>
    <t>S8708_22</t>
  </si>
  <si>
    <t>S8708_23</t>
  </si>
  <si>
    <t>S8708_24</t>
  </si>
  <si>
    <t>S8708_25</t>
  </si>
  <si>
    <t>S8708_26</t>
  </si>
  <si>
    <t>E0104_1</t>
  </si>
  <si>
    <t>E0104_2</t>
  </si>
  <si>
    <t>E0104_3</t>
  </si>
  <si>
    <t>E0104_4</t>
  </si>
  <si>
    <t>E0104_6</t>
  </si>
  <si>
    <t>E0104_7</t>
  </si>
  <si>
    <t>E0104_8</t>
  </si>
  <si>
    <t>E0104_9</t>
  </si>
  <si>
    <t>E0104_10</t>
  </si>
  <si>
    <t>E0104_11</t>
  </si>
  <si>
    <t>E0104_12</t>
  </si>
  <si>
    <t>E0104_13</t>
  </si>
  <si>
    <t>E4503_1</t>
  </si>
  <si>
    <t>E4503_2</t>
  </si>
  <si>
    <t>E4503_3</t>
  </si>
  <si>
    <t>E4503_4</t>
  </si>
  <si>
    <t>E4503_5</t>
  </si>
  <si>
    <t>E4503_6</t>
  </si>
  <si>
    <t>E4503_7</t>
  </si>
  <si>
    <t>E4503_8</t>
  </si>
  <si>
    <t>E4503_9</t>
  </si>
  <si>
    <t>E4503_10</t>
  </si>
  <si>
    <t>E4503_11</t>
  </si>
  <si>
    <t>E4503_12</t>
  </si>
  <si>
    <t>E4503_13</t>
  </si>
  <si>
    <t>E4503_14</t>
  </si>
  <si>
    <t>E4503_15</t>
  </si>
  <si>
    <t>E4503_16</t>
  </si>
  <si>
    <t>E2721_1</t>
  </si>
  <si>
    <t>E2721_2</t>
  </si>
  <si>
    <t>E2721_3</t>
  </si>
  <si>
    <t>E2721_4</t>
  </si>
  <si>
    <t>E2721_5</t>
  </si>
  <si>
    <t>E2721_6</t>
  </si>
  <si>
    <t>E2721_7</t>
  </si>
  <si>
    <t>E2721_8</t>
  </si>
  <si>
    <t>E2721_9</t>
  </si>
  <si>
    <t>E2721_10</t>
  </si>
  <si>
    <t>E2721_11</t>
  </si>
  <si>
    <t>E2721_12</t>
  </si>
  <si>
    <t>E2721_13</t>
  </si>
  <si>
    <t>E2721_14</t>
  </si>
  <si>
    <t>E2721_15</t>
  </si>
  <si>
    <t>E2721_16</t>
  </si>
  <si>
    <t>E2721_17</t>
  </si>
  <si>
    <t>E2721_18</t>
  </si>
  <si>
    <t>E2721_19</t>
  </si>
  <si>
    <t>E2721_20</t>
  </si>
  <si>
    <t>E2721_21</t>
  </si>
  <si>
    <t>E2721_22</t>
  </si>
  <si>
    <t>E2721_23</t>
  </si>
  <si>
    <t>E2721_24</t>
  </si>
  <si>
    <t>E2721_25</t>
  </si>
  <si>
    <t>E2721_26</t>
  </si>
  <si>
    <t>E2721_27</t>
  </si>
  <si>
    <t>E2721_28</t>
  </si>
  <si>
    <t>E2721_29</t>
  </si>
  <si>
    <t>E2721_30</t>
  </si>
  <si>
    <t>E2721_31</t>
  </si>
  <si>
    <t>E2721_32</t>
  </si>
  <si>
    <t>E2721_33</t>
  </si>
  <si>
    <t>E2721_34</t>
  </si>
  <si>
    <t>E2721_35</t>
  </si>
  <si>
    <t>E2721_36</t>
  </si>
  <si>
    <t>E2721_37</t>
  </si>
  <si>
    <t>E2721_38</t>
  </si>
  <si>
    <t>E2721_39</t>
  </si>
  <si>
    <t>E2721_40</t>
  </si>
  <si>
    <t>E2721_41</t>
  </si>
  <si>
    <t>E2721_42</t>
  </si>
  <si>
    <t>E2721_43</t>
  </si>
  <si>
    <t>E2721_44</t>
  </si>
  <si>
    <t>E2820_1</t>
  </si>
  <si>
    <t>E2820_2</t>
  </si>
  <si>
    <t>E2820_3</t>
  </si>
  <si>
    <t>E2820_4</t>
  </si>
  <si>
    <t>E2820_5</t>
  </si>
  <si>
    <t>E2820_6</t>
  </si>
  <si>
    <t>E2820_7</t>
  </si>
  <si>
    <t>E2820_8</t>
  </si>
  <si>
    <t>E2820_9</t>
  </si>
  <si>
    <t>E2820_10</t>
  </si>
  <si>
    <t>E2820_11</t>
  </si>
  <si>
    <t>E2820_12</t>
  </si>
  <si>
    <t>E2820_13</t>
  </si>
  <si>
    <t>E2820_14</t>
  </si>
  <si>
    <t>E2820_15</t>
  </si>
  <si>
    <t>E2820_16</t>
  </si>
  <si>
    <t>E2820_17</t>
  </si>
  <si>
    <t>E2820_18</t>
  </si>
  <si>
    <t>E2820_19</t>
  </si>
  <si>
    <t>E2820_20</t>
  </si>
  <si>
    <t>E2820_21</t>
  </si>
  <si>
    <t>E2820_22</t>
  </si>
  <si>
    <t>E2820_23</t>
  </si>
  <si>
    <t>E2820_24</t>
  </si>
  <si>
    <t>E2820_25</t>
  </si>
  <si>
    <t>E2820_26</t>
  </si>
  <si>
    <t>E2820_27</t>
  </si>
  <si>
    <t>E2820_28</t>
  </si>
  <si>
    <t>E2820_29</t>
  </si>
  <si>
    <t>E2820_30</t>
  </si>
  <si>
    <t>E2820_31</t>
  </si>
  <si>
    <t>E2820_32</t>
  </si>
  <si>
    <t>E2820_33</t>
  </si>
  <si>
    <t>E2820_34</t>
  </si>
  <si>
    <t>E2820_35</t>
  </si>
  <si>
    <t>E2820_36</t>
  </si>
  <si>
    <t>E3001_1</t>
  </si>
  <si>
    <t>E3001_3</t>
  </si>
  <si>
    <t>E3001_4</t>
  </si>
  <si>
    <t>E3001_5</t>
  </si>
  <si>
    <t>E3001_6</t>
  </si>
  <si>
    <t>E3001_7</t>
  </si>
  <si>
    <t>E3001_8</t>
  </si>
  <si>
    <t>E3001_9</t>
  </si>
  <si>
    <t>E3001_10</t>
  </si>
  <si>
    <t>E3001_11</t>
  </si>
  <si>
    <t>E3001_13</t>
  </si>
  <si>
    <t>E3001_14</t>
  </si>
  <si>
    <t>E3001_15</t>
  </si>
  <si>
    <t>E3001_16</t>
  </si>
  <si>
    <t>E3021_1</t>
  </si>
  <si>
    <t>E3021_2</t>
  </si>
  <si>
    <t>E3021_3</t>
  </si>
  <si>
    <t>E3021_4</t>
  </si>
  <si>
    <t>E3021_5</t>
  </si>
  <si>
    <t>E3021_6</t>
  </si>
  <si>
    <t>E3021_7</t>
  </si>
  <si>
    <t>E3021_8</t>
  </si>
  <si>
    <t>E3021_9</t>
  </si>
  <si>
    <t>E3021_10</t>
  </si>
  <si>
    <t>E3021_11</t>
  </si>
  <si>
    <t>E3021_12</t>
  </si>
  <si>
    <t>E3021_13</t>
  </si>
  <si>
    <t>E3021_14</t>
  </si>
  <si>
    <t>E3021_15</t>
  </si>
  <si>
    <t>E3021_16</t>
  </si>
  <si>
    <t>E3021_17</t>
  </si>
  <si>
    <t>E3021_18</t>
  </si>
  <si>
    <t>E3021_19</t>
  </si>
  <si>
    <t>E3021_20</t>
  </si>
  <si>
    <t>E3021_21</t>
  </si>
  <si>
    <t>E3021_22</t>
  </si>
  <si>
    <t>E3021_23</t>
  </si>
  <si>
    <t>E3021_24</t>
  </si>
  <si>
    <t>E3021_25</t>
  </si>
  <si>
    <t>E3021_26</t>
  </si>
  <si>
    <t>E3021_27</t>
  </si>
  <si>
    <t>E3021_28</t>
  </si>
  <si>
    <t>E3021_29</t>
  </si>
  <si>
    <t>E3021_30</t>
  </si>
  <si>
    <t>E3021_31</t>
  </si>
  <si>
    <t>E3021_32</t>
  </si>
  <si>
    <t>E3021_33</t>
  </si>
  <si>
    <t>E3021_34</t>
  </si>
  <si>
    <t>E3021_35</t>
  </si>
  <si>
    <t>E3021_36</t>
  </si>
  <si>
    <t>E3021_37</t>
  </si>
  <si>
    <t>E3021_38</t>
  </si>
  <si>
    <t>E3021_39</t>
  </si>
  <si>
    <t>E3021_40</t>
  </si>
  <si>
    <t>E3021_41</t>
  </si>
  <si>
    <t>E3021_42</t>
  </si>
  <si>
    <t>E3021_43</t>
  </si>
  <si>
    <t>E3021_44</t>
  </si>
  <si>
    <t>E3021_45</t>
  </si>
  <si>
    <t>E3021_46</t>
  </si>
  <si>
    <t>E3021_47</t>
  </si>
  <si>
    <t>E3021_48</t>
  </si>
  <si>
    <t>E3021_49</t>
  </si>
  <si>
    <t>E3021_50</t>
  </si>
  <si>
    <t>E3021_51</t>
  </si>
  <si>
    <t>E3021_52</t>
  </si>
  <si>
    <t>E3021_53</t>
  </si>
  <si>
    <t>E3021_54</t>
  </si>
  <si>
    <t>E3021_55</t>
  </si>
  <si>
    <t>E3021_56</t>
  </si>
  <si>
    <t>E3021_57</t>
  </si>
  <si>
    <t>E3021_58</t>
  </si>
  <si>
    <t>E3021_59</t>
  </si>
  <si>
    <t>E3021_60</t>
  </si>
  <si>
    <t>E3021_61</t>
  </si>
  <si>
    <t>E3021_62</t>
  </si>
  <si>
    <t>E3021_63</t>
  </si>
  <si>
    <t>E4204_1</t>
  </si>
  <si>
    <t>E4204_2</t>
  </si>
  <si>
    <t>E4204_3</t>
  </si>
  <si>
    <t>E4204_4</t>
  </si>
  <si>
    <t>E4204_5</t>
  </si>
  <si>
    <t>E4204_6</t>
  </si>
  <si>
    <t>E4204_7</t>
  </si>
  <si>
    <t>E4204_8</t>
  </si>
  <si>
    <t>E4204_9</t>
  </si>
  <si>
    <t>E4204_10</t>
  </si>
  <si>
    <t>E4204_11</t>
  </si>
  <si>
    <t>E4204_12</t>
  </si>
  <si>
    <t>S8901_1</t>
  </si>
  <si>
    <t>S8901_2</t>
  </si>
  <si>
    <t>S8901_3</t>
  </si>
  <si>
    <t>E3120_1</t>
  </si>
  <si>
    <t>E3120_2</t>
  </si>
  <si>
    <t>E3120_3</t>
  </si>
  <si>
    <t>E3120_4</t>
  </si>
  <si>
    <t>E3120_5</t>
  </si>
  <si>
    <t>E3120_6</t>
  </si>
  <si>
    <t>E3120_7</t>
  </si>
  <si>
    <t>E3120_8</t>
  </si>
  <si>
    <t>E3120_9</t>
  </si>
  <si>
    <t>E3120_10</t>
  </si>
  <si>
    <t>E3120_11</t>
  </si>
  <si>
    <t>E3120_12</t>
  </si>
  <si>
    <t>E3120_13</t>
  </si>
  <si>
    <t>E3120_14</t>
  </si>
  <si>
    <t>E3120_15</t>
  </si>
  <si>
    <t>E3120_16</t>
  </si>
  <si>
    <t>E3120_17</t>
  </si>
  <si>
    <t>E3120_18</t>
  </si>
  <si>
    <t>E3120_19</t>
  </si>
  <si>
    <t>E3120_20</t>
  </si>
  <si>
    <t>E3120_21</t>
  </si>
  <si>
    <t>E3120_22</t>
  </si>
  <si>
    <t>E3120_23</t>
  </si>
  <si>
    <t>E3120_24</t>
  </si>
  <si>
    <t>E3120_25</t>
  </si>
  <si>
    <t>E3120_26</t>
  </si>
  <si>
    <t>E3120_27</t>
  </si>
  <si>
    <t>E3120_28</t>
  </si>
  <si>
    <t>E3120_29</t>
  </si>
  <si>
    <t>Woodgreen</t>
  </si>
  <si>
    <t>E3120_30</t>
  </si>
  <si>
    <t>E3120_31</t>
  </si>
  <si>
    <t>E3120_32</t>
  </si>
  <si>
    <t>E3120_33</t>
  </si>
  <si>
    <t>E3120_34</t>
  </si>
  <si>
    <t>E3120_35</t>
  </si>
  <si>
    <t>E3120_36</t>
  </si>
  <si>
    <t>E3120_37</t>
  </si>
  <si>
    <t>E3120_38</t>
  </si>
  <si>
    <t>E3120_39</t>
  </si>
  <si>
    <t>E3120_40</t>
  </si>
  <si>
    <t>E3120_41</t>
  </si>
  <si>
    <t>E3120_42</t>
  </si>
  <si>
    <t>E3120_43</t>
  </si>
  <si>
    <t>S8803_1</t>
  </si>
  <si>
    <t>S8803_2</t>
  </si>
  <si>
    <t>S8803_3</t>
  </si>
  <si>
    <t>S8803_4</t>
  </si>
  <si>
    <t>S8803_5</t>
  </si>
  <si>
    <t>S8803_6</t>
  </si>
  <si>
    <t>S8803_7</t>
  </si>
  <si>
    <t>S8803_8</t>
  </si>
  <si>
    <t>S8803_9</t>
  </si>
  <si>
    <t>S8803_10</t>
  </si>
  <si>
    <t>S8803_11</t>
  </si>
  <si>
    <t>S8803_12</t>
  </si>
  <si>
    <t>S8803_13</t>
  </si>
  <si>
    <t>S8803_14</t>
  </si>
  <si>
    <t>S8803_15</t>
  </si>
  <si>
    <t>S8803_16</t>
  </si>
  <si>
    <t>E0501_1</t>
  </si>
  <si>
    <t>E0501_2</t>
  </si>
  <si>
    <t>E0501_3</t>
  </si>
  <si>
    <t>E0501_4</t>
  </si>
  <si>
    <t>E0501_5</t>
  </si>
  <si>
    <t>E0501_6</t>
  </si>
  <si>
    <t>E0501_7</t>
  </si>
  <si>
    <t>E0501_8</t>
  </si>
  <si>
    <t>E0501_9</t>
  </si>
  <si>
    <t>E0501_10</t>
  </si>
  <si>
    <t>E0501_11</t>
  </si>
  <si>
    <t>E1101_1</t>
  </si>
  <si>
    <t>E1101_2</t>
  </si>
  <si>
    <t>E1101_3</t>
  </si>
  <si>
    <t>E1101_6</t>
  </si>
  <si>
    <t>E1101_8</t>
  </si>
  <si>
    <t>E1101_9</t>
  </si>
  <si>
    <t>E1101_10</t>
  </si>
  <si>
    <t>E1101_11</t>
  </si>
  <si>
    <t>E1101_12</t>
  </si>
  <si>
    <t>E1101_13</t>
  </si>
  <si>
    <t>E1101_14</t>
  </si>
  <si>
    <t>E1701_1</t>
  </si>
  <si>
    <t>E1701_2</t>
  </si>
  <si>
    <t>E1701_3</t>
  </si>
  <si>
    <t>E1701_4</t>
  </si>
  <si>
    <t>E1701_5</t>
  </si>
  <si>
    <t>E1701_6</t>
  </si>
  <si>
    <t>E1701_7</t>
  </si>
  <si>
    <t>E1701_8</t>
  </si>
  <si>
    <t>E1701_9</t>
  </si>
  <si>
    <t>E1701_10</t>
  </si>
  <si>
    <t>E0303_1</t>
  </si>
  <si>
    <t>E0303_2</t>
  </si>
  <si>
    <t>E0303_3</t>
  </si>
  <si>
    <t>E0303_4</t>
  </si>
  <si>
    <t>E0303_5</t>
  </si>
  <si>
    <t>E0303_6</t>
  </si>
  <si>
    <t>E0303_7</t>
  </si>
  <si>
    <t>E0303_8</t>
  </si>
  <si>
    <t>E5046_1</t>
  </si>
  <si>
    <t>E5046_2</t>
  </si>
  <si>
    <t>E5046_3</t>
  </si>
  <si>
    <t>E5046_4</t>
  </si>
  <si>
    <t>E5046_5</t>
  </si>
  <si>
    <t>E5046_6</t>
  </si>
  <si>
    <t>E5046_7</t>
  </si>
  <si>
    <t>E5046_8</t>
  </si>
  <si>
    <t>E5046_9</t>
  </si>
  <si>
    <t>E5046_10</t>
  </si>
  <si>
    <t>E5046_11</t>
  </si>
  <si>
    <t>E5046_12</t>
  </si>
  <si>
    <t>S8712_1</t>
  </si>
  <si>
    <t>Bishopton Library</t>
  </si>
  <si>
    <t>S8712_2</t>
  </si>
  <si>
    <t>Bridge of Weir Library</t>
  </si>
  <si>
    <t>S8712_3</t>
  </si>
  <si>
    <t>Erskine Library</t>
  </si>
  <si>
    <t>S8712_4</t>
  </si>
  <si>
    <t>Ferguslie Park Library</t>
  </si>
  <si>
    <t>S8712_5</t>
  </si>
  <si>
    <t>Foxbar Library</t>
  </si>
  <si>
    <t>S8712_6</t>
  </si>
  <si>
    <t>Glenburn Library</t>
  </si>
  <si>
    <t>S8712_7</t>
  </si>
  <si>
    <t>Johnstone Library</t>
  </si>
  <si>
    <t>S8712_8</t>
  </si>
  <si>
    <t>Linwood Library</t>
  </si>
  <si>
    <t>S8712_9</t>
  </si>
  <si>
    <t>Lochwinnoch Library</t>
  </si>
  <si>
    <t>S8712_10</t>
  </si>
  <si>
    <t>S8712_11</t>
  </si>
  <si>
    <t>Paisley Central Library</t>
  </si>
  <si>
    <t>S8712_12</t>
  </si>
  <si>
    <t>Ralston Library</t>
  </si>
  <si>
    <t>Renfrew Library</t>
  </si>
  <si>
    <t>E5047_1</t>
  </si>
  <si>
    <t>E5047_2</t>
  </si>
  <si>
    <t>E5047_3</t>
  </si>
  <si>
    <t>E5047_4</t>
  </si>
  <si>
    <t>E5047_5</t>
  </si>
  <si>
    <t>E5047_6</t>
  </si>
  <si>
    <t>E5047_8</t>
  </si>
  <si>
    <t>E5047_9</t>
  </si>
  <si>
    <t>E5047_10</t>
  </si>
  <si>
    <t>E5047_11</t>
  </si>
  <si>
    <t>E5047_12</t>
  </si>
  <si>
    <t>E5047_13</t>
  </si>
  <si>
    <t>E4205_1</t>
  </si>
  <si>
    <t>E4205_2</t>
  </si>
  <si>
    <t>E4205_3</t>
  </si>
  <si>
    <t>E4205_4</t>
  </si>
  <si>
    <t>E4205_5</t>
  </si>
  <si>
    <t>E4205_6</t>
  </si>
  <si>
    <t>E4205_7</t>
  </si>
  <si>
    <t>E4205_8</t>
  </si>
  <si>
    <t>E4205_9</t>
  </si>
  <si>
    <t>E4205_10</t>
  </si>
  <si>
    <t>E4205_11</t>
  </si>
  <si>
    <t>E4205_12</t>
  </si>
  <si>
    <t>E4205_13</t>
  </si>
  <si>
    <t>E4205_14</t>
  </si>
  <si>
    <t>E4205_17</t>
  </si>
  <si>
    <t>E4403_1</t>
  </si>
  <si>
    <t>E4403_2</t>
  </si>
  <si>
    <t>E4403_3</t>
  </si>
  <si>
    <t>E4403_4</t>
  </si>
  <si>
    <t>E4403_5</t>
  </si>
  <si>
    <t>E4403_6</t>
  </si>
  <si>
    <t>E4403_7</t>
  </si>
  <si>
    <t>E4403_8</t>
  </si>
  <si>
    <t>E4403_9</t>
  </si>
  <si>
    <t>E4403_10</t>
  </si>
  <si>
    <t>E4403_11</t>
  </si>
  <si>
    <t>E4403_12</t>
  </si>
  <si>
    <t>E4403_13</t>
  </si>
  <si>
    <t>E4403_14</t>
  </si>
  <si>
    <t>E4403_15</t>
  </si>
  <si>
    <t>E4403_17</t>
  </si>
  <si>
    <t>E2402_1</t>
  </si>
  <si>
    <t>E2402_2</t>
  </si>
  <si>
    <t>E2402_3</t>
  </si>
  <si>
    <t>E2402_4</t>
  </si>
  <si>
    <t>E2402_5</t>
  </si>
  <si>
    <t>E4206_1</t>
  </si>
  <si>
    <t>E4206_2</t>
  </si>
  <si>
    <t>E4206_3</t>
  </si>
  <si>
    <t>E4206_4</t>
  </si>
  <si>
    <t>E4206_5</t>
  </si>
  <si>
    <t>E4206_6</t>
  </si>
  <si>
    <t>E4206_7</t>
  </si>
  <si>
    <t>E4206_8</t>
  </si>
  <si>
    <t>E4206_9</t>
  </si>
  <si>
    <t>E4206_10</t>
  </si>
  <si>
    <t>E4206_11</t>
  </si>
  <si>
    <t>E4206_12</t>
  </si>
  <si>
    <t>E4206_13</t>
  </si>
  <si>
    <t>E4206_14</t>
  </si>
  <si>
    <t>E4206_15</t>
  </si>
  <si>
    <t>E4206_16</t>
  </si>
  <si>
    <t>E4604_1</t>
  </si>
  <si>
    <t>E4604_2</t>
  </si>
  <si>
    <t>E4604_3</t>
  </si>
  <si>
    <t>E4604_4</t>
  </si>
  <si>
    <t>E4604_5</t>
  </si>
  <si>
    <t>E4604_6</t>
  </si>
  <si>
    <t>E4604_7</t>
  </si>
  <si>
    <t>E4604_8</t>
  </si>
  <si>
    <t>E4604_9</t>
  </si>
  <si>
    <t>E4604_10</t>
  </si>
  <si>
    <t>E4604_11</t>
  </si>
  <si>
    <t>E4604_12</t>
  </si>
  <si>
    <t>E4604_13</t>
  </si>
  <si>
    <t>E4604_14</t>
  </si>
  <si>
    <t>E4604_15</t>
  </si>
  <si>
    <t>E4604_16</t>
  </si>
  <si>
    <t>E4604_17</t>
  </si>
  <si>
    <t>E4604_18</t>
  </si>
  <si>
    <t>E4604_19</t>
  </si>
  <si>
    <t>E4604_20</t>
  </si>
  <si>
    <t>E4604_21</t>
  </si>
  <si>
    <t>E4604_22</t>
  </si>
  <si>
    <t>BRIGHT FUTURES</t>
  </si>
  <si>
    <t>E4604_23</t>
  </si>
  <si>
    <t>SRPINGFIELD</t>
  </si>
  <si>
    <t>E4604_24</t>
  </si>
  <si>
    <t>PRIORY</t>
  </si>
  <si>
    <t>S8001_1</t>
  </si>
  <si>
    <t>S8001_2</t>
  </si>
  <si>
    <t>S8001_3</t>
  </si>
  <si>
    <t>S8001_4</t>
  </si>
  <si>
    <t>S8001_5</t>
  </si>
  <si>
    <t>S8001_6</t>
  </si>
  <si>
    <t>S8001_7</t>
  </si>
  <si>
    <t>S8001_8</t>
  </si>
  <si>
    <t>S8001_9</t>
  </si>
  <si>
    <t>S8001_10</t>
  </si>
  <si>
    <t>S8001_11</t>
  </si>
  <si>
    <t>S8001_12</t>
  </si>
  <si>
    <t>S8001_13</t>
  </si>
  <si>
    <t>S8001_14</t>
  </si>
  <si>
    <t>S8001_15</t>
  </si>
  <si>
    <t>S8001_16</t>
  </si>
  <si>
    <t>E4304_1</t>
  </si>
  <si>
    <t>Bootle Library</t>
  </si>
  <si>
    <t>E4304_2</t>
  </si>
  <si>
    <t>Crosby Library</t>
  </si>
  <si>
    <t>E4304_3</t>
  </si>
  <si>
    <t>Formby Library</t>
  </si>
  <si>
    <t>E4304_4</t>
  </si>
  <si>
    <t>Maghull Library (Meadows)</t>
  </si>
  <si>
    <t>E4304_5</t>
  </si>
  <si>
    <t>Netherton Library</t>
  </si>
  <si>
    <t>E4304_6</t>
  </si>
  <si>
    <t>E4404_1</t>
  </si>
  <si>
    <t>E4404_2</t>
  </si>
  <si>
    <t>E4404_3</t>
  </si>
  <si>
    <t>E4404_4</t>
  </si>
  <si>
    <t>E4404_5</t>
  </si>
  <si>
    <t>E4404_6</t>
  </si>
  <si>
    <t>E4404_7</t>
  </si>
  <si>
    <t>E4404_8</t>
  </si>
  <si>
    <t>E4404_9</t>
  </si>
  <si>
    <t>E4404_10</t>
  </si>
  <si>
    <t>E4404_11</t>
  </si>
  <si>
    <t>E4404_12</t>
  </si>
  <si>
    <t>E4404_13</t>
  </si>
  <si>
    <t>E4404_14</t>
  </si>
  <si>
    <t>E4404_15</t>
  </si>
  <si>
    <t>E4404_16</t>
  </si>
  <si>
    <t>E4404_17</t>
  </si>
  <si>
    <t>E4404_18</t>
  </si>
  <si>
    <t>E4404_19</t>
  </si>
  <si>
    <t>E4404_20</t>
  </si>
  <si>
    <t>E4404_21</t>
  </si>
  <si>
    <t>E4404_22</t>
  </si>
  <si>
    <t>E4404_23</t>
  </si>
  <si>
    <t>E4404_24</t>
  </si>
  <si>
    <t>E4404_25</t>
  </si>
  <si>
    <t>E4404_26</t>
  </si>
  <si>
    <t>E4404_27</t>
  </si>
  <si>
    <t>Tinsley</t>
  </si>
  <si>
    <t>S8902_1</t>
  </si>
  <si>
    <t>S8902_2</t>
  </si>
  <si>
    <t>S8902_3</t>
  </si>
  <si>
    <t>S8902_4</t>
  </si>
  <si>
    <t>S8902_5</t>
  </si>
  <si>
    <t>S8902_6</t>
  </si>
  <si>
    <t>S8902_7</t>
  </si>
  <si>
    <t>Whalsay</t>
  </si>
  <si>
    <t>S8902_8</t>
  </si>
  <si>
    <t>S8902_9</t>
  </si>
  <si>
    <t>E3202_1</t>
  </si>
  <si>
    <t>E3202_2</t>
  </si>
  <si>
    <t>E3202_3</t>
  </si>
  <si>
    <t>E3202_4</t>
  </si>
  <si>
    <t>E3202_5</t>
  </si>
  <si>
    <t>E3202_6</t>
  </si>
  <si>
    <t>E3202_7</t>
  </si>
  <si>
    <t>E3202_8</t>
  </si>
  <si>
    <t>E3202_9</t>
  </si>
  <si>
    <t>E3202_10</t>
  </si>
  <si>
    <t>E3202_11</t>
  </si>
  <si>
    <t>E3202_12</t>
  </si>
  <si>
    <t>E3202_13</t>
  </si>
  <si>
    <t>E3202_14</t>
  </si>
  <si>
    <t>E3202_15</t>
  </si>
  <si>
    <t>E3202_16</t>
  </si>
  <si>
    <t>E3202_17</t>
  </si>
  <si>
    <t>E3202_19</t>
  </si>
  <si>
    <t>E3202_20</t>
  </si>
  <si>
    <t>E3202_21</t>
  </si>
  <si>
    <t>E3202_22</t>
  </si>
  <si>
    <t>E3202_23</t>
  </si>
  <si>
    <t>E3202_24</t>
  </si>
  <si>
    <t>E4605_1</t>
  </si>
  <si>
    <t>E4605_2</t>
  </si>
  <si>
    <t>E4605_3</t>
  </si>
  <si>
    <t>E4605_4</t>
  </si>
  <si>
    <t>E4605_5</t>
  </si>
  <si>
    <t>E4605_6</t>
  </si>
  <si>
    <t>E4605_7</t>
  </si>
  <si>
    <t>E4605_8</t>
  </si>
  <si>
    <t>E4605_9</t>
  </si>
  <si>
    <t>E4605_10</t>
  </si>
  <si>
    <t>E4605_11</t>
  </si>
  <si>
    <t>E4605_12</t>
  </si>
  <si>
    <t>E4605_13</t>
  </si>
  <si>
    <t>E3320_1</t>
  </si>
  <si>
    <t>E3320_2</t>
  </si>
  <si>
    <t>E3320_3</t>
  </si>
  <si>
    <t>E3320_4</t>
  </si>
  <si>
    <t>E3320_5</t>
  </si>
  <si>
    <t>E3320_6</t>
  </si>
  <si>
    <t>E3320_7</t>
  </si>
  <si>
    <t>E3320_8</t>
  </si>
  <si>
    <t>E3320_9</t>
  </si>
  <si>
    <t>E3320_10</t>
  </si>
  <si>
    <t>E3320_11</t>
  </si>
  <si>
    <t>E3320_12</t>
  </si>
  <si>
    <t>E3320_13</t>
  </si>
  <si>
    <t>E3320_14</t>
  </si>
  <si>
    <t>E3320_15</t>
  </si>
  <si>
    <t>E3320_16</t>
  </si>
  <si>
    <t>E3320_17</t>
  </si>
  <si>
    <t>E3320_18</t>
  </si>
  <si>
    <t>E3320_19</t>
  </si>
  <si>
    <t>E3320_20</t>
  </si>
  <si>
    <t>E3320_21</t>
  </si>
  <si>
    <t>E3320_22</t>
  </si>
  <si>
    <t>E3320_23</t>
  </si>
  <si>
    <t>E3320_24</t>
  </si>
  <si>
    <t>E3320_25</t>
  </si>
  <si>
    <t>E3320_26</t>
  </si>
  <si>
    <t>E3320_27</t>
  </si>
  <si>
    <t>E3320_28</t>
  </si>
  <si>
    <t>E3320_29</t>
  </si>
  <si>
    <t>E3320_30</t>
  </si>
  <si>
    <t>E3320_31</t>
  </si>
  <si>
    <t>E3320_32</t>
  </si>
  <si>
    <t>E3320_33</t>
  </si>
  <si>
    <t>S8710_1</t>
  </si>
  <si>
    <t>S8710_2</t>
  </si>
  <si>
    <t>S8710_3</t>
  </si>
  <si>
    <t>S8710_7</t>
  </si>
  <si>
    <t>S8710_8</t>
  </si>
  <si>
    <t>S8710_9</t>
  </si>
  <si>
    <t>S8710_10</t>
  </si>
  <si>
    <t>S8710_11</t>
  </si>
  <si>
    <t>S8710_12</t>
  </si>
  <si>
    <t>S8710_13</t>
  </si>
  <si>
    <t>S8710_14</t>
  </si>
  <si>
    <t>S8710_15</t>
  </si>
  <si>
    <t>E0103_1</t>
  </si>
  <si>
    <t>E0103_2</t>
  </si>
  <si>
    <t>E0103_3</t>
  </si>
  <si>
    <t>E0103_4</t>
  </si>
  <si>
    <t>E0103_5</t>
  </si>
  <si>
    <t>E0103_6</t>
  </si>
  <si>
    <t>E0103_7</t>
  </si>
  <si>
    <t>E0103_8</t>
  </si>
  <si>
    <t>E0103_9</t>
  </si>
  <si>
    <t>E0103_10</t>
  </si>
  <si>
    <t>E0103_11</t>
  </si>
  <si>
    <t>E0103_12</t>
  </si>
  <si>
    <t>E0103_13</t>
  </si>
  <si>
    <t>S8711_1</t>
  </si>
  <si>
    <t>S8711_2</t>
  </si>
  <si>
    <t>S8711_3</t>
  </si>
  <si>
    <t>S8711_4</t>
  </si>
  <si>
    <t>S8711_5</t>
  </si>
  <si>
    <t>S8711_6</t>
  </si>
  <si>
    <t>S8711_7</t>
  </si>
  <si>
    <t>East Kilbride Central Library</t>
  </si>
  <si>
    <t>S8711_8</t>
  </si>
  <si>
    <t>S8711_9</t>
  </si>
  <si>
    <t>S8711_10</t>
  </si>
  <si>
    <t>S8711_11</t>
  </si>
  <si>
    <t>S8711_12</t>
  </si>
  <si>
    <t>S8711_13</t>
  </si>
  <si>
    <t>S8711_14</t>
  </si>
  <si>
    <t>S8711_15</t>
  </si>
  <si>
    <t>S8711_16</t>
  </si>
  <si>
    <t>S8711_17</t>
  </si>
  <si>
    <t>S8711_18</t>
  </si>
  <si>
    <t>St Leonards Library</t>
  </si>
  <si>
    <t>S8711_19</t>
  </si>
  <si>
    <t>S8711_20</t>
  </si>
  <si>
    <t>S8711_21</t>
  </si>
  <si>
    <t>S8711_22</t>
  </si>
  <si>
    <t>S8711_23</t>
  </si>
  <si>
    <t>S8711_24</t>
  </si>
  <si>
    <t>E1702_1</t>
  </si>
  <si>
    <t>E1702_3</t>
  </si>
  <si>
    <t>E1702_4</t>
  </si>
  <si>
    <t>E1702_5</t>
  </si>
  <si>
    <t>E1702_6</t>
  </si>
  <si>
    <t>E1702_7</t>
  </si>
  <si>
    <t>E1702_8</t>
  </si>
  <si>
    <t>E1702_9</t>
  </si>
  <si>
    <t>E1702_10</t>
  </si>
  <si>
    <t>E1702_11</t>
  </si>
  <si>
    <t>E5019_1</t>
  </si>
  <si>
    <t>E5019_2</t>
  </si>
  <si>
    <t>E5019_3</t>
  </si>
  <si>
    <t>E5019_4</t>
  </si>
  <si>
    <t>E5019_5</t>
  </si>
  <si>
    <t>E5019_6</t>
  </si>
  <si>
    <t>E5019_7</t>
  </si>
  <si>
    <t>E5019_8</t>
  </si>
  <si>
    <t>E5019_9</t>
  </si>
  <si>
    <t>E5019_10</t>
  </si>
  <si>
    <t>E5019_11</t>
  </si>
  <si>
    <t>E3421_1</t>
  </si>
  <si>
    <t>E3421_2</t>
  </si>
  <si>
    <t>E3421_3</t>
  </si>
  <si>
    <t>E3421_4</t>
  </si>
  <si>
    <t>E3421_5</t>
  </si>
  <si>
    <t>E3421_6</t>
  </si>
  <si>
    <t>E3421_7</t>
  </si>
  <si>
    <t>E3421_8</t>
  </si>
  <si>
    <t>E3421_9</t>
  </si>
  <si>
    <t>E3421_10</t>
  </si>
  <si>
    <t>E3421_11</t>
  </si>
  <si>
    <t>E3421_12</t>
  </si>
  <si>
    <t>E3421_13</t>
  </si>
  <si>
    <t>E3421_14</t>
  </si>
  <si>
    <t>E3421_15</t>
  </si>
  <si>
    <t>E3421_16</t>
  </si>
  <si>
    <t>E3421_17</t>
  </si>
  <si>
    <t>E3421_18</t>
  </si>
  <si>
    <t>E3421_19</t>
  </si>
  <si>
    <t>E3421_20</t>
  </si>
  <si>
    <t>E3421_21</t>
  </si>
  <si>
    <t>E3421_22</t>
  </si>
  <si>
    <t>E3421_23</t>
  </si>
  <si>
    <t>E3421_24</t>
  </si>
  <si>
    <t>E3421_25</t>
  </si>
  <si>
    <t>E3421_26</t>
  </si>
  <si>
    <t>E3421_27</t>
  </si>
  <si>
    <t>E3421_28</t>
  </si>
  <si>
    <t>E3421_29</t>
  </si>
  <si>
    <t>E3421_30</t>
  </si>
  <si>
    <t>E3421_31</t>
  </si>
  <si>
    <t>E3421_32</t>
  </si>
  <si>
    <t>E3421_33</t>
  </si>
  <si>
    <t>E3421_34</t>
  </si>
  <si>
    <t>E3421_35</t>
  </si>
  <si>
    <t>E3421_36</t>
  </si>
  <si>
    <t>E3421_37</t>
  </si>
  <si>
    <t>E3421_38</t>
  </si>
  <si>
    <t>E3421_39</t>
  </si>
  <si>
    <t>E3421_40</t>
  </si>
  <si>
    <t>E3421_41</t>
  </si>
  <si>
    <t>E3421_42</t>
  </si>
  <si>
    <t>E3421_43</t>
  </si>
  <si>
    <t>E3421_44</t>
  </si>
  <si>
    <t>M1</t>
  </si>
  <si>
    <t>E3421_45</t>
  </si>
  <si>
    <t>M2</t>
  </si>
  <si>
    <t>S8103_1</t>
  </si>
  <si>
    <t>S8103_2</t>
  </si>
  <si>
    <t>S8103_3</t>
  </si>
  <si>
    <t>S8103_4</t>
  </si>
  <si>
    <t>S8103_5</t>
  </si>
  <si>
    <t>S8103_6</t>
  </si>
  <si>
    <t>S8103_7</t>
  </si>
  <si>
    <t>S8103_8</t>
  </si>
  <si>
    <t>S8103_9</t>
  </si>
  <si>
    <t>S8103_10</t>
  </si>
  <si>
    <t>S8103_11</t>
  </si>
  <si>
    <t>S8103_12</t>
  </si>
  <si>
    <t>S8103_13</t>
  </si>
  <si>
    <t>S8103_14</t>
  </si>
  <si>
    <t>S8103_15</t>
  </si>
  <si>
    <t>S8103_16</t>
  </si>
  <si>
    <t>S8103_17</t>
  </si>
  <si>
    <t>S8103_18</t>
  </si>
  <si>
    <t>E4207_1</t>
  </si>
  <si>
    <t>E4207_2</t>
  </si>
  <si>
    <t>E4207_3</t>
  </si>
  <si>
    <t>E4207_4</t>
  </si>
  <si>
    <t>E4207_5</t>
  </si>
  <si>
    <t>E4207_6</t>
  </si>
  <si>
    <t>E4207_7</t>
  </si>
  <si>
    <t>E4207_8</t>
  </si>
  <si>
    <t>E4207_9</t>
  </si>
  <si>
    <t>E4207_10</t>
  </si>
  <si>
    <t>E4207_11</t>
  </si>
  <si>
    <t>E4207_12</t>
  </si>
  <si>
    <t>E4207_13</t>
  </si>
  <si>
    <t>E4207_14</t>
  </si>
  <si>
    <t>E4207_15</t>
  </si>
  <si>
    <t>E4207_16</t>
  </si>
  <si>
    <t>E3401_1</t>
  </si>
  <si>
    <t>E3401_2</t>
  </si>
  <si>
    <t>E3401_3</t>
  </si>
  <si>
    <t>E3401_4</t>
  </si>
  <si>
    <t>E3401_5</t>
  </si>
  <si>
    <t>E3401_6</t>
  </si>
  <si>
    <t>E3520_1</t>
  </si>
  <si>
    <t>E3520_2</t>
  </si>
  <si>
    <t>E3520_3</t>
  </si>
  <si>
    <t>E3520_4</t>
  </si>
  <si>
    <t>E3520_5</t>
  </si>
  <si>
    <t>E3520_6</t>
  </si>
  <si>
    <t>E3520_7</t>
  </si>
  <si>
    <t>E3520_8</t>
  </si>
  <si>
    <t>E3520_9</t>
  </si>
  <si>
    <t>E3520_10</t>
  </si>
  <si>
    <t>E3520_11</t>
  </si>
  <si>
    <t>E3520_12</t>
  </si>
  <si>
    <t>E3520_13</t>
  </si>
  <si>
    <t>E3520_14</t>
  </si>
  <si>
    <t>E3520_15</t>
  </si>
  <si>
    <t>E3520_16</t>
  </si>
  <si>
    <t>E3520_17</t>
  </si>
  <si>
    <t>E3520_18</t>
  </si>
  <si>
    <t>E3520_19</t>
  </si>
  <si>
    <t>E3520_20</t>
  </si>
  <si>
    <t>E3520_21</t>
  </si>
  <si>
    <t>E3520_22</t>
  </si>
  <si>
    <t>E3520_23</t>
  </si>
  <si>
    <t>E3520_24</t>
  </si>
  <si>
    <t>E3520_25</t>
  </si>
  <si>
    <t>E3520_26</t>
  </si>
  <si>
    <t>E3520_27</t>
  </si>
  <si>
    <t>E3520_28</t>
  </si>
  <si>
    <t>E3520_29</t>
  </si>
  <si>
    <t>E3520_30</t>
  </si>
  <si>
    <t>E3520_31</t>
  </si>
  <si>
    <t>E3520_32</t>
  </si>
  <si>
    <t>E3520_33</t>
  </si>
  <si>
    <t>E3520_34</t>
  </si>
  <si>
    <t>E3520_35</t>
  </si>
  <si>
    <t>E3520_36</t>
  </si>
  <si>
    <t>E3520_37</t>
  </si>
  <si>
    <t>E3520_38</t>
  </si>
  <si>
    <t>E3520_39</t>
  </si>
  <si>
    <t>E3520_40</t>
  </si>
  <si>
    <t>E3520_41</t>
  </si>
  <si>
    <t>E3520_42</t>
  </si>
  <si>
    <t>E3520_43</t>
  </si>
  <si>
    <t>E3520_44</t>
  </si>
  <si>
    <t>E3520_45</t>
  </si>
  <si>
    <t>E3520_46</t>
  </si>
  <si>
    <t>E3520_47</t>
  </si>
  <si>
    <t>E3520_48</t>
  </si>
  <si>
    <t>E3620_1</t>
  </si>
  <si>
    <t>E3620_2</t>
  </si>
  <si>
    <t>E3620_3</t>
  </si>
  <si>
    <t>E3620_4</t>
  </si>
  <si>
    <t>E3620_5</t>
  </si>
  <si>
    <t>E3620_6</t>
  </si>
  <si>
    <t>E3620_7</t>
  </si>
  <si>
    <t>E3620_8</t>
  </si>
  <si>
    <t>E3620_9</t>
  </si>
  <si>
    <t>E3620_10</t>
  </si>
  <si>
    <t>E3620_11</t>
  </si>
  <si>
    <t>E3620_12</t>
  </si>
  <si>
    <t>E3620_13</t>
  </si>
  <si>
    <t>E3620_14</t>
  </si>
  <si>
    <t>E3620_15</t>
  </si>
  <si>
    <t>E3620_16</t>
  </si>
  <si>
    <t>E3620_17</t>
  </si>
  <si>
    <t>E3620_18</t>
  </si>
  <si>
    <t>E3620_19</t>
  </si>
  <si>
    <t>E3620_20</t>
  </si>
  <si>
    <t>E3620_21</t>
  </si>
  <si>
    <t>E3620_22</t>
  </si>
  <si>
    <t>E3620_23</t>
  </si>
  <si>
    <t>E3620_24</t>
  </si>
  <si>
    <t>E3620_25</t>
  </si>
  <si>
    <t>E3620_26</t>
  </si>
  <si>
    <t>E3620_27</t>
  </si>
  <si>
    <t>E3620_28</t>
  </si>
  <si>
    <t>E3620_29</t>
  </si>
  <si>
    <t>E3620_30</t>
  </si>
  <si>
    <t>E3620_31</t>
  </si>
  <si>
    <t>E3620_32</t>
  </si>
  <si>
    <t>E3620_33</t>
  </si>
  <si>
    <t>E3620_34</t>
  </si>
  <si>
    <t>E3620_35</t>
  </si>
  <si>
    <t>E3620_36</t>
  </si>
  <si>
    <t>E3620_37</t>
  </si>
  <si>
    <t>E3620_38</t>
  </si>
  <si>
    <t>E3620_40</t>
  </si>
  <si>
    <t>E3620_41</t>
  </si>
  <si>
    <t>E3620_42</t>
  </si>
  <si>
    <t>E3620_43</t>
  </si>
  <si>
    <t>E3620_44</t>
  </si>
  <si>
    <t>E3620_45</t>
  </si>
  <si>
    <t>E3620_46</t>
  </si>
  <si>
    <t>E3620_47</t>
  </si>
  <si>
    <t>E3620_48</t>
  </si>
  <si>
    <t>E3620_49</t>
  </si>
  <si>
    <t>E3620_50</t>
  </si>
  <si>
    <t>E3620_51</t>
  </si>
  <si>
    <t>E3620_52</t>
  </si>
  <si>
    <t>E3620_53</t>
  </si>
  <si>
    <t>E3620_54</t>
  </si>
  <si>
    <t>E5048_2</t>
  </si>
  <si>
    <t>E5048_3</t>
  </si>
  <si>
    <t>E5048_4</t>
  </si>
  <si>
    <t>E5048_5</t>
  </si>
  <si>
    <t>E5048_6</t>
  </si>
  <si>
    <t>E5048_7</t>
  </si>
  <si>
    <t>E5048_8</t>
  </si>
  <si>
    <t>E5048_9</t>
  </si>
  <si>
    <t>E3901_1</t>
  </si>
  <si>
    <t>E3901_2</t>
  </si>
  <si>
    <t>Covingham Library</t>
  </si>
  <si>
    <t>E3901_3</t>
  </si>
  <si>
    <t>Even Swindon Library</t>
  </si>
  <si>
    <t>E3901_4</t>
  </si>
  <si>
    <t>Highworth Library</t>
  </si>
  <si>
    <t>E3901_5</t>
  </si>
  <si>
    <t>Liden Library</t>
  </si>
  <si>
    <t>E3901_6</t>
  </si>
  <si>
    <t>E3901_7</t>
  </si>
  <si>
    <t>North Swindon Library</t>
  </si>
  <si>
    <t>E3901_8</t>
  </si>
  <si>
    <t>E3901_9</t>
  </si>
  <si>
    <t>Park Library</t>
  </si>
  <si>
    <t>E3901_10</t>
  </si>
  <si>
    <t>Penhill Library</t>
  </si>
  <si>
    <t>E3901_11</t>
  </si>
  <si>
    <t>Pinetrees Library</t>
  </si>
  <si>
    <t>E3901_12</t>
  </si>
  <si>
    <t>E3901_13</t>
  </si>
  <si>
    <t>E3901_14</t>
  </si>
  <si>
    <t>West Swindon Library</t>
  </si>
  <si>
    <t>E3901_15</t>
  </si>
  <si>
    <t>Wroughton Library</t>
  </si>
  <si>
    <t>E4208_1</t>
  </si>
  <si>
    <t>E4208_2</t>
  </si>
  <si>
    <t>E4208_3</t>
  </si>
  <si>
    <t>E4208_4</t>
  </si>
  <si>
    <t>E4208_5</t>
  </si>
  <si>
    <t>E4208_6</t>
  </si>
  <si>
    <t>E4208_7</t>
  </si>
  <si>
    <t>E4208_8</t>
  </si>
  <si>
    <t>E3201_1</t>
  </si>
  <si>
    <t>E3201_2</t>
  </si>
  <si>
    <t>E3201_3</t>
  </si>
  <si>
    <t>E3201_4</t>
  </si>
  <si>
    <t>E3201_5</t>
  </si>
  <si>
    <t>E3201_6</t>
  </si>
  <si>
    <t>E3201_7</t>
  </si>
  <si>
    <t>E3201_8</t>
  </si>
  <si>
    <t>E3201_9</t>
  </si>
  <si>
    <t>E1502_1</t>
  </si>
  <si>
    <t>E1502_2</t>
  </si>
  <si>
    <t>E1502_3</t>
  </si>
  <si>
    <t>E1502_4</t>
  </si>
  <si>
    <t>E1502_5</t>
  </si>
  <si>
    <t>E1502_6</t>
  </si>
  <si>
    <t>E1502_7</t>
  </si>
  <si>
    <t>E1502_8</t>
  </si>
  <si>
    <t>E1502_9</t>
  </si>
  <si>
    <t>E1502_10</t>
  </si>
  <si>
    <t>Purfleet</t>
  </si>
  <si>
    <t>E1102_1</t>
  </si>
  <si>
    <t>E1102_2</t>
  </si>
  <si>
    <t>E1102_3</t>
  </si>
  <si>
    <t>E1102_4</t>
  </si>
  <si>
    <t>W7204_1</t>
  </si>
  <si>
    <t>W7204_2</t>
  </si>
  <si>
    <t>W7204_3</t>
  </si>
  <si>
    <t>W7204_4</t>
  </si>
  <si>
    <t>E5020_1</t>
  </si>
  <si>
    <t>E5020_2</t>
  </si>
  <si>
    <t>E5020_3</t>
  </si>
  <si>
    <t>E5020_4</t>
  </si>
  <si>
    <t>E5020_5</t>
  </si>
  <si>
    <t>E5020_6</t>
  </si>
  <si>
    <t>E5020_7</t>
  </si>
  <si>
    <t>E5020_8</t>
  </si>
  <si>
    <t>E4209_1</t>
  </si>
  <si>
    <t>E4209_3</t>
  </si>
  <si>
    <t>E4209_5</t>
  </si>
  <si>
    <t>E4209_6</t>
  </si>
  <si>
    <t>E4209_7</t>
  </si>
  <si>
    <t>E4209_8</t>
  </si>
  <si>
    <t>E4209_9</t>
  </si>
  <si>
    <t>E4209_10</t>
  </si>
  <si>
    <t>E4209_11</t>
  </si>
  <si>
    <t>E4209_12</t>
  </si>
  <si>
    <t>E4209_13</t>
  </si>
  <si>
    <t>E4209_14</t>
  </si>
  <si>
    <t>W7602_1</t>
  </si>
  <si>
    <t>W7602_2</t>
  </si>
  <si>
    <t>W7602_3</t>
  </si>
  <si>
    <t>W7602_4</t>
  </si>
  <si>
    <t>W7602_5</t>
  </si>
  <si>
    <t>W7602_6</t>
  </si>
  <si>
    <t>W7602_7</t>
  </si>
  <si>
    <t>W7602_8</t>
  </si>
  <si>
    <t>W7602_9</t>
  </si>
  <si>
    <t>E5049_1</t>
  </si>
  <si>
    <t>E5049_2</t>
  </si>
  <si>
    <t>E5049_3</t>
  </si>
  <si>
    <t>E5049_4</t>
  </si>
  <si>
    <t>E5049_5</t>
  </si>
  <si>
    <t>E5049_6</t>
  </si>
  <si>
    <t>E5049_7</t>
  </si>
  <si>
    <t>E5049_8</t>
  </si>
  <si>
    <t>E5049_9</t>
  </si>
  <si>
    <t>E5021_1</t>
  </si>
  <si>
    <t>E5021_2</t>
  </si>
  <si>
    <t>E5021_3</t>
  </si>
  <si>
    <t>E5021_4</t>
  </si>
  <si>
    <t>E5021_5</t>
  </si>
  <si>
    <t>E5021_6</t>
  </si>
  <si>
    <t>E5021_7</t>
  </si>
  <si>
    <t>E5021_8</t>
  </si>
  <si>
    <t>E5021_9</t>
  </si>
  <si>
    <t>E5021_10</t>
  </si>
  <si>
    <t>E5021_11</t>
  </si>
  <si>
    <t>E0602_1</t>
  </si>
  <si>
    <t>E0602_2</t>
  </si>
  <si>
    <t>E0602_3</t>
  </si>
  <si>
    <t>E0602_4</t>
  </si>
  <si>
    <t>E0602_5</t>
  </si>
  <si>
    <t>E0602_6</t>
  </si>
  <si>
    <t>E0602_7</t>
  </si>
  <si>
    <t>E0602_8</t>
  </si>
  <si>
    <t>E0602_9</t>
  </si>
  <si>
    <t>E0602_10</t>
  </si>
  <si>
    <t>E0602_11</t>
  </si>
  <si>
    <t>E0602_12</t>
  </si>
  <si>
    <t>E3720_1</t>
  </si>
  <si>
    <t>E3720_2</t>
  </si>
  <si>
    <t>E3720_3</t>
  </si>
  <si>
    <t>E3720_4</t>
  </si>
  <si>
    <t>E3720_5</t>
  </si>
  <si>
    <t>E3720_6</t>
  </si>
  <si>
    <t>E3720_7</t>
  </si>
  <si>
    <t>E3720_8</t>
  </si>
  <si>
    <t>E3720_9</t>
  </si>
  <si>
    <t>E3720_10</t>
  </si>
  <si>
    <t>E3720_11</t>
  </si>
  <si>
    <t>E3720_12</t>
  </si>
  <si>
    <t>E3720_13</t>
  </si>
  <si>
    <t>E3720_14</t>
  </si>
  <si>
    <t>E3720_15</t>
  </si>
  <si>
    <t>E3720_16</t>
  </si>
  <si>
    <t>E3720_17</t>
  </si>
  <si>
    <t>E3720_18</t>
  </si>
  <si>
    <t>E3720_19</t>
  </si>
  <si>
    <t>E3720_20</t>
  </si>
  <si>
    <t>E3720_21</t>
  </si>
  <si>
    <t>E3720_22</t>
  </si>
  <si>
    <t>E3720_23</t>
  </si>
  <si>
    <t>E3720_24</t>
  </si>
  <si>
    <t>E3720_25</t>
  </si>
  <si>
    <t>E3720_26</t>
  </si>
  <si>
    <t>E3720_27</t>
  </si>
  <si>
    <t>E3720_28</t>
  </si>
  <si>
    <t>E3720_29</t>
  </si>
  <si>
    <t>E3720_30</t>
  </si>
  <si>
    <t>E3720_31</t>
  </si>
  <si>
    <t>E3720_32</t>
  </si>
  <si>
    <t>E3720_33</t>
  </si>
  <si>
    <t>E3720_34</t>
  </si>
  <si>
    <t>E0302_1</t>
  </si>
  <si>
    <t>E0302_2</t>
  </si>
  <si>
    <t>E0302_3</t>
  </si>
  <si>
    <t>E0302_4</t>
  </si>
  <si>
    <t>E0302_5</t>
  </si>
  <si>
    <t>E0302_6</t>
  </si>
  <si>
    <t>E0302_7</t>
  </si>
  <si>
    <t>E0302_8</t>
  </si>
  <si>
    <t>E0302_9</t>
  </si>
  <si>
    <t>S8703_1</t>
  </si>
  <si>
    <t>S8703_2</t>
  </si>
  <si>
    <t>S8703_3</t>
  </si>
  <si>
    <t>S8703_4</t>
  </si>
  <si>
    <t>S8703_5</t>
  </si>
  <si>
    <t>S8703_6</t>
  </si>
  <si>
    <t>S8703_7</t>
  </si>
  <si>
    <t>S8703_8</t>
  </si>
  <si>
    <t>S8703_9</t>
  </si>
  <si>
    <t>S8604_1</t>
  </si>
  <si>
    <t>S8604_2</t>
  </si>
  <si>
    <t>S8604_3</t>
  </si>
  <si>
    <t>S8604_4</t>
  </si>
  <si>
    <t>S8604_5</t>
  </si>
  <si>
    <t>S8604_6</t>
  </si>
  <si>
    <t>S8604_7</t>
  </si>
  <si>
    <t>S8604_8</t>
  </si>
  <si>
    <t>S8604_9</t>
  </si>
  <si>
    <t>S8604_10</t>
  </si>
  <si>
    <t>S8604_11</t>
  </si>
  <si>
    <t>S8604_12</t>
  </si>
  <si>
    <t>S8604_13</t>
  </si>
  <si>
    <t>S8604_14</t>
  </si>
  <si>
    <t>S8604_15</t>
  </si>
  <si>
    <t>E3820_1</t>
  </si>
  <si>
    <t>E3820_2</t>
  </si>
  <si>
    <t>E3820_3</t>
  </si>
  <si>
    <t>E3820_4</t>
  </si>
  <si>
    <t>E3820_5</t>
  </si>
  <si>
    <t>E3820_6</t>
  </si>
  <si>
    <t>E3820_7</t>
  </si>
  <si>
    <t>E3820_8</t>
  </si>
  <si>
    <t>E3820_9</t>
  </si>
  <si>
    <t>E3820_10</t>
  </si>
  <si>
    <t>E3820_11</t>
  </si>
  <si>
    <t>E3820_12</t>
  </si>
  <si>
    <t>E3820_13</t>
  </si>
  <si>
    <t>E3820_14</t>
  </si>
  <si>
    <t>E3820_15</t>
  </si>
  <si>
    <t>E3820_16</t>
  </si>
  <si>
    <t>E3820_17</t>
  </si>
  <si>
    <t>E3820_18</t>
  </si>
  <si>
    <t>E3820_19</t>
  </si>
  <si>
    <t>E3820_20</t>
  </si>
  <si>
    <t>E3820_21</t>
  </si>
  <si>
    <t>E3820_22</t>
  </si>
  <si>
    <t>E3820_23</t>
  </si>
  <si>
    <t>E3820_24</t>
  </si>
  <si>
    <t>E3820_25</t>
  </si>
  <si>
    <t>E3820_26</t>
  </si>
  <si>
    <t>E3820_27</t>
  </si>
  <si>
    <t>E3820_28</t>
  </si>
  <si>
    <t>E3820_29</t>
  </si>
  <si>
    <t>E3820_30</t>
  </si>
  <si>
    <t>E3820_31</t>
  </si>
  <si>
    <t>E3820_32</t>
  </si>
  <si>
    <t>E3820_33</t>
  </si>
  <si>
    <t>E3820_34</t>
  </si>
  <si>
    <t>E3820_35</t>
  </si>
  <si>
    <t>E3820_36</t>
  </si>
  <si>
    <t>E5022_1</t>
  </si>
  <si>
    <t>E5022_2</t>
  </si>
  <si>
    <t>E5022_3</t>
  </si>
  <si>
    <t>E5022_4</t>
  </si>
  <si>
    <t>E5022_5</t>
  </si>
  <si>
    <t>E5022_6</t>
  </si>
  <si>
    <t>E5022_7</t>
  </si>
  <si>
    <t>E5022_8</t>
  </si>
  <si>
    <t>E5022_9</t>
  </si>
  <si>
    <t>E5022_10</t>
  </si>
  <si>
    <t>E5022_11</t>
  </si>
  <si>
    <t>E3902_1</t>
  </si>
  <si>
    <t>E3902_2</t>
  </si>
  <si>
    <t>E3902_3</t>
  </si>
  <si>
    <t>E3902_4</t>
  </si>
  <si>
    <t>E3902_5</t>
  </si>
  <si>
    <t>E3902_6</t>
  </si>
  <si>
    <t>E3902_7</t>
  </si>
  <si>
    <t>E3902_8</t>
  </si>
  <si>
    <t>E3902_9</t>
  </si>
  <si>
    <t>E3902_10</t>
  </si>
  <si>
    <t>E3902_11</t>
  </si>
  <si>
    <t>E3902_12</t>
  </si>
  <si>
    <t>E3902_13</t>
  </si>
  <si>
    <t>E3902_14</t>
  </si>
  <si>
    <t>E3902_15</t>
  </si>
  <si>
    <t>E3902_16</t>
  </si>
  <si>
    <t>E3902_17</t>
  </si>
  <si>
    <t>E3902_18</t>
  </si>
  <si>
    <t>E3902_19</t>
  </si>
  <si>
    <t>E3902_20</t>
  </si>
  <si>
    <t>E3902_21</t>
  </si>
  <si>
    <t>E3902_22</t>
  </si>
  <si>
    <t>E3902_23</t>
  </si>
  <si>
    <t>E3902_24</t>
  </si>
  <si>
    <t>E3902_25</t>
  </si>
  <si>
    <t>E3902_26</t>
  </si>
  <si>
    <t>E3902_27</t>
  </si>
  <si>
    <t>E3902_28</t>
  </si>
  <si>
    <t>E3902_29</t>
  </si>
  <si>
    <t>E3902_30</t>
  </si>
  <si>
    <t>E3902_31</t>
  </si>
  <si>
    <t>E3902_32</t>
  </si>
  <si>
    <t>E3902_34</t>
  </si>
  <si>
    <t>E3902_36</t>
  </si>
  <si>
    <t>E0305_1</t>
  </si>
  <si>
    <t>E0305_2</t>
  </si>
  <si>
    <t>E0305_3</t>
  </si>
  <si>
    <t>E0305_4</t>
  </si>
  <si>
    <t>E0305_5</t>
  </si>
  <si>
    <t>E0305_6</t>
  </si>
  <si>
    <t>E0305_7</t>
  </si>
  <si>
    <t>E0305_8</t>
  </si>
  <si>
    <t>E0305_9</t>
  </si>
  <si>
    <t>E0305_10</t>
  </si>
  <si>
    <t>E0305_11</t>
  </si>
  <si>
    <t>E0305_12</t>
  </si>
  <si>
    <t>E0305_16</t>
  </si>
  <si>
    <t>E0305_17</t>
  </si>
  <si>
    <t>E0305_18</t>
  </si>
  <si>
    <t>Shifford Crescent Container</t>
  </si>
  <si>
    <t>Holyport Container</t>
  </si>
  <si>
    <t>Sunningdale Container</t>
  </si>
  <si>
    <t>E4305_1</t>
  </si>
  <si>
    <t>E4305_2</t>
  </si>
  <si>
    <t>E4305_3</t>
  </si>
  <si>
    <t>E4305_4</t>
  </si>
  <si>
    <t>E4305_5</t>
  </si>
  <si>
    <t>E4305_6</t>
  </si>
  <si>
    <t>E4305_7</t>
  </si>
  <si>
    <t>E4305_8</t>
  </si>
  <si>
    <t>E4305_9</t>
  </si>
  <si>
    <t>E4305_10</t>
  </si>
  <si>
    <t>E4305_11</t>
  </si>
  <si>
    <t>E4305_12</t>
  </si>
  <si>
    <t>E4305_13</t>
  </si>
  <si>
    <t>E4305_14</t>
  </si>
  <si>
    <t>E4305_15</t>
  </si>
  <si>
    <t>E4305_16</t>
  </si>
  <si>
    <t>E4305_17</t>
  </si>
  <si>
    <t>E4305_18</t>
  </si>
  <si>
    <t>E4305_19</t>
  </si>
  <si>
    <t>E4305_20</t>
  </si>
  <si>
    <t>E4305_21</t>
  </si>
  <si>
    <t>E4305_22</t>
  </si>
  <si>
    <t>E4305_23</t>
  </si>
  <si>
    <t>E4305_24</t>
  </si>
  <si>
    <t>E4607_1</t>
  </si>
  <si>
    <t>E4607_2</t>
  </si>
  <si>
    <t>E4607_3</t>
  </si>
  <si>
    <t>E4607_4</t>
  </si>
  <si>
    <t>E4607_5</t>
  </si>
  <si>
    <t>E4607_6</t>
  </si>
  <si>
    <t>E4607_7</t>
  </si>
  <si>
    <t>E4607_8</t>
  </si>
  <si>
    <t>Long Knowle</t>
  </si>
  <si>
    <t>E4607_9</t>
  </si>
  <si>
    <t>E4607_10</t>
  </si>
  <si>
    <t>E4607_11</t>
  </si>
  <si>
    <t>E4607_12</t>
  </si>
  <si>
    <t>E4607_13</t>
  </si>
  <si>
    <t>E4607_14</t>
  </si>
  <si>
    <t>E4607_15</t>
  </si>
  <si>
    <t>E4607_16</t>
  </si>
  <si>
    <t>E1821_1</t>
  </si>
  <si>
    <t>E1821_2</t>
  </si>
  <si>
    <t>E1821_3</t>
  </si>
  <si>
    <t>E1821_4</t>
  </si>
  <si>
    <t>E1821_5</t>
  </si>
  <si>
    <t>E1821_6</t>
  </si>
  <si>
    <t>E1821_7</t>
  </si>
  <si>
    <t>E1821_8</t>
  </si>
  <si>
    <t>E1821_9</t>
  </si>
  <si>
    <t>E1821_10</t>
  </si>
  <si>
    <t>E1821_11</t>
  </si>
  <si>
    <t>E1821_12</t>
  </si>
  <si>
    <t>E1821_13</t>
  </si>
  <si>
    <t>E1821_14</t>
  </si>
  <si>
    <t>E1821_15</t>
  </si>
  <si>
    <t>E1821_16</t>
  </si>
  <si>
    <t>E1821_17</t>
  </si>
  <si>
    <t>E1821_18</t>
  </si>
  <si>
    <t>E1821_19</t>
  </si>
  <si>
    <t>E1821_20</t>
  </si>
  <si>
    <t>E1821_21</t>
  </si>
  <si>
    <t>E1821_22</t>
  </si>
  <si>
    <t>E1821_23</t>
  </si>
  <si>
    <t>E1821_24</t>
  </si>
  <si>
    <t>E2701_1</t>
  </si>
  <si>
    <t>E2701_2</t>
  </si>
  <si>
    <t>E2701_3</t>
  </si>
  <si>
    <t>E2701_4</t>
  </si>
  <si>
    <t>E2701_5</t>
  </si>
  <si>
    <t>E2701_6</t>
  </si>
  <si>
    <t>E2701_7</t>
  </si>
  <si>
    <t>E2701_8</t>
  </si>
  <si>
    <t>E2701_9</t>
  </si>
  <si>
    <t>E2701_10</t>
  </si>
  <si>
    <t>E2701_11</t>
  </si>
  <si>
    <t>E2701_12</t>
  </si>
  <si>
    <t>E2701_13</t>
  </si>
  <si>
    <t>E2701_14</t>
  </si>
  <si>
    <t>E2701_15</t>
  </si>
  <si>
    <t>E2701_16</t>
  </si>
  <si>
    <t>E2701_17</t>
  </si>
  <si>
    <t>Homestead Park</t>
  </si>
  <si>
    <t>Electronic Products - eBooks (lending and reference)</t>
  </si>
  <si>
    <t>Electronic Products - eNewspapers, eMagazines, and eComics</t>
  </si>
  <si>
    <t>Electronic Products - eAudio and eAudiovisuals</t>
  </si>
  <si>
    <t>LIBR0227</t>
  </si>
  <si>
    <t>LIBR0228</t>
  </si>
  <si>
    <t>LIBR0229</t>
  </si>
  <si>
    <t>LIBR0230</t>
  </si>
  <si>
    <t>LIBR0231</t>
  </si>
  <si>
    <t>LIBR0232</t>
  </si>
  <si>
    <t>LIBR0233</t>
  </si>
  <si>
    <t>LIBR0234</t>
  </si>
  <si>
    <t>LIBR0235</t>
  </si>
  <si>
    <t>LIBR0236</t>
  </si>
  <si>
    <t>LIBR0237</t>
  </si>
  <si>
    <t>LIBR0238</t>
  </si>
  <si>
    <t>LIBR0239</t>
  </si>
  <si>
    <t>RECENT_REFURBISHMENT</t>
  </si>
  <si>
    <t>Multiple items (e.g. double cassettes/CDs/boxsets) are normally treated as one, so for the purposes of this questionnaire include them as one item.  Video recordings should include only items in VCR format.  Films and filmstrips should not be included.  Exclude items which are not 'new' but replacement packs of two or more cassettes, which when complete are defined as one item.  Count each title as one item, regardless of the number of components.  Multi-media open learning materials - include language courses, multi-media computer disks and multi-media CD-ROMS (text plus).  Include multi-media language courses (BBC, Linguaphone, etc.).  CD-ROMs, software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t>
  </si>
  <si>
    <t>Music, Videos and DVDs, Multi-media and Open Learning Packs (including language packs), CD-ROMs, Software etc.</t>
  </si>
  <si>
    <t xml:space="preserve">Multiple items (e.g. double cassettes, albums) are normally treated as one, then for the purposes of this questionnaire include them as one item. Video recordings should include only items in VCR format.  Films and filmstrips should not be included. Multi-media open learning materials - include language courses, multi-media computer disks and multi-media CD-ROMS (text plus).  Include multi-media language courses (BBC, Linguaphone,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 these should be included in Sound Recordings, either Talking Books or Music as appropriate.
</t>
  </si>
  <si>
    <t>Local Authority Run Library</t>
  </si>
  <si>
    <t>Independent Library</t>
  </si>
  <si>
    <t>This includes libraries which have been relocated or have replaced a closed library as part of a new development. </t>
  </si>
  <si>
    <t>The total number of electronic items available for loan by the public. For example, Microbits and tablets.</t>
  </si>
  <si>
    <t>The total number of songs available for download either owned by your local authority or available through your subscription package(s).</t>
  </si>
  <si>
    <r>
      <t xml:space="preserve">The total number of eBook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</si>
  <si>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eNewspapers, eMagazines and eComic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</si>
  <si>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eAudio and eAudiovisual </t>
    </r>
    <r>
      <rPr>
        <b/>
        <sz val="8"/>
        <rFont val="Verdana"/>
        <family val="2"/>
      </rPr>
      <t>publications</t>
    </r>
    <r>
      <rPr>
        <sz val="8"/>
        <rFont val="Verdana"/>
        <family val="2"/>
      </rPr>
      <t xml:space="preserve"> available for download either owned by your library authority or available through your subscription package(s).</t>
    </r>
  </si>
  <si>
    <t>The total number of electronic items issued. For example, Microbits and tablets.</t>
  </si>
  <si>
    <t>Thank you for your collaboration. If you have any questions or problems do not hesitate to contact Ben Lockett, Senior Data Analyst:</t>
  </si>
  <si>
    <t>020 7543 5683</t>
  </si>
  <si>
    <t>Please give details of any planned or recent refurbishment of the library (spend over £50k) below:</t>
  </si>
  <si>
    <t>Music, Videos and DVDs &amp; Multi-media and Open Learning Packs (including language packs), CD-ROMs, Software etc.</t>
  </si>
  <si>
    <t>Electronic Products - Music Streaming</t>
  </si>
  <si>
    <t>Electronic Products - Hardware</t>
  </si>
  <si>
    <t>Ben Lockett</t>
  </si>
  <si>
    <t>Senior Data Analyst</t>
  </si>
  <si>
    <r>
      <t>- Independent Library:</t>
    </r>
    <r>
      <rPr>
        <sz val="8"/>
        <rFont val="Verdana"/>
        <family val="2"/>
      </rPr>
      <t xml:space="preserve"> These do not have any local authority support.</t>
    </r>
  </si>
  <si>
    <t>If you have any queries about questions on this form please contact Ben Lockett, Senior Data Analyst at CIPFA (Tel: 020 7543 5683)</t>
  </si>
  <si>
    <t>Scheduled Opening Hours per Week (staffed)</t>
  </si>
  <si>
    <t>(vii)</t>
  </si>
  <si>
    <t>Section 6 - Volunteers</t>
  </si>
  <si>
    <t>Section 7 - Annual Issues</t>
  </si>
  <si>
    <t>Section 8 - Request Service</t>
  </si>
  <si>
    <t>Section 10 - Library Users</t>
  </si>
  <si>
    <t>Section 11 - Inter Library Loans for the Year (excluding those for Agency Services)</t>
  </si>
  <si>
    <t>Section 12 - Financial Information (excluding Costs of Agency Services)</t>
  </si>
  <si>
    <r>
      <t>Section 13 - Supplementary Financial Information</t>
    </r>
    <r>
      <rPr>
        <sz val="9"/>
        <color indexed="9"/>
        <rFont val="Verdana"/>
        <family val="2"/>
      </rPr>
      <t xml:space="preserve"> </t>
    </r>
  </si>
  <si>
    <t>Section 3 - Audio, Visual &amp; Other Items (excluding those for Agency Services)</t>
  </si>
  <si>
    <t>Section 4 - Electronic Items (excluding those for Agency Services)</t>
  </si>
  <si>
    <t>Total Audio, Visual &amp; Other Acquisitions</t>
  </si>
  <si>
    <r>
      <t>Section 1 - Service Points Open to the Public</t>
    </r>
    <r>
      <rPr>
        <b/>
        <sz val="8"/>
        <rFont val="Verdana"/>
        <family val="2"/>
      </rPr>
      <t xml:space="preserve"> - now collected in the 'Service Points' tab</t>
    </r>
  </si>
  <si>
    <t>Section 3 - Audio, Visual &amp; Other Items</t>
  </si>
  <si>
    <t>Lending Stock - Sound Recordings - Talking Books</t>
  </si>
  <si>
    <t>Lending Stock - Music, Videos and DVDs, Multi-media and Open Learning Packs (including language packs), CD-ROMs, Software etc.</t>
  </si>
  <si>
    <t>Section 5 - Numbers of Staff</t>
  </si>
  <si>
    <t>Section 11 - Inter Library Loans for the Year</t>
  </si>
  <si>
    <t>Section 13 - Supplementary Financial Information</t>
  </si>
  <si>
    <t>Scheduled Opening Hours per Week (unstaffed)</t>
  </si>
  <si>
    <t>LIBR0240</t>
  </si>
  <si>
    <t>LIBR0241</t>
  </si>
  <si>
    <t>LIBR0242</t>
  </si>
  <si>
    <t>LIBR0243</t>
  </si>
  <si>
    <t>Swiss Cottage</t>
  </si>
  <si>
    <t>Libraries run by GLL (Greenwich Leisure Ltd)</t>
  </si>
  <si>
    <t>Bibliographic Databases (BDS, Collection HQ)</t>
  </si>
  <si>
    <t>Finchley Church End</t>
  </si>
  <si>
    <t>Stock security, Supplier and Contract fees, memberships and subs</t>
  </si>
  <si>
    <t>Ealing Central</t>
  </si>
  <si>
    <t>Unable to provide actuals for cells 133-144</t>
  </si>
  <si>
    <t>Hornsey</t>
  </si>
  <si>
    <t>Wood Green</t>
  </si>
  <si>
    <t>cell 142</t>
  </si>
  <si>
    <t>Southport</t>
  </si>
  <si>
    <t>Bristol Central</t>
  </si>
  <si>
    <t>Cell 149</t>
  </si>
  <si>
    <t>Weston-super-Mare</t>
  </si>
  <si>
    <t>Southsea</t>
  </si>
  <si>
    <t>Forum, Southend-on-Sea</t>
  </si>
  <si>
    <t>Dawley, Donnington &amp; Stirchley are run by Parish/Town Councils. Hadley is run by Hadley Learning Centre (School)</t>
  </si>
  <si>
    <t>Cell 141</t>
  </si>
  <si>
    <t>cell 139</t>
  </si>
  <si>
    <t>Winchester DC</t>
  </si>
  <si>
    <t>Community Benefit Society called Inspire: Culture, Learning &amp; Libraries launched on 1st April 2016, commissioned by Nottinghamshire County Council to deliver the County library service</t>
  </si>
  <si>
    <t>Cell 95</t>
  </si>
  <si>
    <t>Aberystwyth</t>
  </si>
  <si>
    <t>Ewart</t>
  </si>
  <si>
    <t>Central, Edinburgh</t>
  </si>
  <si>
    <t>Meadowbank</t>
  </si>
  <si>
    <t>Tiree Library</t>
  </si>
  <si>
    <t>S8701_11</t>
  </si>
  <si>
    <t>Tobermory Library</t>
  </si>
  <si>
    <t>S8701_12</t>
  </si>
  <si>
    <t>Colindale</t>
  </si>
  <si>
    <t>Library Link</t>
  </si>
  <si>
    <t>Kingsbury</t>
  </si>
  <si>
    <t>E0102_2</t>
  </si>
  <si>
    <t>Lockleaze</t>
  </si>
  <si>
    <t>Bishopston</t>
  </si>
  <si>
    <t>Henleaze</t>
  </si>
  <si>
    <t>Brampton LAP</t>
  </si>
  <si>
    <t>E0521_46</t>
  </si>
  <si>
    <t>W7101_1</t>
  </si>
  <si>
    <t>W7101_2</t>
  </si>
  <si>
    <t>Cardigan</t>
  </si>
  <si>
    <t>W7101_3</t>
  </si>
  <si>
    <t>Lampeter</t>
  </si>
  <si>
    <t>W7101_4</t>
  </si>
  <si>
    <t>Aberaeron</t>
  </si>
  <si>
    <t>W7101_5</t>
  </si>
  <si>
    <t>Llandysul</t>
  </si>
  <si>
    <t>W7101_6</t>
  </si>
  <si>
    <t>New Quay</t>
  </si>
  <si>
    <t>W7101_7</t>
  </si>
  <si>
    <t>Large Mobile</t>
  </si>
  <si>
    <t>W7101_8</t>
  </si>
  <si>
    <t>Small mobile North</t>
  </si>
  <si>
    <t>W7101_9</t>
  </si>
  <si>
    <t>Small mobile south</t>
  </si>
  <si>
    <t>Dalbeattie Library</t>
  </si>
  <si>
    <t>Ordnance Unity Centre</t>
  </si>
  <si>
    <t>Southgate</t>
  </si>
  <si>
    <t>Waid (formerly Anstruther)</t>
  </si>
  <si>
    <t>East Fife Mobile (formerly Mobile North East Fife</t>
  </si>
  <si>
    <t>Stamford Hill</t>
  </si>
  <si>
    <t>E5038_1</t>
  </si>
  <si>
    <t>E5038_2</t>
  </si>
  <si>
    <t>E5038_3</t>
  </si>
  <si>
    <t>Marcus Garvey</t>
  </si>
  <si>
    <t>E5038_4</t>
  </si>
  <si>
    <t>Alexandra Park</t>
  </si>
  <si>
    <t>E5038_5</t>
  </si>
  <si>
    <t>Muswell Hill</t>
  </si>
  <si>
    <t>E5038_6</t>
  </si>
  <si>
    <t>St Ann's</t>
  </si>
  <si>
    <t>E5038_7</t>
  </si>
  <si>
    <t>Stroud Green &amp; Harringay</t>
  </si>
  <si>
    <t>E5038_8</t>
  </si>
  <si>
    <t>Coombes Croft</t>
  </si>
  <si>
    <t>E5038_9</t>
  </si>
  <si>
    <t>Highgate</t>
  </si>
  <si>
    <t>Ledbury</t>
  </si>
  <si>
    <t>E5015_11</t>
  </si>
  <si>
    <t>Cat and Mouse Library - replaced John Barnes on 28.11.17</t>
  </si>
  <si>
    <t>E2321_4</t>
  </si>
  <si>
    <t>Barrowford</t>
  </si>
  <si>
    <t>E2321_5</t>
  </si>
  <si>
    <t>Bolton-le-Sands</t>
  </si>
  <si>
    <t>E2321_9</t>
  </si>
  <si>
    <t>Burnley Campus</t>
  </si>
  <si>
    <t>E2321_33</t>
  </si>
  <si>
    <t>Oswaldtwistle</t>
  </si>
  <si>
    <t>E2321_41</t>
  </si>
  <si>
    <t>E2321_43</t>
  </si>
  <si>
    <t>Thornton</t>
  </si>
  <si>
    <t>E2321_45</t>
  </si>
  <si>
    <t>Whalley</t>
  </si>
  <si>
    <t>E2321_55</t>
  </si>
  <si>
    <t>Freckleton</t>
  </si>
  <si>
    <t>E2321_56</t>
  </si>
  <si>
    <t>Fulwood</t>
  </si>
  <si>
    <t>E2321_65</t>
  </si>
  <si>
    <t>Lostock Hall</t>
  </si>
  <si>
    <t>E2321_66</t>
  </si>
  <si>
    <t>Parbold</t>
  </si>
  <si>
    <t>E2520_45</t>
  </si>
  <si>
    <t>Access Mobile 2</t>
  </si>
  <si>
    <t>Wimbledon Library</t>
  </si>
  <si>
    <t>Morden Library</t>
  </si>
  <si>
    <t>Mitcham Library</t>
  </si>
  <si>
    <t>Colliers Wood Library</t>
  </si>
  <si>
    <t>Raynes Park Library</t>
  </si>
  <si>
    <t>West Barnes Library</t>
  </si>
  <si>
    <t>Pollards Hill Library</t>
  </si>
  <si>
    <t>S8709_21</t>
  </si>
  <si>
    <t>Townhouse, Irvine</t>
  </si>
  <si>
    <t>The Campus Library</t>
  </si>
  <si>
    <t>Clevedon Library</t>
  </si>
  <si>
    <t>Congresbury Library</t>
  </si>
  <si>
    <t>For All Healthy Living Centre Library</t>
  </si>
  <si>
    <t>Nailsea Library</t>
  </si>
  <si>
    <t>Pill Library &amp; Children's Centre</t>
  </si>
  <si>
    <t>Portishead Library</t>
  </si>
  <si>
    <t>Weston-super-Mare Library</t>
  </si>
  <si>
    <t>Winscombe Library</t>
  </si>
  <si>
    <t>Worle Library &amp; Children's Centre</t>
  </si>
  <si>
    <t>Yatton Library &amp; Children's Centre</t>
  </si>
  <si>
    <t>North Somerset Mobile Library</t>
  </si>
  <si>
    <t>E3001_17</t>
  </si>
  <si>
    <t>Dales Centre</t>
  </si>
  <si>
    <t>Oxfordshire County Library</t>
  </si>
  <si>
    <t>Paulsgrove Library</t>
  </si>
  <si>
    <t>Cosham Library</t>
  </si>
  <si>
    <t>North End Library</t>
  </si>
  <si>
    <t>Carnegie Library</t>
  </si>
  <si>
    <t>Beddow Library</t>
  </si>
  <si>
    <t>Southsea Library</t>
  </si>
  <si>
    <t>Alderman Lacey Library</t>
  </si>
  <si>
    <t>Portsea Library</t>
  </si>
  <si>
    <t>Mowbray Gardens</t>
  </si>
  <si>
    <t>E4404_28</t>
  </si>
  <si>
    <t>Woodseats</t>
  </si>
  <si>
    <t>Anderson High</t>
  </si>
  <si>
    <t>Baltaound</t>
  </si>
  <si>
    <t>E3202_18</t>
  </si>
  <si>
    <t>John Rodie Library, Mossblown</t>
  </si>
  <si>
    <t>E1702_2</t>
  </si>
  <si>
    <t>Burgess road</t>
  </si>
  <si>
    <t>E1501_1</t>
  </si>
  <si>
    <t>E1501_2</t>
  </si>
  <si>
    <t>E1501_3</t>
  </si>
  <si>
    <t>Kent Elms Library</t>
  </si>
  <si>
    <t>E1501_4</t>
  </si>
  <si>
    <t>E1501_5</t>
  </si>
  <si>
    <t>Southchurch Library</t>
  </si>
  <si>
    <t>E1501_6</t>
  </si>
  <si>
    <t>Shoeburyness Library</t>
  </si>
  <si>
    <t>E1501_7</t>
  </si>
  <si>
    <t>Moredon and Rodbourne Cheney Library</t>
  </si>
  <si>
    <t>Old Town</t>
  </si>
  <si>
    <t>Beechcroft Library</t>
  </si>
  <si>
    <t>Hindu Temple</t>
  </si>
  <si>
    <t>Dawley &amp; Malinslee</t>
  </si>
  <si>
    <t>Donnington &amp; Muxton</t>
  </si>
  <si>
    <t>Barry (County) Library</t>
  </si>
  <si>
    <t>Cowbridge Library</t>
  </si>
  <si>
    <t>Llantwit Major Library</t>
  </si>
  <si>
    <t>Penarth Library</t>
  </si>
  <si>
    <t xml:space="preserve">Dinas Powys Library &amp; Activity Centre (DPLAC) </t>
  </si>
  <si>
    <t>Rhoose Community Library</t>
  </si>
  <si>
    <t>St. Athan Community Hub and Library (SACHAL)</t>
  </si>
  <si>
    <t>Sully &amp; Lavernock Community Trust</t>
  </si>
  <si>
    <t>Wenvoe Community Library</t>
  </si>
  <si>
    <t>E0602_13</t>
  </si>
  <si>
    <t>Great Sankey</t>
  </si>
  <si>
    <t>West Berks Mobile</t>
  </si>
  <si>
    <t>*Calculated from the service points tab</t>
  </si>
  <si>
    <r>
      <t>Audio, Visual &amp; Other Issues</t>
    </r>
    <r>
      <rPr>
        <b/>
        <sz val="8"/>
        <rFont val="Verdana"/>
        <family val="2"/>
      </rPr>
      <t xml:space="preserve"> </t>
    </r>
  </si>
  <si>
    <t>Total Audio, Visual &amp; Other Issues</t>
  </si>
  <si>
    <t>E1203</t>
  </si>
  <si>
    <t>E1203_1</t>
  </si>
  <si>
    <t>E1203_2</t>
  </si>
  <si>
    <t>E1203_3</t>
  </si>
  <si>
    <t>E1203_4</t>
  </si>
  <si>
    <t>E1203_5</t>
  </si>
  <si>
    <t>E1203_6</t>
  </si>
  <si>
    <t>E1203_7</t>
  </si>
  <si>
    <t>E1203_8</t>
  </si>
  <si>
    <t>E1203_9</t>
  </si>
  <si>
    <t>E1203_10</t>
  </si>
  <si>
    <t>E1203_11</t>
  </si>
  <si>
    <t>E1203_12</t>
  </si>
  <si>
    <t>E1203_13</t>
  </si>
  <si>
    <t>E1203_14</t>
  </si>
  <si>
    <t>E1203_15</t>
  </si>
  <si>
    <t>E1203_16</t>
  </si>
  <si>
    <t>E1203_17</t>
  </si>
  <si>
    <t>E1203_18</t>
  </si>
  <si>
    <t>E1203_19</t>
  </si>
  <si>
    <t>E1203_20</t>
  </si>
  <si>
    <t>E1203_21</t>
  </si>
  <si>
    <t>E1203_22</t>
  </si>
  <si>
    <t>E1203_23</t>
  </si>
  <si>
    <t>E1203_24</t>
  </si>
  <si>
    <t>E1203_25</t>
  </si>
  <si>
    <t>E1203_26</t>
  </si>
  <si>
    <t>E1203_27</t>
  </si>
  <si>
    <t>E1203_28</t>
  </si>
  <si>
    <t>E1203_29</t>
  </si>
  <si>
    <t>E1203_30</t>
  </si>
  <si>
    <t>E1203_31</t>
  </si>
  <si>
    <t>E1203_32</t>
  </si>
  <si>
    <r>
      <t xml:space="preserve">Auto-filled cells below are produced on previous returns and </t>
    </r>
    <r>
      <rPr>
        <b/>
        <u/>
        <sz val="8"/>
        <rFont val="Verdana"/>
        <family val="2"/>
      </rPr>
      <t>should be checked and updated</t>
    </r>
    <r>
      <rPr>
        <b/>
        <sz val="8"/>
        <rFont val="Verdana"/>
        <family val="2"/>
      </rPr>
      <t>.</t>
    </r>
  </si>
  <si>
    <t>LIBR0244</t>
  </si>
  <si>
    <t>LIBR0245</t>
  </si>
  <si>
    <t>Use one line for each service point (including mobile libraries).  If a mobile, please select "Mobile" under column (iii) and scheduled opening hours per</t>
  </si>
  <si>
    <r>
      <t xml:space="preserve">Repeat this process for each branch and then </t>
    </r>
    <r>
      <rPr>
        <b/>
        <u/>
        <sz val="8"/>
        <rFont val="Verdana"/>
        <family val="2"/>
      </rPr>
      <t>ADD</t>
    </r>
    <r>
      <rPr>
        <sz val="8"/>
        <rFont val="Verdana"/>
        <family val="2"/>
      </rPr>
      <t xml:space="preserve"> all of the total branch ICT hours to give an overall total for ICT hours in the authority. (Please note that multiplying the total number of scheduled library opening hours and the total number of terminals</t>
    </r>
    <r>
      <rPr>
        <b/>
        <sz val="8"/>
        <rFont val="Verdana"/>
        <family val="2"/>
      </rPr>
      <t xml:space="preserve"> DOES NOT</t>
    </r>
    <r>
      <rPr>
        <sz val="8"/>
        <rFont val="Verdana"/>
        <family val="2"/>
      </rPr>
      <t xml:space="preserve"> give the total for ICT hours).</t>
    </r>
  </si>
  <si>
    <t>79</t>
  </si>
  <si>
    <t>80</t>
  </si>
  <si>
    <t>81</t>
  </si>
  <si>
    <t>82</t>
  </si>
  <si>
    <t>Section 4 - Electronic Items</t>
  </si>
  <si>
    <t>PLEASE COMPLETE ON A NON IAS 19 ACCOUNTING BASIS</t>
  </si>
  <si>
    <r>
      <t>THIS FORM MUST BE COMPLETED ON A NON IAS 19 BASIS.  Further guidance can be found in the CIPFA Service Expenditure Reporting Code of Practice for Local Authorities (S</t>
    </r>
    <r>
      <rPr>
        <b/>
        <i/>
        <sz val="8"/>
        <rFont val="Verdana"/>
        <family val="2"/>
      </rPr>
      <t>e</t>
    </r>
    <r>
      <rPr>
        <b/>
        <sz val="8"/>
        <rFont val="Verdana"/>
        <family val="2"/>
      </rPr>
      <t>RCOP).</t>
    </r>
  </si>
  <si>
    <t>Other than for lines 1 to 19, only include figures in this return from service points you have identified as being under your statutory control on the previous page.</t>
  </si>
  <si>
    <t>Unstaffed opening hours are when technology allows public access to a library without staff members present.</t>
  </si>
  <si>
    <t>Unstaffed hours will be included in the Number of Static Service Points Open totals at the beginning of Section 1 of the questionnaire.</t>
  </si>
  <si>
    <t>week in columns (iv) and (v). Likewise for a static library, but select "Static" under column (iii).</t>
  </si>
  <si>
    <t>Percentage of total scheduled opening hours per week staffed*</t>
  </si>
  <si>
    <t>Percentage of total scheduled opening hours per week unstaffed*</t>
  </si>
  <si>
    <t>Electronic Products - Film Streaming</t>
  </si>
  <si>
    <t>Electronic Issues</t>
  </si>
  <si>
    <t>A service point is any library, static or mobile, through which the public library authority provides or directly manages a service to the general public. A static service point must allow access to the general public (not just specific groups) and, as a minimum, provide a staffed (paid or unpaid) information point for some or all of the staffed opening hours, stock loan facilities and a public access terminal.  Departments within a single building should not be counted separately.  Central libraries and branch libraries are counted as separate service points.  Services to the general public from dual use libraries (which serve both the general public and educational establishments) should be included.</t>
  </si>
  <si>
    <t>The total number of films available for download either owned by your local authority or available through your subscription package(s).</t>
  </si>
  <si>
    <t>The total number of eBooks (lending and reference) borrowed.</t>
  </si>
  <si>
    <t>The total number of eNewspaper, eMagazine and eComics borrowed.</t>
  </si>
  <si>
    <t>The total number of eAudio and eAudiovisuals borrowed.</t>
  </si>
  <si>
    <t>The total number of songs downloaded and accessed.</t>
  </si>
  <si>
    <t>The total number of films downloaded and accessed.</t>
  </si>
  <si>
    <t>Visits included in line 94 should not be included in line 95 above.</t>
  </si>
  <si>
    <t>Authorities may if they wish, base their figure for visits on a larger statistical sample than the one suggested by CIPFA. Please</t>
  </si>
  <si>
    <t>Actual Opening Hours per Week 
(due to COVID-19)</t>
  </si>
  <si>
    <t>(viii)</t>
  </si>
  <si>
    <t>Section 15 - Comments</t>
  </si>
  <si>
    <t>Section 14 - Memorandum</t>
  </si>
  <si>
    <t>Section 9 - Enquiries</t>
  </si>
  <si>
    <t>Number of enquiries of which are online/other electronic</t>
  </si>
  <si>
    <t>Number of requests of which are online/other electronic</t>
  </si>
  <si>
    <t>Electronic Issues - eBooks (lending and reference) - Adult Fiction</t>
  </si>
  <si>
    <t>Electronic Issues - eBooks (lending and reference) - Adult Non-fiction</t>
  </si>
  <si>
    <t>Electronic Issues - eBooks (lending and reference) - Children's Fiction</t>
  </si>
  <si>
    <t>Electronic Issues - eBooks (lending and reference) - Children's Non-fiction</t>
  </si>
  <si>
    <t>Electronic Issues - eAudio and eAudiovisuals - Adult Fiction</t>
  </si>
  <si>
    <t>Electronic Issues - eAudio and eAudiovisuals - Adult Non-fiction</t>
  </si>
  <si>
    <t>Electronic Issues - eAudio and eAudiovisuals - Children's Fiction</t>
  </si>
  <si>
    <t>Electronic Issues - eAudio and eAudiovisuals - Children's Non-fiction</t>
  </si>
  <si>
    <t>Estimated number of physical events in 2020-21</t>
  </si>
  <si>
    <t>Estimated number of virtual events in 2020-21</t>
  </si>
  <si>
    <t>Estimated number of attendees to physical events in 2020-21</t>
  </si>
  <si>
    <t>If possible, please outline below your approach to collecting data on social media:</t>
  </si>
  <si>
    <t>Estimated number of attendees to virtual events in 2020-21</t>
  </si>
  <si>
    <t>Number of clients visited at home during the year in question by library staff or volunteers. Count people visited for part of the year only. Do NOT give the number of visits. Include clients that libraries have delivered to by post because of the COVID-19 pandemic.</t>
  </si>
  <si>
    <t>Miscellaneous - Corporate Income (please specify if significant)</t>
  </si>
  <si>
    <t>r</t>
  </si>
  <si>
    <t>Service Points Open to the Public</t>
  </si>
  <si>
    <t>Added</t>
  </si>
  <si>
    <t>Main Questionnaire</t>
  </si>
  <si>
    <t>Amended</t>
  </si>
  <si>
    <t>A new column has been added for Actual Opening Hours per Week to record the hours open for service points during the COVID-19 pandemic and compare against the scheduled opening hours.</t>
  </si>
  <si>
    <t>Column (vi)</t>
  </si>
  <si>
    <t>A new memorandum section has been created towards the end of the questionnaire, with new boxes to record the breakdown of electronic issues for eBooks and eAudio by adult and children's fiction and non-fiction if the data is available to authorities.</t>
  </si>
  <si>
    <t>New boxes have been created in the new memorandum section to record the number of physical and virtual events and the number of attendees for both.</t>
  </si>
  <si>
    <t>Section 14</t>
  </si>
  <si>
    <t>An open comment box has been created to enquire about the collection of social media statistics by authorities.</t>
  </si>
  <si>
    <t>Section 12</t>
  </si>
  <si>
    <t>Guidance Notes</t>
  </si>
  <si>
    <t>Line 64</t>
  </si>
  <si>
    <t>Guidance has been amended for Professional Staff, with an additional line inserted in brackets.</t>
  </si>
  <si>
    <t>Line 93</t>
  </si>
  <si>
    <t>An additional line of guidance has been inserted at the end of point (i).</t>
  </si>
  <si>
    <t>An open comment box has been created for Line 137: Miscellaneous - Corporate Income, to capture significant examples of income for this item.</t>
  </si>
  <si>
    <t>Please include only terminals in public areas for public or joint use with staff, stand alone or portable PCs used entirely for user's own work with no use of the library's information sources are not included. Only devices with access to the internet, library catalogue and OPACs (online public access catalogues) should be included.  Each device counts as one whether used for one or more than one application.  Include all service points (including those open less than 10 hours per week) and mobile libraries. Include all workstations that would have met the above guidance if they had not been affected by COVID-19 lockdowns and social distancing measures.</t>
  </si>
  <si>
    <t>Please include both statutory and non-statutory libraries here. Temporary relocations should be excluded.</t>
  </si>
  <si>
    <t>*For questions asking for a snapshot figure at 31 March, if the 31 March date is not appropriate due to COVID-19 lockdown, please provide a snapshot figure from the latest date possible that is appropriate and record the date in the 'Other Comments' box at the bottom of the questionnaire.</t>
  </si>
  <si>
    <t>Include visitors collecting packages through services such as click and collect, even if they do not physically enter the library premises.
Counting Methodology - electronic counters:
Ultimately, the method used to count visits is for authorities to determine although, for consistency and to improve the robustness of the data, a full year count is advisable, if possible by electronic counters.  Where this encompasses a multi-service point using electronic counters at a common entrance, some sampling will also be necessary to identify those visits that meet the definition above.  Sampling for this purpose and for those authorities that cannot undertake a full year count should be carried out in line with the sampling methodology below.</t>
  </si>
  <si>
    <t>Line 24</t>
  </si>
  <si>
    <t>An additional line of guidance has been inserted at the end of the paragraph.</t>
  </si>
  <si>
    <t>Line 67 &amp; 68</t>
  </si>
  <si>
    <t>There exist a number of definitions of volunteers and volunteering, (for example those used by the Home Office Citizenship Survey, the DCMS Taking Part Survey and the Institute of Volunteering). Taking those into account, for the purposes of this indicator, a "volunteer" is any person who gives unpaid help or assistance to a library (as defined in the notes for section 1) by doing something which aims to benefit the organisation and its stakeholders, including involvement in management boards and other decision making groups. In the case of Friends' organisations, or similar groups, you should include only those members who give active support over and above being a member of that group. Work experience placements should also be included. Each individual should be counted only once. Do not exclude volunteers who have been unable to provide assistance because of the COVID-19 pandemic.</t>
  </si>
  <si>
    <t>Line 94 to 96</t>
  </si>
  <si>
    <t>A new opening line of guidance on visits has been inserted.</t>
  </si>
  <si>
    <t>Books (hard cover and soft cover) are to be counted in volumes. Pamphlets (i.e. publications of less than 49 pages) should only be counted if they are catalogued and in units in which they are consulted or issued. Bound volumes of periodicals etc. issued or used as such should be counted as individual volumes as should sets of plays and sheet music when issued as a unit. The figures should exclude patents, trade catalogues, prints, single issues of periodicals and printed maps in separate sheets. Exclude printed volumes for services to educational establishments, prisons, hospitals etc. Record stock in the same manner as previous years, including keeping all of the stock in service points closed due to COVID-19 shown as available, instead of moving such stock to reserve stock.</t>
  </si>
  <si>
    <t>Line 29 to 44</t>
  </si>
  <si>
    <t>If you have any further comments or clarifications (such as on your reporting of loan/issue figures) please use the below space:</t>
  </si>
  <si>
    <t>Loans to final borrowers only are to be included.  For issues to institutions, playgroups etc. count only the initial issues made by the library staff or the computer system. Regarding the impact of the pandemic, such as pushing forward due dates for loans, please record your figures as best as you can using your library management system and add any important detail on how you have recorded your figures in the 'Other Comments' box at the bottom of the questionnaire.</t>
  </si>
  <si>
    <t>Line 69 to 77</t>
  </si>
  <si>
    <t>Please include opening hours for service points that are temporarily closed as on 31 March due to COVID-19 lockdown.</t>
  </si>
  <si>
    <t>- the number of terminals at that branch (following guidance for line 24)</t>
  </si>
  <si>
    <t>E1204</t>
  </si>
  <si>
    <t>E0402</t>
  </si>
  <si>
    <t>COVID Actual Hours</t>
  </si>
  <si>
    <t>Number of Static Service Points Open (Scheduled Hours):</t>
  </si>
  <si>
    <t>COVI0181</t>
  </si>
  <si>
    <t>COVI0182</t>
  </si>
  <si>
    <t>COVI0183</t>
  </si>
  <si>
    <t>COVI0184</t>
  </si>
  <si>
    <t>COVI0185</t>
  </si>
  <si>
    <t>COVI0186</t>
  </si>
  <si>
    <t>COVI0187</t>
  </si>
  <si>
    <t>COVI0188</t>
  </si>
  <si>
    <t>COVI0189</t>
  </si>
  <si>
    <t>COVI0190</t>
  </si>
  <si>
    <t>COVI0191</t>
  </si>
  <si>
    <t>COVI0192</t>
  </si>
  <si>
    <t>COVI0193</t>
  </si>
  <si>
    <t>COVI0194</t>
  </si>
  <si>
    <t>COVI0195</t>
  </si>
  <si>
    <t>COVI0196</t>
  </si>
  <si>
    <t>COVI0197</t>
  </si>
  <si>
    <t>COVI0198</t>
  </si>
  <si>
    <t>COVI0199</t>
  </si>
  <si>
    <t>COVI0200</t>
  </si>
  <si>
    <t>COVI0201</t>
  </si>
  <si>
    <t>COVI0202</t>
  </si>
  <si>
    <t>COVI0203</t>
  </si>
  <si>
    <t>COVI0204</t>
  </si>
  <si>
    <t>COVI0205</t>
  </si>
  <si>
    <t>COVI0206</t>
  </si>
  <si>
    <t>COVI0207</t>
  </si>
  <si>
    <t>COVI0208</t>
  </si>
  <si>
    <t>COVI0209</t>
  </si>
  <si>
    <t>COVI0210</t>
  </si>
  <si>
    <t>COVI0001</t>
  </si>
  <si>
    <t>COVI0002</t>
  </si>
  <si>
    <t>COVI0003</t>
  </si>
  <si>
    <t>COVI0004</t>
  </si>
  <si>
    <t>COVI0005</t>
  </si>
  <si>
    <t>COVI0006</t>
  </si>
  <si>
    <t>COVI0007</t>
  </si>
  <si>
    <t>COVI0008</t>
  </si>
  <si>
    <t>COVI0009</t>
  </si>
  <si>
    <t>COVI0010</t>
  </si>
  <si>
    <t>COVI0011</t>
  </si>
  <si>
    <t>COVI0012</t>
  </si>
  <si>
    <t>COVI0179</t>
  </si>
  <si>
    <t>COVI0180</t>
  </si>
  <si>
    <t>COVI0014</t>
  </si>
  <si>
    <t>COVID Opening Hours (LIBR0181 to LIBR0014)</t>
  </si>
  <si>
    <t>LIBR0176</t>
  </si>
  <si>
    <t>LIBR0177</t>
  </si>
  <si>
    <t>LIBR0246</t>
  </si>
  <si>
    <t>LIBR0247</t>
  </si>
  <si>
    <t>LIBR0248</t>
  </si>
  <si>
    <t>LIBR0249</t>
  </si>
  <si>
    <t>LIBR0250</t>
  </si>
  <si>
    <t>LIBR0251</t>
  </si>
  <si>
    <t>LIBR0252</t>
  </si>
  <si>
    <t>LIBR0253</t>
  </si>
  <si>
    <t>LIBR0254</t>
  </si>
  <si>
    <t>LIBR0255</t>
  </si>
  <si>
    <t>LIBR0256</t>
  </si>
  <si>
    <t>LIBR0257</t>
  </si>
  <si>
    <t>Actual Opening Hours per Week (due to COVID-19)</t>
  </si>
  <si>
    <t>E4302_1</t>
  </si>
  <si>
    <t>E4302_2</t>
  </si>
  <si>
    <t>Allerton</t>
  </si>
  <si>
    <t>E4302_3</t>
  </si>
  <si>
    <t>Childwall</t>
  </si>
  <si>
    <t>E4302_4</t>
  </si>
  <si>
    <t>Croxteth</t>
  </si>
  <si>
    <t>E4302_5</t>
  </si>
  <si>
    <t>Garston</t>
  </si>
  <si>
    <t>E4302_6</t>
  </si>
  <si>
    <t>Kensington</t>
  </si>
  <si>
    <t>E4302_7</t>
  </si>
  <si>
    <t>Lee Valley</t>
  </si>
  <si>
    <t>E4302_8</t>
  </si>
  <si>
    <t>Home Library</t>
  </si>
  <si>
    <t>E4302_9</t>
  </si>
  <si>
    <t>Norris Green</t>
  </si>
  <si>
    <t>E4302_10</t>
  </si>
  <si>
    <t>Old Swan</t>
  </si>
  <si>
    <t>E4302_11</t>
  </si>
  <si>
    <t>Parklands</t>
  </si>
  <si>
    <t>E4302_12</t>
  </si>
  <si>
    <t>Sefton Park</t>
  </si>
  <si>
    <t>E4302_13</t>
  </si>
  <si>
    <t>E4302_14</t>
  </si>
  <si>
    <t>Toxteth</t>
  </si>
  <si>
    <t>E4302_15</t>
  </si>
  <si>
    <t>Wavertree</t>
  </si>
  <si>
    <t>E4302_16</t>
  </si>
  <si>
    <t>West Derby</t>
  </si>
  <si>
    <t>E4302_17</t>
  </si>
  <si>
    <t>Breck Road</t>
  </si>
  <si>
    <t>E4302_18</t>
  </si>
  <si>
    <t>Dovecot</t>
  </si>
  <si>
    <t>E4302_19</t>
  </si>
  <si>
    <t>Fazakerley</t>
  </si>
  <si>
    <t>E4302_20</t>
  </si>
  <si>
    <t>William Patrick Library</t>
  </si>
  <si>
    <t xml:space="preserve">Palmers Green </t>
  </si>
  <si>
    <t>New Barnet</t>
  </si>
  <si>
    <t>E2321_12</t>
  </si>
  <si>
    <t>Chatburn</t>
  </si>
  <si>
    <t>E2321_14</t>
  </si>
  <si>
    <t>Cleveleys</t>
  </si>
  <si>
    <t>E2321_19</t>
  </si>
  <si>
    <t>Earby</t>
  </si>
  <si>
    <t>E2321_27</t>
  </si>
  <si>
    <t>Lytham</t>
  </si>
  <si>
    <t>E2321_35</t>
  </si>
  <si>
    <t>Pike Hill</t>
  </si>
  <si>
    <t>E2321_49</t>
  </si>
  <si>
    <t>Bamber Bridge</t>
  </si>
  <si>
    <t>E0305_13</t>
  </si>
  <si>
    <t>E0305_14</t>
  </si>
  <si>
    <t>E0305_15</t>
  </si>
  <si>
    <t>The Forum, southend on Sea</t>
  </si>
  <si>
    <t>Westcliff on Sea Library</t>
  </si>
  <si>
    <t>Leigh on Sea Library</t>
  </si>
  <si>
    <t>Arlesey Resource Centre</t>
  </si>
  <si>
    <t>E4502_14</t>
  </si>
  <si>
    <t>Fawdon Community Library</t>
  </si>
  <si>
    <t>E4502_15</t>
  </si>
  <si>
    <t>Jesmond Library</t>
  </si>
  <si>
    <t>E4502_16</t>
  </si>
  <si>
    <t>Lit and Phil Library</t>
  </si>
  <si>
    <t>E4502_17</t>
  </si>
  <si>
    <t>Multilingual Library</t>
  </si>
  <si>
    <t>E4502_18</t>
  </si>
  <si>
    <t>The Great North Museum: Hancock Library</t>
  </si>
  <si>
    <t>Dalston CLR James Library</t>
  </si>
  <si>
    <t>Carnegie,Ayr</t>
  </si>
  <si>
    <t>Brookes Mobile</t>
  </si>
  <si>
    <t>Owen Mobile</t>
  </si>
  <si>
    <t>Sabrina Mobile</t>
  </si>
  <si>
    <t>Bournemouth, Christchurch &amp; Poole</t>
  </si>
  <si>
    <t>E1204_1</t>
  </si>
  <si>
    <t>E1204_2</t>
  </si>
  <si>
    <t>E1204_3</t>
  </si>
  <si>
    <t>E1204_4</t>
  </si>
  <si>
    <t>E1204_5</t>
  </si>
  <si>
    <t>E1204_6</t>
  </si>
  <si>
    <t>E1204_7</t>
  </si>
  <si>
    <t>E1204_8</t>
  </si>
  <si>
    <t>E1204_9</t>
  </si>
  <si>
    <t>E1204_10</t>
  </si>
  <si>
    <t>E1204_11</t>
  </si>
  <si>
    <t>E1204_12</t>
  </si>
  <si>
    <t>E1204_13</t>
  </si>
  <si>
    <t>E1204_14</t>
  </si>
  <si>
    <t>E1204_15</t>
  </si>
  <si>
    <t>E1204_16</t>
  </si>
  <si>
    <t>E1204_17</t>
  </si>
  <si>
    <t>E1204_18</t>
  </si>
  <si>
    <t>E1204_19</t>
  </si>
  <si>
    <t>E1204_20</t>
  </si>
  <si>
    <t>E1204_21</t>
  </si>
  <si>
    <t>E1204_22</t>
  </si>
  <si>
    <t>E1204_23</t>
  </si>
  <si>
    <t>E1204_24</t>
  </si>
  <si>
    <t>Bonnybridge</t>
  </si>
  <si>
    <t>Bo'ness</t>
  </si>
  <si>
    <t>Denny</t>
  </si>
  <si>
    <t>Grangemouth</t>
  </si>
  <si>
    <t>Larbert</t>
  </si>
  <si>
    <t>Slamannan</t>
  </si>
  <si>
    <t>Library @ The Life Centre</t>
  </si>
  <si>
    <t>Library @ The Westcroft Centre</t>
  </si>
  <si>
    <t>Local Authority run library</t>
  </si>
  <si>
    <t>E0521_47</t>
  </si>
  <si>
    <t>Clay Farm</t>
  </si>
  <si>
    <t>Alloa Speirs Centre</t>
  </si>
  <si>
    <t>Tillicoultry Ben Cleuch</t>
  </si>
  <si>
    <t>Tullibody Library</t>
  </si>
  <si>
    <t>Alva Library</t>
  </si>
  <si>
    <t>Sauchie Library</t>
  </si>
  <si>
    <t>DerDow - Mobile</t>
  </si>
  <si>
    <t>Dereham - Mobile</t>
  </si>
  <si>
    <t>Newbattle</t>
  </si>
  <si>
    <t>E0304_1</t>
  </si>
  <si>
    <t>Library @ The Curve</t>
  </si>
  <si>
    <t>E0304_2</t>
  </si>
  <si>
    <t>Britwell Library</t>
  </si>
  <si>
    <t>E0304_3</t>
  </si>
  <si>
    <t>Cippenham Library</t>
  </si>
  <si>
    <t>E0304_4</t>
  </si>
  <si>
    <t>Langley Library</t>
  </si>
  <si>
    <t>Bellfield (now known as Whatriggs)</t>
  </si>
  <si>
    <t>Mauchline (now Burns House Museum and Library)</t>
  </si>
  <si>
    <t>E1721_21</t>
  </si>
  <si>
    <t>E1721_22</t>
  </si>
  <si>
    <t>Bradley Stoke Library</t>
  </si>
  <si>
    <t>Cadbury Heath Library</t>
  </si>
  <si>
    <t>Chipping Sodbury Library</t>
  </si>
  <si>
    <t>Downend Library</t>
  </si>
  <si>
    <t>Emersons Green Library</t>
  </si>
  <si>
    <t>Filton Library</t>
  </si>
  <si>
    <t>Hanham Library</t>
  </si>
  <si>
    <t>Kingswood Library</t>
  </si>
  <si>
    <t>Patchway Library</t>
  </si>
  <si>
    <t>Staple Hill Library</t>
  </si>
  <si>
    <t>Thornbury Library</t>
  </si>
  <si>
    <t>Winterbourne Library</t>
  </si>
  <si>
    <t>Yate Library</t>
  </si>
  <si>
    <t>E4504_1</t>
  </si>
  <si>
    <t>The Word, National Centre for the Written Word</t>
  </si>
  <si>
    <t>E4504_2</t>
  </si>
  <si>
    <t>Cleadon Park Library</t>
  </si>
  <si>
    <t>E4504_3</t>
  </si>
  <si>
    <t xml:space="preserve">Hebburn Central </t>
  </si>
  <si>
    <t>E4504_4</t>
  </si>
  <si>
    <t>Jarrow Focus Library</t>
  </si>
  <si>
    <t>E4504_5</t>
  </si>
  <si>
    <t xml:space="preserve">Boldon Lane Community Library </t>
  </si>
  <si>
    <t>E4504_6</t>
  </si>
  <si>
    <t>Boldon and Cleadon Community Library</t>
  </si>
  <si>
    <t>E4504_7</t>
  </si>
  <si>
    <t>Perth Green Community Library</t>
  </si>
  <si>
    <t>E4504_8</t>
  </si>
  <si>
    <t>Whitburn Community Library</t>
  </si>
  <si>
    <t>Middleton Junction</t>
  </si>
  <si>
    <t>Smithy Bridge</t>
  </si>
  <si>
    <t>Local  authority run library</t>
  </si>
  <si>
    <t>Local authority run library</t>
  </si>
  <si>
    <t>Leyton</t>
  </si>
  <si>
    <t>Vestry House Museum Local Studies Library</t>
  </si>
  <si>
    <t>Maltby Customer Service Centre &amp; Library</t>
  </si>
  <si>
    <t>BURNT TREE</t>
  </si>
  <si>
    <t>Cherry Tree Library</t>
  </si>
  <si>
    <t>E4606_1</t>
  </si>
  <si>
    <t>Aldridge District Library</t>
  </si>
  <si>
    <t>E4606_2</t>
  </si>
  <si>
    <t>Bloxwich District Library</t>
  </si>
  <si>
    <t>E4606_3</t>
  </si>
  <si>
    <t>Brownhills District Library</t>
  </si>
  <si>
    <t>E4606_4</t>
  </si>
  <si>
    <t>Darlaston District Library</t>
  </si>
  <si>
    <t>E4606_5</t>
  </si>
  <si>
    <t>Lichfield Street Hub</t>
  </si>
  <si>
    <t>E4606_6</t>
  </si>
  <si>
    <t>E4606_7</t>
  </si>
  <si>
    <t>Streetly Community Library</t>
  </si>
  <si>
    <t>E4606_8</t>
  </si>
  <si>
    <t>Willenhall District Library</t>
  </si>
  <si>
    <t>Library@theGrange</t>
  </si>
  <si>
    <t>Lewis &amp; Harris Mobile Library</t>
  </si>
  <si>
    <t xml:space="preserve">Cwmbran Library </t>
  </si>
  <si>
    <t xml:space="preserve">Library@Home service </t>
  </si>
  <si>
    <t xml:space="preserve">Swiss Cottage </t>
  </si>
  <si>
    <t xml:space="preserve">Holborn </t>
  </si>
  <si>
    <t>Kentish Town</t>
  </si>
  <si>
    <t>Pancras Square</t>
  </si>
  <si>
    <t>Camden Town</t>
  </si>
  <si>
    <t>E0704_1</t>
  </si>
  <si>
    <t>Stockton Central Library</t>
  </si>
  <si>
    <t>E0704_2</t>
  </si>
  <si>
    <t>Billingham Library</t>
  </si>
  <si>
    <t>E0704_3</t>
  </si>
  <si>
    <t>Thornaby Central Library</t>
  </si>
  <si>
    <t>E0704_4</t>
  </si>
  <si>
    <t>Ingleby Barwick Library</t>
  </si>
  <si>
    <t>E0704_5</t>
  </si>
  <si>
    <t>Yarm Library</t>
  </si>
  <si>
    <t>E0704_6</t>
  </si>
  <si>
    <t>Fairfield Library</t>
  </si>
  <si>
    <t>E0704_7</t>
  </si>
  <si>
    <t>Roseworth Library</t>
  </si>
  <si>
    <t>E0704_8</t>
  </si>
  <si>
    <t>Norton Library</t>
  </si>
  <si>
    <t>E0704_9</t>
  </si>
  <si>
    <t>Thornaby Riverbank Library</t>
  </si>
  <si>
    <t>E0704_10</t>
  </si>
  <si>
    <t>E2003_1</t>
  </si>
  <si>
    <t>Grimsby Central Library</t>
  </si>
  <si>
    <t>E2003_2</t>
  </si>
  <si>
    <t>Cleethorpes Library</t>
  </si>
  <si>
    <t>E2003_3</t>
  </si>
  <si>
    <t>Immingham Library</t>
  </si>
  <si>
    <t>E2003_4</t>
  </si>
  <si>
    <t>Waltham Library</t>
  </si>
  <si>
    <t>E2003_5</t>
  </si>
  <si>
    <t>Grant Thorold Library</t>
  </si>
  <si>
    <t>E2003_6</t>
  </si>
  <si>
    <t>Humberston Library</t>
  </si>
  <si>
    <t>E2003_7</t>
  </si>
  <si>
    <t>Laceby Library</t>
  </si>
  <si>
    <t>E2003_8</t>
  </si>
  <si>
    <t>Nunsthorpe Library</t>
  </si>
  <si>
    <t>E2003_9</t>
  </si>
  <si>
    <t>Scartho Library</t>
  </si>
  <si>
    <t>E3120_44</t>
  </si>
  <si>
    <t>Watt Library</t>
  </si>
  <si>
    <t>Ashton</t>
  </si>
  <si>
    <t>W7003_1</t>
  </si>
  <si>
    <t>W7003_2</t>
  </si>
  <si>
    <t>Cefn Mawr</t>
  </si>
  <si>
    <t>W7003_3</t>
  </si>
  <si>
    <t>Chirk</t>
  </si>
  <si>
    <t>W7003_4</t>
  </si>
  <si>
    <t>Coedpoeth</t>
  </si>
  <si>
    <t>W7003_5</t>
  </si>
  <si>
    <t>Gwersyllt</t>
  </si>
  <si>
    <t>W7003_6</t>
  </si>
  <si>
    <t>Gresford</t>
  </si>
  <si>
    <t>W7003_7</t>
  </si>
  <si>
    <t>Llay</t>
  </si>
  <si>
    <t>W7003_8</t>
  </si>
  <si>
    <t>W7003_9</t>
  </si>
  <si>
    <t>Rhos</t>
  </si>
  <si>
    <t>W7003_10</t>
  </si>
  <si>
    <t>Ruabon</t>
  </si>
  <si>
    <t>W7003_11</t>
  </si>
  <si>
    <t>Brynteg</t>
  </si>
  <si>
    <t>W7003_12</t>
  </si>
  <si>
    <t xml:space="preserve">Brandon </t>
  </si>
  <si>
    <t xml:space="preserve">Broomhill </t>
  </si>
  <si>
    <t xml:space="preserve">Bungay </t>
  </si>
  <si>
    <t xml:space="preserve">Bury </t>
  </si>
  <si>
    <t xml:space="preserve">Capel </t>
  </si>
  <si>
    <t xml:space="preserve">Chantry </t>
  </si>
  <si>
    <t xml:space="preserve">Clare </t>
  </si>
  <si>
    <t xml:space="preserve">Debenham </t>
  </si>
  <si>
    <t xml:space="preserve">Elmswell </t>
  </si>
  <si>
    <t xml:space="preserve">Eye </t>
  </si>
  <si>
    <t xml:space="preserve">Felixstowe </t>
  </si>
  <si>
    <t xml:space="preserve">Framlingham </t>
  </si>
  <si>
    <t xml:space="preserve">Gainsborough </t>
  </si>
  <si>
    <t xml:space="preserve">Glemsford </t>
  </si>
  <si>
    <t xml:space="preserve">Great Cornard </t>
  </si>
  <si>
    <t xml:space="preserve">Hadleigh </t>
  </si>
  <si>
    <t xml:space="preserve">Halesworth </t>
  </si>
  <si>
    <t xml:space="preserve">Haverhill </t>
  </si>
  <si>
    <t xml:space="preserve">Ipswich </t>
  </si>
  <si>
    <t xml:space="preserve">Ixworth </t>
  </si>
  <si>
    <t xml:space="preserve">Kedington </t>
  </si>
  <si>
    <t xml:space="preserve">Kesgrave </t>
  </si>
  <si>
    <t xml:space="preserve">Kessingland </t>
  </si>
  <si>
    <t xml:space="preserve">Lakenheath </t>
  </si>
  <si>
    <t xml:space="preserve">Lavenham </t>
  </si>
  <si>
    <t xml:space="preserve">Leiston </t>
  </si>
  <si>
    <t xml:space="preserve">Long Melford </t>
  </si>
  <si>
    <t xml:space="preserve">Mildenhall </t>
  </si>
  <si>
    <t xml:space="preserve">Needham Market </t>
  </si>
  <si>
    <t xml:space="preserve">Newmarket </t>
  </si>
  <si>
    <t xml:space="preserve">Oulton Broad </t>
  </si>
  <si>
    <t xml:space="preserve">Saxmundham </t>
  </si>
  <si>
    <t xml:space="preserve">Southwold </t>
  </si>
  <si>
    <t xml:space="preserve">Stoke </t>
  </si>
  <si>
    <t xml:space="preserve">Stowmarket </t>
  </si>
  <si>
    <t xml:space="preserve">Stradbroke </t>
  </si>
  <si>
    <t xml:space="preserve">Sudbury </t>
  </si>
  <si>
    <t xml:space="preserve">Thurston </t>
  </si>
  <si>
    <t xml:space="preserve">Wickham Market </t>
  </si>
  <si>
    <t xml:space="preserve">Woodbridge  </t>
  </si>
  <si>
    <t>Mobile Library - Bury</t>
  </si>
  <si>
    <t>Mobile Library - Ipswich</t>
  </si>
  <si>
    <t>Mobile Library - Leiston (formerly based at Saxmundham)</t>
  </si>
  <si>
    <t>Suffolk Libraries Local - Ransomes</t>
  </si>
  <si>
    <t>E3520_49</t>
  </si>
  <si>
    <t>Suffolk Libraries Local - Shotley</t>
  </si>
  <si>
    <t>Hereford Library</t>
  </si>
  <si>
    <t>County Mobile 1</t>
  </si>
  <si>
    <t>E1521_76</t>
  </si>
  <si>
    <t>County Mobile 2</t>
  </si>
  <si>
    <t>AK Bell</t>
  </si>
  <si>
    <t xml:space="preserve">Alyth </t>
  </si>
  <si>
    <t>Breadalbane</t>
  </si>
  <si>
    <t>North Inch Community Library</t>
  </si>
  <si>
    <t>S8401_19</t>
  </si>
  <si>
    <t>Old Aberdeen Library</t>
  </si>
  <si>
    <t xml:space="preserve">February 2020, we completed the refurbishment of Kentish Town library to create a digital and community library based on plans co-designed with library users and the wider community of Kentish Town. Total cost £90k+.   This year we are planning to refurbish Swiss Cottage (£70k+). </t>
  </si>
  <si>
    <t>Q119 = CBC management charge and Intellident RFID tags</t>
  </si>
  <si>
    <t xml:space="preserve">Section 3, question 57.  We purchased many fewer items of Audiovisual stock this year.  But note that we purchased a large collection of eAudio (see q. 60).   Section 4, question 60.  The figure for aAudio and eAudiovisuals is significantly higher than in 2018-19.  This is because we purchased a large collection of eAudio from RB Digital.  Section 6:  Highgate Library is managed jointly by LB Camden and the Friends of Highgate Library Charitable Foundation (FOHLCF); however, FOHL volunteers were also invited to attend Camden's staff development conference.  Highgate library is run by one member of Camden staff and a team of volunteers (37 in 2019-20, providing a total of 4,206 volunteer hours). These volunteers are all recruited, trained and managed by FOHLCF.   Section 10.  Library Users, question 96. One of our libraries does not have an electronic counter.  Therefore, at that library we count visitors during a sample week each month and estimate total visits based on those samples.   Section 12, line 175.  Total revenue income, 2020-21 Estimate: although we are reopening parts of the service in August, initially we are not charging for any services, so we it is possible we will receive no revenue income in 2020-21. </t>
  </si>
  <si>
    <t xml:space="preserve">Plumstead Temporary Library closed, new library opened in Plumstead Centre. </t>
  </si>
  <si>
    <t>Plumstead Library refurbished as part of the newly opened Plumstead Centre, February 2020.</t>
  </si>
  <si>
    <t xml:space="preserve">Library services also provided at HMP Belmarsh and HMP/YOI Isis. </t>
  </si>
  <si>
    <t>Refurbishment work was carried out at Clapton Library</t>
  </si>
  <si>
    <t>There has been an increase in Audiovisual issues as we no longer charge for DVDs and CDs.</t>
  </si>
  <si>
    <t>Cell 158</t>
  </si>
  <si>
    <t>Reference Library refurbished August 2019</t>
  </si>
  <si>
    <t>As of 1.4.2019 we are no longer buying DVDs or Music CDS</t>
  </si>
  <si>
    <t>Grove Vale Library</t>
  </si>
  <si>
    <t>I would mention that the estimate for 20/21 revenue income (Item 138)  has been adjusted due COVID-19 impact in Libraries.</t>
  </si>
  <si>
    <t>57- we have bought less AV recently so this is down on last year.
77- AV loans have reduced significantly (hence less purchased).</t>
  </si>
  <si>
    <t>Recharge of Capital Team Costs</t>
  </si>
  <si>
    <t>Cell 67. Tower Hamlets migrated to a new LMS and as part of the process did a lot of housekeeping, deleting a large number of items not seen including lost, in transit
Cell 74. Previous year's figures included a one off budget increase, not carried over into new year
Cell 81. See Cell 67. Note also policy decision to provide this service using e products
Cell 124 Idea Store Chrisp Street closed May to September 2019, temporary service provded from much small location; Idea Store Watney Market closed for refurbishment 6 weeks duirng this period
Cell 96 Staff have responsibility for access to council digital services as well as libraries, and provide some support for ADult and Community Education. This is refelcted in payscales
Cell 123 Housebound service provided ONLY to people who are literally housebound and with no visitors. Service to others with mobility issues provided through 'Friend and Carer' scheme with relatives, friends choosing and delivering in person items for a 'home reader'</t>
  </si>
  <si>
    <t>All libraries shut down on 20th March 2020 due to COVID pandemic</t>
  </si>
  <si>
    <t xml:space="preserve">The library at HMP Wandsworth is run as an agency service with funding from the Department of Justice. Expenditure for 2019-20 was £130,488 </t>
  </si>
  <si>
    <t>Question 44.  Children's stock a priority additional resource put in place to purchase and in place.  Streamline of process meant additional stock purchased                                                                                                                                             Question 57 - Sreamline of ordering process meant additional stock acquired during year Question 95 Library staff working across service areas  in 2 main sites now does not allow for visits for non library purposes to be distinguised.</t>
  </si>
  <si>
    <t>East Barnet Library moved to a new site and is now New Barnet Library</t>
  </si>
  <si>
    <t>Special project recharges from Capita</t>
  </si>
  <si>
    <t xml:space="preserve">22- Calculated by sample this year compared to actual last year 
28- Unable to report
73- This is the first full year that all libraries are open after transformation project and new LMS has a much improved catalogue which has enabled customers to find items they are looking for and reserve them online. Leading to higher issues.
89- 90- Unable to report this year
92- Changed LMS. New LMS counts active borrowers in different way
</t>
  </si>
  <si>
    <t>Stock security, servicing, supplier selection fees, contract management fees, grants and subscriptions, contingency</t>
  </si>
  <si>
    <t xml:space="preserve">Q 28: Our Wi-Fi Service provider is unable to provide us Number of Hours of recorded usage.
Q 44 &amp; 57: Resources Fund for 2019-20 reduced by 15% compared to previous year and then followed by moratorium on spending for certain catgeories of stock from November 2019 due to additional financial pressures. DVDs no longer being purchased from April 2019.
</t>
  </si>
  <si>
    <t>Cell 143</t>
  </si>
  <si>
    <t>Lockdown for all libraries started on Saturday 21st March 2020 (PM made lockdown announcement on Sun 22/03/2020)</t>
  </si>
  <si>
    <t>Kingsbury Library refurbishment. Ealing Road Library partial refurbishment. Wembley library Children's library and accessibility improvements delayed due to Covid-19, planned 2020-2021.</t>
  </si>
  <si>
    <t>Lines 74-77: Withdrawing/reducing this area of physical stock. Move to digital.</t>
  </si>
  <si>
    <t>Covid-19 lockdown in Bromley began with partial closures on March 22nd, and all service points were closed by March 24th.  Our last day of opening is being taken as March 23rd 2019.</t>
  </si>
  <si>
    <t>Bromley Central Library was fully refurbished over a period of 5 weeks at the end of 2019, including new flooring, seating, lighting, furniture, redecoration, display units,  installation of a soft play area and new shelving in the children's area.</t>
  </si>
  <si>
    <t>Cell 165</t>
  </si>
  <si>
    <t>Feasibility</t>
  </si>
  <si>
    <t>Cell 144</t>
  </si>
  <si>
    <t>Some libraries closed in the new year in preparation to reopen later this year as a CMCL library (delayed due to Covid Lockdown)</t>
  </si>
  <si>
    <t>Ealing Central library reopened in May 2019 from a refurbishment.</t>
  </si>
  <si>
    <t>Due to COVID-19 libraries are closed for business and has impacted on issues, visits, active borrowers and loss of income (£58k). Also affected stock and acquisitions (16/9/20)</t>
  </si>
  <si>
    <t>As part of the Ponders End High Street Regenration Programme, Ponders End Library closed on 12th October 2018. A temporary Ponders End Library opened on 31st May 2018 and will remain in situ until the new permament Ponders End Library opens in 2021. The spend is currently unknown but will definitely be over 50K.</t>
  </si>
  <si>
    <t>Q44 - We changed LMS in March 2019 and the Artemis report that we received from Axiell to count new stock was different from the one that we used to use previously….. I think this years figuresare more in line with figures previous to 208/19, if you also take into consideration that there has been a small reduction in the 'book' budget. Q57 - As above.</t>
  </si>
  <si>
    <t>Cell 156</t>
  </si>
  <si>
    <t>Major refurbishment of Hornsey library commenced 2019 and expected to complete in October 2020. Refurbishments work for Wood Green &amp; 6 branch libraries scheduled over 2020 &amp; 2021</t>
  </si>
  <si>
    <t xml:space="preserve">Weeding of stock prior and during refurbishment at Hornsey library took place </t>
  </si>
  <si>
    <t>Row 37/44 - total book stock/acquisitions. Harrow have been carrying out data cleansing of the catalogue using Collection HQ and have had to downsize stock at Gayton Library in preparation for a move to a new location. We have also changed LMS from Open Galaxy to Symphony and I note in several areas discrepancies. This may be due to the two systems recording statistics in different ways.
Row 57: total a/v acquisitions - as above I think the discrepancy is due to change of LMS. I have raised this with the provider as the aquisitions figure appears to be double what I would expect.
Row 92: active borrowers - the figure for 2018-19 was incorrect - apologies. It should have been 36,586.
Row 115 Cell 145: We have a shared package across The Libraries Consortium with RB Digital which includes access to Qello - a streaming music service. I don’t have a financial amount for this but it will have been included in the total figures for cell 148.</t>
  </si>
  <si>
    <t>Romford Central</t>
  </si>
  <si>
    <t>We changed Library Management System at the end of the previous year (18/19), and the method of counting issues has altered from our previous LMS, which has resulted in us to have seemingly fewer issues this year.  We have not been able to hold an enquiry count in previous years, but it is hoped we will be able to complete this for next year's survey</t>
  </si>
  <si>
    <t>Cell 166</t>
  </si>
  <si>
    <t>Variance in footfall figures due to new central library beign closed the previous year and also installation of more effcient footfall counting systems. 73: Variance in fgures due to Main Library being moved to another locatin thus gerantign lower foot call the prvious year. New Library hsa opened on a new lcoation helping to increase issues. 77: Reduction in AV stock due to withdrwal of cassettes and videos. 139: Previous year we had to pay for outstading charges due to transferign back to Council control. Payment as made to previous private contrator</t>
  </si>
  <si>
    <t>Not applicable</t>
  </si>
  <si>
    <t>Ancestry Library Subscription 2019/20</t>
  </si>
  <si>
    <t>Question 44, 57, 139 - we had a directive for essential spend only from December 2019. Question 77 - reduced budget spend on DVDs leading to reduced issues and Housebound Service had more infrequent deliveries 2019/20 affecting issues of spoken word. Question 92 - increase in active members partly due to the LMS switch over and extended borrowers who were due to expire.  RBK have been recording a high number of new borrowers.</t>
  </si>
  <si>
    <t>cell 143</t>
  </si>
  <si>
    <t xml:space="preserve"> Cells 67- Since the last CIPFA return Merton has had a major overhaul of its IT systems including the installation of a new library management system. As part of this project a purge was completed to remove long overdue stock and stock that had not been seen in the library’s for some years. This explains why stock holdings have reduced and is a more realistic representation of what is available on the library shelves. 
Cell 60-have removed dead reference stock, Cell 62- includes books on prescription &amp; music scores, Cell 63- includes fiction teen stock, Cell 64-includes non-fiction teen stock, Cell 66- low due to schools library service closure and stock purge, Cell 71- includes fiction teen stock, Cell 72- includes non-fiction teen stock, Cell 74- Item acquisitions can vary significantly depending on stock discounts, we have also purchased additional stock due to our SEND project and purchase less hardbacks in favour of paper backs which allows for  more items to be purchased, Cell 77- change due to purge on children's talking  books, Cell 81- we have purchased more items in this area  due to our SEND (special educational needs) project,  Cell 84- increase due to SEND project purchases, Cell 87- less stock holdings due to sugnificant purge across all stock areas during replacment of library managment system, Cell 93- SEND project electronic toy purchases, Cell 101 and 102 - includes teen stock, Cell 104 - includes children's  talking books, Cell 105 includes children's talking books, cell 107- info not availble as this income is difficult to seperate from other forms of income, Cell 109 includes E-Comics, Cell 142 &amp;143- includes subscription fee and purchases, cell 147 this spend is from arts council including funding for the SEND project</t>
  </si>
  <si>
    <t>North Woolwich Library has been undergoing refurbishment since January 2020</t>
  </si>
  <si>
    <t>Supplier Selection Charges</t>
  </si>
  <si>
    <t>Visits, due to the COVID-19 lock down. Newham libraries lost approx 81k visits in March.
Newham Libraries have a very limited number of audiovisual items that are available for loan. As the amount of AV stock continues to decrease each year, the issues are also proportionally decreasing too.</t>
  </si>
  <si>
    <t xml:space="preserve">The Mobile Library was withdrwn from service in June 2019 due to enviroment issues and the ultra low emissions zone </t>
  </si>
  <si>
    <t>Vision Redbridge Culture &amp; Leisure Ltd</t>
  </si>
  <si>
    <t>Three 'Smallest Branch' free library vending service points located in non-library buildings to provide limited book offer for convenience in areas of high footfall; Redbridge Council HQ, Mayfield Leisure Centre, Orchard Children's Centre.</t>
  </si>
  <si>
    <t>Heathfield Library Access Point closed for good in 2019/20</t>
  </si>
  <si>
    <t>Twickenham Library closed at the end of January 2020 for internal refurbishment. Reopening delayed because of COVID-19 - reopened in July 2020 offering doorway click and collect service.</t>
  </si>
  <si>
    <t>Community Language Collection</t>
  </si>
  <si>
    <t>Cells 92/146 - Free trial of film streaming service
Cels 107/161 - No hire fees associated with language packs.</t>
  </si>
  <si>
    <t>Answer 28:- We have new wifi provider and this yeaer they are unable to get usage in hours Answer 57: An ad hoc purchase of 74 spoken word audiobooks on cd was made above and beyond usual standing order plans in an attempt to increase variety for housebound residents. Answer 77 - difference in the reporting from last year, will be investigated.</t>
  </si>
  <si>
    <t>Little Lever relocation?</t>
  </si>
  <si>
    <t>4 Neighbourhood Collections. During 2019-20: 620 Active Borrowers (down from 668), 291 enrolments (up from 283), 7,685 Loans (up from 7,358), 25,842 hours of computer use (up from 17,737).
Note on Neighbourhood Collections from the council website: These compact collections serve the local community and offer the opportunity to borrow books using a self-service machine. There are also computers set up offering internet access. You can return books to any library in the borough, any special requests for books that aren't on display can be made as normal via the library ordering service. Requested books can be delivered to the neighbourhood collection or any other library in the borough.</t>
  </si>
  <si>
    <t>COVID-19 has obviously had an impact on our figures as business slowed in Q4 and will continue to do so for next years' CIPFA return as we continue to operate at reduced capacity. In 2020 we closed fully on 23rd March or Lockdown.
Our WiFI reporting went down for a few months over the year, so worked out the deficit on average.</t>
  </si>
  <si>
    <t>cell 76</t>
  </si>
  <si>
    <t>cell 83</t>
  </si>
  <si>
    <t>cell 104</t>
  </si>
  <si>
    <t>cell 119</t>
  </si>
  <si>
    <t>Numbers for visits (cells 53, 124), enquiries (119), requests (116-118) are 2018 figures, because we did not manage to run the surveys in 2019-2020. Cells 67 and 68 are last years figures</t>
  </si>
  <si>
    <t>Philip - any comments?</t>
  </si>
  <si>
    <t>Printed Music
Tranparent Language
Microfilming 
Foreign Language Materials  
Subscriptions &amp; Memberships 
Stock stationery
Games</t>
  </si>
  <si>
    <t>Prison library located at HMP Manchester
Books to Go - home delivery service</t>
  </si>
  <si>
    <t>Line 61 - includes Music Online and Naxos Online tracks/titles available.                                                                                       Line 77 - Due to the reducing popularity in CDs and DVDs less stock in this format is being purchased.
Note 2020/21 Income estimate has been reduced to reflect impact of Covid.</t>
  </si>
  <si>
    <t>S2 acquisitions - a low figure due to reduced budgets S3 we spent less on physical audio stock due to decreased demand and a shift to digital platforms.</t>
  </si>
  <si>
    <t xml:space="preserve">The visits to the library for non library purposes numbers are recorded visitors to our Dippy on Tour exhibition that is being held in Rochdale Central library. The exhibition opened on 10th Feb 2020 and closed when we closed on 23 March because of the pandemic. It has since reopend and is in situ until 12th December 2020. The visitor numbers and issues are down in Rochdale Central due to having to remove approx 50% of the stock in order to prepare for Dippy. We had to reduce the number of public PC's available in Rochdale Central for approx 3 months. We have increased the number of childrens non fiction as part of the Dioppy exhibition also. In the finance section we dont have the split of the spend between adult fiction, childrens fiction etc so all book spend and ebooks etc is lumped in togethr </t>
  </si>
  <si>
    <t>various unanalysed including Electronic</t>
  </si>
  <si>
    <t>51 and 77 - reduction in audio as move to digital services
139 - reduction in budgets due to efficieny savings</t>
  </si>
  <si>
    <t>Subscriptions</t>
  </si>
  <si>
    <t>Q28 Number of hours of recorded usage of public access wi-fi: figure not available for this. We recorded 22,568 sessions of wi-fi usage during the six month period July to December 2019 inclusive.  Q54 (cell 84) Childrens Talking Book acquisitions: there is no expenditure recorded for these acquistions in Q110 (cell 140) as this is included in the expenditure of cell 139, Adult Talking Book expenditure. Q57 Total Audio, Visual and other acquisitions: a difference of more than 25% from last year's figure has been flagged up. This was due to some funds being used for our e-audio service instead, which has incresed in popularity this year.</t>
  </si>
  <si>
    <t>Central, Liverpool</t>
  </si>
  <si>
    <t>Home Library service issues 57003 Home library service deliveries (visits) 10389</t>
  </si>
  <si>
    <t>Subscriptions, consortium and reader development costs</t>
  </si>
  <si>
    <t>A stock supply service is offered to Merseycare NHS Trust at Ashworth Hospital via a partnership arrangement</t>
  </si>
  <si>
    <t>Purchase Items for resale, Microfilm and Materials</t>
  </si>
  <si>
    <t>Cell 74 : Total Book Acquisitons - unable to purchase any adult titles during March 2020 from supplier (Bertrams)</t>
  </si>
  <si>
    <t>Old Brinsworth Library was demolished and New Brinsworth Library opened.</t>
  </si>
  <si>
    <t>Mowbray Gardens, Kimberworth and Kiveton Park are undergoing refurbishment, if infection rate remains low, these sites will reopen for Oct/Nov to the public.</t>
  </si>
  <si>
    <t>gina - finance team confirmed finance figures (15/9/20) Staffing costs double counted on previous version and figures now updated and reflected.</t>
  </si>
  <si>
    <t>Please note that no performance figures from the volunteer run libraries are included and that all 12 SCC run libraries have public Wi-Fi acces.</t>
  </si>
  <si>
    <t>Strategic Maintainence</t>
  </si>
  <si>
    <t>There is a large difference in the number of book and AV acquistions with fewer being purchased in 2019-20 due to a reduction in the book fund.</t>
  </si>
  <si>
    <t>All Newcastle Libraries closed for business on 18.3.20 due to the Covid-19 pandemic</t>
  </si>
  <si>
    <t>£93k spent on refurb of East End Library.</t>
  </si>
  <si>
    <t>Events, ILL charges, Exhibition materials, Author visits, Storyteller, Summer Reading Challenge</t>
  </si>
  <si>
    <t>Q28 - best estimate based on 8 months' worth full figures
Q51 - we stopped loaning CDs and deleted and sold the stock, resulting in a drop in stock figures
Q85 - unble to identify how many requests were online/electronic as all recorded the same way</t>
  </si>
  <si>
    <t>Whitley Bay</t>
  </si>
  <si>
    <t xml:space="preserve">Local Studies, Large Print, British Library, Subscriptions, </t>
  </si>
  <si>
    <t>The Word, South Shields</t>
  </si>
  <si>
    <t>Cell 83</t>
  </si>
  <si>
    <t>Cell 104</t>
  </si>
  <si>
    <t>Line 28.  No data received from provider since November 2019</t>
  </si>
  <si>
    <t>The number of Community Managed Co-Produced Libraries within Coventry has increased from 1 to 3 - these Libraries are not regarded as part of out Statutory Service.  The implication of this can can be shown in a decline in a number of areas including number of stock and issues.  The decline in Audio acquisitions comapared to the previous return is due to an increase in e-purchases</t>
  </si>
  <si>
    <t>Pensnett Library Link has closed on a temporary basis</t>
  </si>
  <si>
    <t>Greenwich Leisure Limited</t>
  </si>
  <si>
    <t>Courier charges</t>
  </si>
  <si>
    <t>Greenwich Leisure Limited provide libraries services on behalf of Dudley Metropolitan Borough Council
We are unable to obtain usage figures for wifi</t>
  </si>
  <si>
    <t>We reduced our stock budget in 2019-20 to cover budget pressures in other areas, and also redesigned our stock supply sepcifications (i.e. what titles/types of stock we buy), hence the reduced number of titles purchased.</t>
  </si>
  <si>
    <t>..The Mobile library ceased from April 2019</t>
  </si>
  <si>
    <t>Statstics for Walsall were not submitted for 2018-19.</t>
  </si>
  <si>
    <t xml:space="preserve">The former Central Library was refurbished in 2018-19 as the Lichfield Street Hub, incorporating the Archives Service which moved to this site. The library re-opened in January 2019. </t>
  </si>
  <si>
    <t>Walsall went into lockdown on 19 March 2020. All existing loans were extended until 30 June, which were effectively renewals of all existing loans that were not overdue, so this has made the March 2020 loan figure higher than it would normally be - and so the total for the year too when the March figure is added. 
Q21: The busiest library for issues was the Lichfield Street Hub, but the drop-down menu only offers Aldridge District Library and will not allow me to type in the LSH name.
Q22: We are currently in a procurement process to replace visitor counters at all of our libraries, which have become unreliable.
Q28: Libraries Wi-Fi use is not recorded sepately from Wi-Fi locations across Walsall Council sites.
Q79: These are the number of "Issues Read" of newspapers and magazines. Pressreader does not differentiate downloads from issues read onine.
Q98  The Walsall Libraries website was brought back into the broader Council website and created afresh during 2019-20 so there is not a full year's data to draw on.
Q106, 107 &amp; 109 are approximate figures as new admimistrative system is being introduced at this time.</t>
  </si>
  <si>
    <t xml:space="preserve">Music and DVDs have decreased in issues due to individuals now being able to stream this media.
Visitor figures have decreased due to the COVID pandemic.  </t>
  </si>
  <si>
    <t>Walsden Library closed in March 2020</t>
  </si>
  <si>
    <t xml:space="preserve">No </t>
  </si>
  <si>
    <t>Elland Library  -  £1.75 million</t>
  </si>
  <si>
    <t>Cell 57-  The decline in the audio visual market has  contiuned therefore less audio visual materail  is  being  purchased.</t>
  </si>
  <si>
    <t>Microfilming</t>
  </si>
  <si>
    <t>57 - reflecting demand</t>
  </si>
  <si>
    <t>subscriptions, microfilming. ILL, TTR</t>
  </si>
  <si>
    <t>Question 57 is correct (23/9/20), Cell 24 &amp; 25 - All Libraries closed on 24th March due to COVID 19. The figures here reflect what would have been available under normal circumstances.</t>
  </si>
  <si>
    <t>Question 57: Language packs are included in Adult Non-fiction acquisitions on the LMS. In 2018-19, acquisitions for Adult Talking Books increased due to demand, and subscriptions were brought in line with our financial profiling.</t>
  </si>
  <si>
    <t>Christchurch and Highcliffe library came under Dorset Council up to 31/3/19, but then joined the newly formed Bournemouth, Poole &amp; Christchurch authority 1/4/19, so Christchurch &amp; Highcliffe libraries came under us.</t>
  </si>
  <si>
    <t>BCP libraries was closed to the public from Monday 23rd March 2020.</t>
  </si>
  <si>
    <t>From the 29th April 2019 Patcham Library operated as Libraries Extra (unstaffed) on Sundays. From 6th January 2020 Hollingbury Library changed opening hours.</t>
  </si>
  <si>
    <t>Jubilee Library - Childrens Library refurbishment 8th June to 30th June 2019. Portslade Library refurbishment 4th March to 15th March 2020.</t>
  </si>
  <si>
    <t>Toys</t>
  </si>
  <si>
    <t>There are 12 library PCs located at other council buildings but restricted to only relevant council services, hence not counted in questions 24 to 26. Unable to provide data to complete question no 28. Brighton &amp; Hove Libraries have a stock of 865 toys and games that generated 2,857 issues in 2019/20.</t>
  </si>
  <si>
    <t xml:space="preserve">Lockdown in CE Libraries started at 5.00pm on 23 March 2020, all 17 Libraries open until that point. </t>
  </si>
  <si>
    <t>Due to Covid19 libraries closed 23 March 2020.    A/V purchases have been greatly reduced due to market changes.</t>
  </si>
  <si>
    <t>Lockdown due to Covid 19 during March 2020</t>
  </si>
  <si>
    <t>Due to Covid 19 libraries temporarily closed in late March 2020</t>
  </si>
  <si>
    <t>Plan to replace Darlington Library roof and update electrics inside</t>
  </si>
  <si>
    <t>inter-library loans van</t>
  </si>
  <si>
    <t>Christchuch and Highcliffe libraries moved to BCP council due to local government reform (both still open)</t>
  </si>
  <si>
    <t>cell 74 - stock freeze in 18-19 for one year dropping our figures, figures should be back to normal level for 19-20. Cell 81- mix of removing aspw (cassettes) from catalogue and also libraries west changing how missing stock is removed from database (stock is left on system for shorter period when missing), Cell 87- stock freeze in 18-19 for one year dropping our figures, figures should be back to normal level for 19-20. Cell 107 HLSMob reduced part way through year, meaing reducing in ASPW and LP issues.</t>
  </si>
  <si>
    <t>Cell 87: Halton Libraries added more audiobooks to their collection this year to provide more selection for the Home Library Service Users                                                                                                                                                                                            Cell 122: The increase in the number of active borrowers is due to the increase in use of Halton Libraries' online magazine, ebook and eaudiobook services</t>
  </si>
  <si>
    <t>Section 3 Q57 - fewer physical sound recordings purchased. Section 12 Q129 and 132: Income from Overdue Charges includes repeat hire fees for DVDs and Sound recordings.  All other questions - reduced figures: Flooding in February 2020 closed some libraries and affected public visits to libraries and deliveries of requested items; Covid-19 caused disruption to deliveries, reservations, visits and issues in second half of March 2020; Public requesting was stopped from 15th March 2020, some libraries also closed at this point. All libraries closed from 23rd March 2020 and delivered services to housebound customers, residential homes and sheltered housing was suspended .</t>
  </si>
  <si>
    <t>cell 66</t>
  </si>
  <si>
    <t>Cell 119</t>
  </si>
  <si>
    <t>Installation of CCTV</t>
  </si>
  <si>
    <t>HMP Prison Library</t>
  </si>
  <si>
    <t>We are unable to provoide full premises related costs as those budgets are now held by our Estates and Building Services Division</t>
  </si>
  <si>
    <t xml:space="preserve"> Active Luton Community Wellbeing Trust provide stautory provision on behalf of Luton Borough Council</t>
  </si>
  <si>
    <t>Total expenditure on electronic products 112-117</t>
  </si>
  <si>
    <t>57. Budget for audio purchases significantly increased for financial year.</t>
  </si>
  <si>
    <t>Wigmore Library has been turned into Wigmore Community Hub. This gives the public the ability to pay, apply, enquire and book any Council Service. It has also created a modern fit for purpose library with a large children's area.</t>
  </si>
  <si>
    <t xml:space="preserve">supplier selection fees, barcodes, reminiscence boxes  </t>
  </si>
  <si>
    <t xml:space="preserve">Section 2 - Budget moratorium and stock weeding project.
Section  12 - Q113 / cell 143 - No spend, paid for from previous years budget
</t>
  </si>
  <si>
    <t>Section 2 - Budget moratorium and stock weeding project ( question 37.)</t>
  </si>
  <si>
    <t>Grimsby Central</t>
  </si>
  <si>
    <t>This form is completed by Lincs Inspire a local charity responsible for the operation of 4 libraries within NEL</t>
  </si>
  <si>
    <t>Property management is retained by the local authority</t>
  </si>
  <si>
    <t>Q57 response -  please note we allocated more funds to talking books and as benefit of increased spend we received better procurement deals resulting in increased stock.    Section 12/13 -  we receive a support grant from the local authority and manage the service within the funding available.  the local authority manages the buildings and their running costs.  As a charity our wider functions include staff still on furlough and services not yet fully open,  our accounting year end is not till December and therefore we would struggle to provide partial financial data as we do not have the resources at this point in time (apologies).</t>
  </si>
  <si>
    <t>..Libraries closed at 5pm on Thursday 19 March 2020 due to COVID-19 pandemic lockdown.</t>
  </si>
  <si>
    <t>Congresbury Community Library is run by local volunteers and the Parish Council, with support from the Local Authority</t>
  </si>
  <si>
    <t>Processing costs</t>
  </si>
  <si>
    <t xml:space="preserve">North Somerset provides a Mobile Library service to South Gloucestershire Library Service for 1/2 a day per fortnight throughout the year. The cost of this service is recovered from South Gloucestershire.  The income for the service provided in 2019-2020 was £3734.80, however, this total was accrued and will show in the 2020-21 figures. </t>
  </si>
  <si>
    <t xml:space="preserve">The Library Access Point at the Oldmixon Family Centre allows customers to collect reservations from a non-library Council location. </t>
  </si>
  <si>
    <t xml:space="preserve">Libraries in North Somerset closed on Friday 20 March 2020 due to the COVID-19 pandemic.  This affected visitor and borrowing statistics towards the year end. </t>
  </si>
  <si>
    <t>Due to Covid-19 pandemic all libraries temporarily closed from, and including, 20 March 2020</t>
  </si>
  <si>
    <t>Local Studies maps and microforms</t>
  </si>
  <si>
    <t>HMP Nottingham Prison Library</t>
  </si>
  <si>
    <t xml:space="preserve">Cell 87: Audio, Visual and Other Acquisitions. Ceased purchase of new music CDs. Additional Spoken Word purchased in previous year and with reduction in demand in neighbourhood libraries meant fewer titles purchased in 2019-20. </t>
  </si>
  <si>
    <t>Service is run on behalf  of Peterborough City Council by Vivacity culture and leisure. This is due to end on the 18 September 2020</t>
  </si>
  <si>
    <t>All 118 public network PCs were upgraded during the winter of 2019, to give a better and more up to date experience for the people of Peterborough.</t>
  </si>
  <si>
    <t>2020 21 estimates have not been provided due to the contract to run libraries change, which is evective from the 1 October 2020. MW</t>
  </si>
  <si>
    <t>West Park Library permanently closed in September 2019 as part of the Plan for Libraries; a new library building opened at St Budeaux</t>
  </si>
  <si>
    <t xml:space="preserve">St Budeaux Library reopened in January 2020 in a new building built on the same site as the old Library. </t>
  </si>
  <si>
    <t>Microfilm £2,943</t>
  </si>
  <si>
    <t>Number 28 - we cannot generate wifi usage figures fron netloan; Number 44 - We have purchased a greater number of e-book items this year; Number 51 - we withdrawn DVDs and music CDs from stock this year; Number 57 - we no longer purchase DVDs or music CDs. We favour eAudio, etc., over physical audio from now on</t>
  </si>
  <si>
    <t>cell 158</t>
  </si>
  <si>
    <t>A capital bid for improving Central library and working up a larger plan is on the Reading Borough Council capital plan for 20/21, to facilitate a larger bid later</t>
  </si>
  <si>
    <t>Community language stock</t>
  </si>
  <si>
    <t>Last year support costs have been left out, this was an error
Q57 - was due to a shift in ordering plans, a buy on an area that needed some attention, and children’s needed some attention as collection now free.</t>
  </si>
  <si>
    <t>Standard COVID19 closure from 19th March 2020 - all branches incl Mobile</t>
  </si>
  <si>
    <t>Q20 &amp; Q97 - We started using a thermal people counter at Oakham Library in Feb 2019, we had been using a hand clicker counter  since Sept 2017.  This has resulted in a more accurate and higher visitor count. Q95 - for Polling only (library closed for library purposes on 3 polling days). Q94 - The figures were much higher as we introduced a new thermal counter at Oakham, which has by far our highest footfall, and we found that it was counting a much higher level of visits than our previous manual method (which was just staff clicking people in and out).  We checked the new figures, and they are accurate, so we believe that our previous manual method just wasn’t capturing numbers accurately.</t>
  </si>
  <si>
    <t>Reader Development Materials</t>
  </si>
  <si>
    <t>57. We stopped purchasing DVDs.</t>
  </si>
  <si>
    <t>The Curve, Slough</t>
  </si>
  <si>
    <t>Cell 153</t>
  </si>
  <si>
    <t>Libraries closed to the public at midday on 23rd March 2020 due to Covid 19</t>
  </si>
  <si>
    <t>SELMS ILL transport/RFID Tags/Askews Supplier Selection Fee/Askews Children's Category1 mapping/Bolinda Annual Solution Fee</t>
  </si>
  <si>
    <t>Income - Due to lockdown income collection reduced</t>
  </si>
  <si>
    <t>Chalvey Community Centre Library, Colnbrook Library, Wexham Library</t>
  </si>
  <si>
    <t xml:space="preserve">Section 3-Audio, Visual &amp; Other Acquisitions during 2019-20: We purchased less Adult titles through the year and did not purchase any Children's titles as the issues were very low the previous year. </t>
  </si>
  <si>
    <t>We hope to refurbish Thornbury Library in 2020/21</t>
  </si>
  <si>
    <t>We provide community collections in four communities, thes ehave access to the library database for the loan of stock but do not provide IT access.</t>
  </si>
  <si>
    <t>enquiry and visitor figures currently not accessible - will be updated</t>
  </si>
  <si>
    <t>The status of 5 community libraries has been changed from 2018. Following clarification from DCMS and Legal services 5 community led services are not considered part of the statutory service.</t>
  </si>
  <si>
    <t>Cell 99</t>
  </si>
  <si>
    <t>Cell 101</t>
  </si>
  <si>
    <t>The figure in question 44 is correct -  we transferred to a new library management system ( Spydus) in March 2018, following which we were unable to order any stock until Oct/Nov time as there were some teething problems with the system.  This was eventually sorted out but we could not order a whole year’s worth of stock in the remainder of the year.</t>
  </si>
  <si>
    <t>Stockton</t>
  </si>
  <si>
    <t>Planned move of City Central Library, Tunstall Library, Meir Library and Bentilee Library to new locations - potential opening dates range -  September 2020 to April 2021.</t>
  </si>
  <si>
    <t>Two volunteer-led libraries held in locations throughout Stoke on Trent.  Stock is supplied by the library service however day to day running is by volunteers.  They do not fall within the library network.  The service offered is book based only.  Maximum stock levels for each collection is 2500 books.</t>
  </si>
  <si>
    <t>Microfilm charges, audio repairs</t>
  </si>
  <si>
    <t>#51 &amp; #57 ($3) and 77: From November 2019 we stopped purchasing DVDs with the intent of withdrawing the service at the end of March 2020. In March 2020 all DVD stock was withdrawn from our catalogue.</t>
  </si>
  <si>
    <t>We moved Madeley Library from its old site to a new one next door.</t>
  </si>
  <si>
    <t>Physical stock acquisitions down significantly due to shifting spend to digital resources. We have also seen a significant increase in active borrowers this year even though actual loan figures are down.</t>
  </si>
  <si>
    <t>Cell 61</t>
  </si>
  <si>
    <t>Cell 69</t>
  </si>
  <si>
    <t>Cell 71</t>
  </si>
  <si>
    <t>one library moved location to a new build but total number of libraries remain the same - another library reopened after being closed for 18 months after a fire</t>
  </si>
  <si>
    <t>Fire Alarm Systems</t>
  </si>
  <si>
    <t>Contract with neighbouring authority Essex includes provision of e books and e-audio so not listed separately above. Apologies expenditure on specific stock areas not available. Had to be run off system on 31st March and building closed due to COVID Cannot obtain breakdown of adult and children's stock into Fiction and Non-Fiction   Totals Stock Adult 87,908  Children's 74,312  Acquistions Adults 17,925  Children's 15,172   Issues Adult 152,928 Children's 164,615</t>
  </si>
  <si>
    <t>The amounts spent on ebooks, eaudiobboks and emagazines is given as ** because we have three different suppliers, each of whom provide more than one service, and each to a mixture of Devon and Torbay libraries form whom we manage the library service. It isn't possible at this time to breaks down the itemised costs.</t>
  </si>
  <si>
    <t>LiveWire (Warrington) CIC</t>
  </si>
  <si>
    <t xml:space="preserve">WBC invested £195,000 into the redevelopment of Stockton Heath library. The improvements included a dementia friendly design and accessible community facilities to suport the use of the building by key partners in the community.  2020/21 will see LiveWire introduce a library provision in a small neighbourhood hub; expanding the library service to an area of the Borough which is not currently supported by a library offer and falls within the 10% most deprived areas nationally. </t>
  </si>
  <si>
    <t xml:space="preserve">Reading Resources </t>
  </si>
  <si>
    <t>Operate 2 prison libraries: HMPS Risley &amp; HMPS Thorn Cross</t>
  </si>
  <si>
    <t xml:space="preserve">2019/20 saw a decrease in section 2 due to the previous years submissions including additional investment in the resources budget from Warrington Borough Council. Section 4 reports an increase due to an investment in our e-services provision as part of the town's library strategy and to provide an improved virtual offer to  Warrington residents during COVID-19. Cell 143 –this is an additional figure linked to the replacement plan for all the upgrade of the services RFID devices with Bibliotheca. Following some cosmetic changes to Warrington library  september 2019 saw the library introduce a new pattern of opening hours which included sundays, aimed at offering a more integrated offer across the whole of the building with the Musuem and Archive services for visitors. </t>
  </si>
  <si>
    <t>Library Stock Unit Salaries</t>
  </si>
  <si>
    <t>All libraries closed from 23rd March 2020.
Felicity - In West Berkshire, since 2018/19 the majority of the expenditure on library book stock (council assets) has been treated as capital outturn expenditure rather than revenue, and this has therefore been recorded on a different part of the questionnaire return.   It is only newspapers, periodicals and e-resources that are still attributed to the revenue budget. 
Taking this into account I can confirm that the expenditure relating to all of the cells below was recorded in cell 181 Books and Pamphlets:
•	Cell 68 Reference Books
•	Cell 69 Adult Fiction
•	Cell 70 Adult Non-Fiction
•	Cell 71 Children’s Fiction
•	Cell 72 Children’s Non-Fiction
•	Cell 83 Sound Recordings – Adult Talking Books
•	Cell 84 Sound Recordings – Children’s Talking Books
•	Cell 85 DVDs 
•	For cell 93 Electronic Products, the expenditure was recorded in cell 180 IT investment, Networks</t>
  </si>
  <si>
    <t>Membership subscriptions, RFID tags</t>
  </si>
  <si>
    <t xml:space="preserve">All Wiltshire libraries closed with effect from 21 March 2020 due to the COVID-19 pandemic, the impact of which resulted in lower figures for loans, visits and volunteer hours etc.   Enquiry figures are much lower this year due to several IT issues during the October survey week.  A second survey was carried out in March but not completed due to the closure of libraries, therefore figures are based on one week's sample survey only. 
Q77 - Audio visual and other issues during 2019/20 were down 37% on 2018/19 and this is largely due to the fact that we purchased £12,000 (31%) less AV stock.  A contributory factor could also be that customers are now streaming AV material for free at home rather than paying for AV items at the library. </t>
  </si>
  <si>
    <t>power posts for Container Library</t>
  </si>
  <si>
    <t>Section 5, No. 66 - staffing. Previously staffing for the whole service (including Parking, Customer Services, Council Admin, Taxi Licencing, Town Hall, Registrars, Arts and Museums) were all included. Only library staff have been counted this time, although a number of those staff members have non-library responsibilities too.
Section 12 No.139 Net Expenditure. Last year the costs of the full service were included (income for areas such as Parking were not included even though costs were included). This year only library-related costs and income have been included.</t>
  </si>
  <si>
    <t xml:space="preserve"> Coronavirus lockdown: all libraries closed at noon on Saturday 21 March</t>
  </si>
  <si>
    <t>Explore York Libraries &amp; Archives Mutual Limited operates the statutory library provision on behalf of City of York Council. Explore is registered in England and Wales under the Co-operative and Community Benefit Societies Act 2014, registered no IP032357. Explore is a not-for-profit organisation recognised as charitable by HMRC for tax purposes.</t>
  </si>
  <si>
    <t>In 20/21 we plan to open new two new service points which will be supplementary to our statutory provision.  Firstly a library area within York's new football stadium, and secondly a small reading café within a new housing development.</t>
  </si>
  <si>
    <t>Large print and cataloguing costs</t>
  </si>
  <si>
    <t>Kitchen equipment for cafes</t>
  </si>
  <si>
    <t>Q139 - In previous years expenditure has always been higher than costs but in order for us to repay loans we now need to be in profit at the end of each year. So income is higher than expenditure and as such shows in red. This will continue for the next 3 years.
Coronavirus lockdown: all libraries closed at noon on Saturday 21 March
Reservation supply time particularly effected by Covid19 - anything reserved at end March failed (we did not cancel any reservations, but kept them on the LMS to supply post lockdown)
Visitor count fallen compared to 1819 due to no longer counting visits to our reading cafes (indicated in Service Points that these aren't statutory, moved footfall to 'non library purposes' box)</t>
  </si>
  <si>
    <t>cell 95</t>
  </si>
  <si>
    <t>Aylesbury refurbishment was completed in February 2019. We are refurbishing Marlow library over summer 2020 and are rebuilding Amersham library in 2021</t>
  </si>
  <si>
    <t xml:space="preserve">Cell 66 - FTE headcount is supplemented by casual posts which provide cover as needed. The Coronavirus local down affected library use from late February until total library closure on 26th March 2020.  Stock spend was invested in large increases to eBooks and eAudio as lock down approached  and downloads increased sharply as residents stayed home. Statistics for 2020-2021 will be very low and income will be seriously reduced. </t>
  </si>
  <si>
    <t>**</t>
  </si>
  <si>
    <t>New Sawston Library planned to open in August 2020
Histon Library to close July 2020 while new library is built.</t>
  </si>
  <si>
    <t xml:space="preserve">The increase in acquisitions this year is due to a £120k credit note received from Askews eBooks after they stopped trading. </t>
  </si>
  <si>
    <t>Childen's craft equipment &amp; Reading Challenge items</t>
  </si>
  <si>
    <t>Libraries Unlimited supports community library collections in the following communities in Devon: Broadhempston, Cranbrook, Dittisham, Exbourne and Ipplepen. The collections are supported by local volunteers who exchange stock on a regular basis with the nearest Devon branch library.</t>
  </si>
  <si>
    <t>Devon Libraries website has seen a significant reduction in visitors this year due to an operation change on the Public PCs which now have the Libraries Unlimited homepage as their landing site and not Devon Libraries.
The amounts spent on ebooks, eaudiobboks and emagazines is given as ** because we have three different suppliers, each of whom provide more than one service, and each to a mixture of Devon and Torbay libraries form whom we manage the library service. It isn't possible at this time to breaks down the itemised costs.</t>
  </si>
  <si>
    <t>East Sussex Libraries closed on 23 March 2020, so this is the adjusted date used for the relevant questions.
Section 2: Total acquisitions. Line 44: More funds became available in November which was added to the book fund creating a larger budget than last year. Non-fiction stock was targeted, along with online resources.
Section 10: Virtual visits. Line 98: This is an estimate based on how we recorded stats last year. Our website catalogue URL and functionality changed in March and therefore these stats have not been captured for the new set up.
Section 10: Library users: Visits. While library visits is based on a full count, visits for non-library purposes is based on a sample week and multiplied by 49 weeks for this year.</t>
  </si>
  <si>
    <t>Cell 66</t>
  </si>
  <si>
    <t>In last year’s return I had listed Jaywick Library Access Point as a Local Authority Run Library service point but it should be in Section 14, please</t>
  </si>
  <si>
    <t>The Reading Agency resources</t>
  </si>
  <si>
    <t xml:space="preserve">There is a Local Access Point at Jaywick.
</t>
  </si>
  <si>
    <t>124k improvement of New Milton Library, 100k on furniture improvements (20k across each geographical area) and 56k on the completion of the RFID project in 2019-20.</t>
  </si>
  <si>
    <t>SWIRLS membership, cataloguing, jackets</t>
  </si>
  <si>
    <t>The net expenditure in 2019-20 is markedly less than last year, due to the one off investment of £651k on RFID in 2018-19. Usage of Public WIFI is not recorded. Number of volunteers not recorded in 2019/20, just the hours volunteers worked. Libraries which were subject to refurbishment in 2018/19, had a period of closure, so in 2019/20, our opening hours were higher than the previous yeear, and this has resulted in the increase in visitor numbers in 2019/20.</t>
  </si>
  <si>
    <t>1) Wheathampstead (rebuild Apr-19); 2) Redbourn (relocated to new site, re-opened Oct-2019); 3) Hatfield (relocated to new site, Dec-2019); 4) Knebworth (new building, completed Apr-2020 &amp; pending re-opening)</t>
  </si>
  <si>
    <t>RFID Kiosks &amp; new vehicles</t>
  </si>
  <si>
    <t>To note: #57 ('total acquisitions audio, visual etc') reduced from 5,136 (2019/20) to 3,750 (2020/21)</t>
  </si>
  <si>
    <t>Herne Bay modernisation and refurbishment (KCC funded)
Southborough Cultural Hub - new build to accommodate co-located services including the library (multi agency funded) due to start 19-20
Dover Discovery Centre modernisation &amp; refurbishment to accomodate co-located services including the library and registration (multi-agency funded) due to start 19-20
Tunbridge Wells cultural hub, modernisation &amp; refurbishment to accommodate integrated local services including library &amp; registration (HLF &amp; multi agency funding) due to start 19-20
Mobile fleet replacement (LRA funded) due to start 19-20</t>
  </si>
  <si>
    <t>Reservations - these have continued to decline to due the introduction of reservation charges in August 2018.
Visits to libraries - no data for March 2020 as the statistics couldn't be retrieved after Covid-19 lockdown.</t>
  </si>
  <si>
    <t>cell 78</t>
  </si>
  <si>
    <t>Two more of the libraries closed in 2016 were reopened in 2019-20 in accordance with the change in council policy made in May 2017.</t>
  </si>
  <si>
    <t>No individual project met this criteria (Ref cell 179).</t>
  </si>
  <si>
    <t xml:space="preserve">Last day open for libraries before Lockdown in Lancashire was 23rd March 2020.                                                                    Line 24 - Number of devices with libraries catalogue, internet access and OPACS at 31 March 2020: The number and usage of Electronic Workstations available has been affected, as we have completed an upgrade of hardware and software, following analysis of usage to ensure provision will meet demand, coupled with improvements in Wi-Fi provision to encourage users to bring in their own devices. These improvements and the overall Local Authority investment to update IT is very significant in terms of expenditure on library services.
Line 37- Total Book Stock at 31 March 2020: A comprehensive programme of stock management over the year has had a positive impact in those libraries involved so far in terms of issue figures. This has seen significant investment in new stock through a further increase in book fund, as well as the systematic removal of existing stock that was no longer fit for purpose.
Line 57 – Total Audio, Visual and Other Acquisitions: As some physical media formats are becoming obsolete and significantly less popular, we are addressing audience need/preference by investing more in the provision of eBooks and eAudio, as well as eNewspapers/Magazines, which is also helping to address some customer access issues.
</t>
  </si>
  <si>
    <t>cell 165</t>
  </si>
  <si>
    <t>Mobile library</t>
  </si>
  <si>
    <t>Question 51: difference  is due to format and use of CDs and DVDs is declining as shift to online streaming grows generally.</t>
  </si>
  <si>
    <t xml:space="preserve">Statutory provision tranfered to Greenwich Leisure Ltd on 1st April 2016, Bourne Library (statutory) is operated by South Kesteven Distrct Council as part of their Community Access Point </t>
  </si>
  <si>
    <t>microfilming</t>
  </si>
  <si>
    <t>Purchase of Mobile Library Vehicle</t>
  </si>
  <si>
    <t>Last day of service before lockdown library closure began was 21st March 2020.</t>
  </si>
  <si>
    <t>Covid19 shutdown 21/03/20</t>
  </si>
  <si>
    <t>Electronic subscriptions, other (Photos etc), newspaper filming, subscriptions to other libraries</t>
  </si>
  <si>
    <t>Consultants fees, debtors, creditors and other expenses</t>
  </si>
  <si>
    <t>The large increase in the Other Supplies and Services total (line 123) over last year’s return  is due mainly to an increase of £115k in Printing and Photocopying – cost in 18/19 was (£96k) due to a reversed creditor; in 19/20 it was £19k – and to a transfer to reserves of £61k which didn’t happen last year.</t>
  </si>
  <si>
    <t>Skipton - full internal refurbishment £75k (June 2019); Malton - full internal refurbishment £130k (Oct 2020); Scarborough main public area refrubishment £150k (early 2021)</t>
  </si>
  <si>
    <t>newspaper microfilming</t>
  </si>
  <si>
    <t>16 library outlets/local collections (de facto deposit collections)</t>
  </si>
  <si>
    <t>Cell 129 inlcudes income from 130 plus 132 as do not break these down</t>
  </si>
  <si>
    <t>Includes servicing &amp; SRC Promo material,  service &amp; solution fees for BorrowBox &amp; RB Digital</t>
  </si>
  <si>
    <t xml:space="preserve">10 Comments in total: 
1. Sect1: Change in number of libraries considered statutory from 36 in previous year, to 19, as a result of Library Service Review in 2018/19. No of WiFi hrs not available.
2. Sect 2: stock buying begun again following s114 notice in previous year.
3.  Sect 3: stock buying begun again following s114 notice in previous year.
ILLS except for Music scores ceased during 201920.
4. Sect 4: stock buying begun again following s114 notice in previous year.
5. Sect 6: Change in numbers due to change in Statutory status to 19 libraries from 36 in 2018/29. 
6. Sect 7:  Change in number of libraries considered statutory from 36 in previous year, to 19. New e-hardware available (hublets).
7. Sect 9: Count not run.
8. Sect 10: Change in number of libraries considered statutory from 36 in previous year, to 19.  
9. Sect11: Only Music score ILLs during this year.
10. Sect12: Change in number of libraries considered statutory from 36 in previous year, to 19.  </t>
  </si>
  <si>
    <t>Retford Library Refurbishment</t>
  </si>
  <si>
    <t>Books servicing and fees</t>
  </si>
  <si>
    <t>Oxfordshire County</t>
  </si>
  <si>
    <t>Barton Community Library was opened in November 2019.  This is co-located in the Barton Neighbourhood Centre and the setup costs were funded from Section 106 Developer contributions.</t>
  </si>
  <si>
    <t>In February 2020 we opened a replacement library in Botley.  This  was as a result of a regeneration development, and the replacement library was built and fitted out through Section 106 developer contributions.</t>
  </si>
  <si>
    <t>Vehicles</t>
  </si>
  <si>
    <t xml:space="preserve">Somerset as lead authority within the LibrariesWest Consortium provides bibliographic, IT and transport services to other authorities. The cost of the services to the consortium are included in the finance section as income as "provision of services of other authorities" Related staff numbers have also been included. </t>
  </si>
  <si>
    <t>18/19 figure for cell 76 should have been 22,492. Cell 175 left blank due to Covid-19 uncertainties.</t>
  </si>
  <si>
    <t>The Travelling Library ceased to operate from 31-03-2019</t>
  </si>
  <si>
    <t>Re Book and AV acquisitions:  From August 2019 we entered a new contract with Bolinda / Borrowbox for the provision of e-books and e-audio and funds were transferred from the acquisitions budget.  This will also have been the reason that AV stock increased by more than 25%</t>
  </si>
  <si>
    <t>The library service in Suffolk is delivered by Suffolk Libraries IPS which is a separate, independent charitable orgnisation who are contracted by Suffolk County Council</t>
  </si>
  <si>
    <t>Saxmundham Library is being replaced during 2020/21 as part of a County Council redevelopment of the existing site. Southwold Library, Mildenhall Library and and Needham Market Library are also going to be replaced, although Southwold is the only one of those three that is likely to be completed by the end of the current financial year. This will be at a new location.</t>
  </si>
  <si>
    <t>Book slection tools and promotional materials (including summer reading challenge)</t>
  </si>
  <si>
    <t>Total Audio Visual and Other acquisitions figure issignificantly lower than in the previous year due to a much reduced demand for CD and DVD resources and a subsequent reduction in purchasing resources in these formats, particularly in music CD format.</t>
  </si>
  <si>
    <t>Horley Library re-opened on 30th April 2020 following a relocation within the same town.</t>
  </si>
  <si>
    <t>Horley library relocated to a busy town centre location in April 2019 and has seen a strong increase in use since reopening. The library moved from a space with 595sqm to a slightly smaller space with 500sqm. In the first 6 months of reopening, there was a monthly average of 24.3% increase in stock issues and 77.3% increase in visits. The library also joined 1,747 new members in the first 6 months (83% over the course of a whole financial year). In the same period in the previous year there were 749 new joiners.</t>
  </si>
  <si>
    <t>Other Library Stock</t>
  </si>
  <si>
    <t>Surrey have three community links where the library service provides a book collection, laptop and advice and guidance for the community to run a very small local service in village halls and a community centre. These links are at Beare Green, Shere and Old Woking each with a collection of around 400-1,000 books available for between 2.5 to 4.5 hours per week.</t>
  </si>
  <si>
    <t>Our Library service went into COVID-19 lockdown, from 17:00 on 20 March 2020 and had not re-opened at close of business 31 March 2020.
All stock figures related figures are up to 20 March 2020. All ebook stock is up to 31 March 2020.
All visit figures are up to 20 March, but adjusted for 48 weeks rather than 52 at one library site due to that one site taking an average, all others are 'full count'.
All financial information is up to 31 March 2020.</t>
  </si>
  <si>
    <t>Cell 87 lower than last year as reduction in purchasing DVDs &amp; Videos due to a majority now being withdrawn from stock.</t>
  </si>
  <si>
    <t>2 mobile libraries were withdrawn during the year; in July and October</t>
  </si>
  <si>
    <t>Cell 94</t>
  </si>
  <si>
    <t>Libraries in Worcestershire were open on Monday, 23rd March 2020 before closing effective from Tuesday 24th</t>
  </si>
  <si>
    <t>All Worcestershire branch libraries and the County Mobile were closed from Tuesday, 24th March 2020 onwards. There was a noticeable decline in visits from Thursday, 12th March onwards. Cells 94/95 (FTEs): decrease compared with equivalent 2018/2019 questionnaire entry is the result of the completion during 2019 of the first stage of service re-modelling and deferral of recruitment to vacant posts due to Covid-19.</t>
  </si>
  <si>
    <t>None to report</t>
  </si>
  <si>
    <t>Annual Subscriptions, stationery, RFID Tage, small item furniture, promotions, SRC Materials, craft materials, SRC prizes</t>
  </si>
  <si>
    <t xml:space="preserve">SERVICE OVERVIEW: Please note the following important information:                                                                                        - - Due to the COVID19 pandemic, Caerphilly Library Service were instructed to close their doors to the public on Friday 20th March 2020.  - Due to the move to a new Library Management System, we had no access to parts of our existing Library Management System from    23rd February 2020.                                                                                                                                                               - Due to the move to a new Library Management System from the 19th March, library services and the public had no access at all to the Library Management System including online services such as the library catalogue, stock renewals etc.                                                                                              SECTION 1 – Memorandum : number of hours of recorded usage of public access Wi-Fi as at 31 March 2020.                                  Over the last twelve months, we have worked collaboratively with our wi-fi provider Wi-Fi Spark and our authority IT Department to collate accurate wi-fi data.  The methodology we now and will contnue to use is: Wif-fi Spark produce monthly usage reports which are sent to CCBC IT Department.  CCBC IT use a pre-calculated formula to break down daily time in hours and minutes of wi-fi use at each service point.  This is sent to the Library Admin Team who re-calculates this to a monthy usage for each service point.   We only began to receive these reports in August 2019, therefore we have taken a 3 month snap shot of September, October and November 2019 and used these figures to give a 12 month usage.  You will note that the figure is much higher than last year but the ICT usage at work stations has decreased as customers now use their own devices at all 18 wi-fi enabled service points.  The CIPFA 2020/2021 return will reflect a more accurate figure.                                                                                                                                                                                                                                                                                                                                 SECtION 2 - BOOK STOCK                                                                                                                                                  Due to the continuing financial pressures facing the authority, the library service 2019/2020 Resources Budget was significantly reduced by £85,000 from the figure available to us in 2018/2019.  Therefore the Acquistions budget was reduced from £360,305 to £275,305.  This is important as it affects purchased and additions to stock statistics as outlined below:-                                                                                                                                                                                                         SECTION 2:Book Acquisitions - Due to the implementation and integration to the All-Wales Library Management System (SirsiDynix Symphony), the library service had to cease placing all new stock orders and receiving new items of stock from 28th February 2020.  Therefore the combination of the underspend and decrease in the Resource Budget saw an expenditure underspend which led to a decrease in the acquisitions of new items of stock in all genres.                                                                                         SECTION 5: Due to the authority financial pressures, the library service undertook a staff realignment process where 5 service points became single staffed locations, bringing our total to 11 single staffed points.                                                                      SECTION 7 - Annual issues for AV materials has decreased this year.  There are a number of reasons for this descrease - less AV items purchased due to a decrease to the Resources budget.  The service has seen a marked increase in eResource loans this year in the following genres: eAudio, eBooks and eMagazines and eComics.  Figures show that Caerphilly Library Service has seen an increase of 4,107 eBook loans, 4085 eAudio loans and 4,467 increase to eMagazines and eComics.  </t>
  </si>
  <si>
    <t>Cross Hands library temporarily closed in Dec 2019, we are currently looking for new premises. The mobile library is servicing the area of Cross Hands during this time.</t>
  </si>
  <si>
    <t xml:space="preserve">LINE 92 - Active borrowers - a reduction of over 25% in active borrowers was noted in last year's 2018/19 return. We advised that we thought this was due to an error with the merging of data in to a new Library management system. The system has rectified the problem.       LINE 57 - AV Acquisitions - Continued investment in Talking books stock which are popular with our homes &amp; housebound users.        LINE 101 - 147 As in previous years, no financial data is included in this return.                                                                                                                                                                     </t>
  </si>
  <si>
    <t>Libraries closed on the 23rd of March due to Covid. Our mobile libraries came off the road on the 16th March.</t>
  </si>
  <si>
    <t xml:space="preserve">Skewen Library was relocated in March 2020 as part of Welsh Government refurbishment/relocation grant. </t>
  </si>
  <si>
    <t>Refurbishment and relocation of Skewen Library in March 2020</t>
  </si>
  <si>
    <t xml:space="preserve">With regard to the number of annual issues there are a further 4291 issues that are not inlcuded in the sheet above as they do not fit into any of the categories.  </t>
  </si>
  <si>
    <t>Transfer to a new Library Management System has had an effect on this year's return, particularly in two areas:
Active Borrowers - the transfer of membership details last year appears to have resulted in a higher than actual figure for last year's return which has now been rectified. This has resulted in the significant difference between the two years result
Reservations - we have been unable to access the total number of reservations for 2019-20 on the LMS so this year's figure is derived from the 4 sample perfromance counts we held through the year.</t>
  </si>
  <si>
    <t>Welsh adult= 1376   Welsh junior=1021</t>
  </si>
  <si>
    <t>Lockdown was implemented across all Torfaen Libraries from Saturday 21st March 2020.   
Qus 51, 57 and 77: The drop in stats is due to the fact that we removed DVDs and music CDs from all our collections at the start of the reporting year.  There have been no new additions to stock and a complete withdrawal of all stock on the shelves and in storage.
Qu 92: We moved across to a new All-Wales Library Management System in March 2019 and we believe that the increase in active borrowers is to do to with the parameters set to migrate the data across to the new LMS.  We cannot verify it ourselves as the figure is pulled exclusively from an LMS report and cannot be manually verified.  We have checked with the LMS provider however, and they have verified that the report we have run is correct and on checking, came up with the exact same figure themselves.</t>
  </si>
  <si>
    <t>No changes, no queries</t>
  </si>
  <si>
    <t>A ground floor refurbishment of Penarth Library to the value of £120k is underway in 20/21. Funding provided by Welsh Government.</t>
  </si>
  <si>
    <t>Line 60 – improved counting of reference stock accounts for the apparent jump of 2000 + items in the year. 
88 - there is current uncertainty about how we count eBook holdings in Wales as we purchase them on a consortium basis with the other 21 authorities in Wales. As such I’m not counting them this year but if you want to include an estimate please use the figure from last year – 20,016.
103 – the figure for book issues is suspiciously similar to the figure of the previous year. This has been double checked and is correct. 
84 – the figure for total requests has reduced markedly. This is based on a different computer generated count of these which we believe is more accurate. 
119 - we failed to run a sample during the year.
124 – there was a massive rise in visitors during the year. We would love to claim these as readers and participants in our activities but most of them relate to a change in recycle bags across the authority. Most households needed to visit a library at least once during the year to collect their new recycle products. The need for all bus card holders to change their bus card in Wales also generated increased footfall.
128 – figures for online visitors continue to show a decline as users go direct to the resource they want and bypass the website. We believe there is also a technical problem in counting visitors and are working with our ICT colleagues to fix this.</t>
  </si>
  <si>
    <t>Provision of bibliographic services to two neighbouring authorities</t>
  </si>
  <si>
    <t xml:space="preserve">The Old Aberdeen Library was opened in parnership with The Sir Duncan Rice Library (University of Aberdeen) in a refurbished publicly accessible space on the 14 October 2019
On 20 March all libraries were closed to the public in response to goverment advice following the COVID-19 pandemic. </t>
  </si>
  <si>
    <t xml:space="preserve">Tillydrone Library moved to a purpose built location in Tillydrone Community Hub in August 2019. </t>
  </si>
  <si>
    <t xml:space="preserve">Section 5 - Numbers of Staff - Aberdeen City Libraries service was stood down at the end of business March 24th. The numbers here are of number of staff in post as at that date. 
Section 7 - Electronic Issues - Electronic issues were rising throughout the year, along with a spike in March following the closure of all physical service points. 
</t>
  </si>
  <si>
    <t>The Covid 19 Lockdown saw all of our libraries close from the 19th March 2020 and they remain closed to the public as of today. (28th July) Our Click and Collect service began on the 15th of July for 5 sites only.</t>
  </si>
  <si>
    <t>Cell 70</t>
  </si>
  <si>
    <t>89,90,94,95,98 are proportioal estimates. 66 is due to us including more staff from the wider service who work in our Libraries. 53 is due to us having bought more talking books.</t>
  </si>
  <si>
    <t>Cell 44 - the significant reduction in book Aquistions was due to a book budget reduction. Cell 57 - The reduction of Audio, AV material is due to the reduction in budget.  The book budget was reduced by 41%.  Cell 77 increase due to general promotion and inclusion in our housebound services.</t>
  </si>
  <si>
    <t>BDS,MICROFILMING,OVERDRIVE,CONSERVATION,HARVESTER,MATERIALS</t>
  </si>
  <si>
    <t>Closed for lockdown 21/3/2020</t>
  </si>
  <si>
    <t>57. total AV acquisiton figure is higher due to an increase in purchase of spoken work CDs. 66. most staff are now doing both library and customer service work but staff who are predominantly allocated to customer service work have been excluded.
  140. Capital charges are no longer in the library budget.</t>
  </si>
  <si>
    <t>Clarkston library is undergoing an 8 week refurbishment plan commencing 10th August 2020 and will be closed during this period.</t>
  </si>
  <si>
    <t xml:space="preserve">Clarification around AV issues - we no longer offer DVDs or Music CDs to borrow hence the drop in issues in these categories.
Enquiries - No enquiry count was carried out during 2019-20
</t>
  </si>
  <si>
    <t xml:space="preserve">Note:  Edinburgh Library buildings closed on 19 March.  No 64 Professional staff (now includes 4 staff who manage libraries as part of a wider role)                                                                                                                                                                                                                                                                                                             No 21 - Issues - figures are correct to 19 March when Libraries closed.  No 22 Visits - figures are correct to 29 Feb 2020.  No 92 - Online membership applications continued to be processed after building closure.     No 25 &amp; 26 - No access to data (should be able to supply later in year)
No 89 &amp; 94. - Edinburgh closed Libraries on 19 March at that point there was partial February returns from Libraries, there is no data for March the following returns are based on incomplete figures.                    Section 5 - Awaiting confirmation of information (should be able to confirm in August)                                                                                                                                                                                                                              Section 11 - Inter-Library Loans - no access to information due to building closure.                                                                                                                                                                                                                                        Spend lower than budget allocated particularly for books as lockdown affected invoicing and payments due to timing at financial year end. </t>
  </si>
  <si>
    <t>CCTV</t>
  </si>
  <si>
    <t>Many figures affected by library closures due to COVID pandemic, including 25, 38-42, 52-55, 69-77, 94.                                                                                                                                                  Stock holding figures (section 2 and 3) were taken in October 2020, not 31 March 2020                                                                                                                                                      85: Our LMS is unable to separate online and in-library requests. Total request figure included in 84.</t>
  </si>
  <si>
    <t>Budget for stock had been reduced in response to a growing need for digital resources and participatory activities</t>
  </si>
  <si>
    <t>Please note for 20/21 Estimates we have used budgeted figures which won’t take into account COVID19 the full impact of which is still unknown at this stage.</t>
  </si>
  <si>
    <t>High Life Highland a charity registered in Scotland, formed by The Highland Council</t>
  </si>
  <si>
    <t>Service Points: Achiltibuie, open 5 hours a week but has a self-service kiosk which allows access to the library out with normal opening hours apon request to the key holder. Lochcarron Libray has a kiosk in the Howard Doris Center which is available during the Centers opening hours. Cell 62 includes 2,366 magazines. Cell 93 includes Electronic Devises 292 and Microbits 478. Cell 70 includes 1596 Magazines. Cell 100 includes 2,530 Magazine and 62 Reference issues. Cell 102 includes 5 Junior Ref issues. Volunteers &amp; ILL's hours recorded of internet access (Question 26) are estimates based on previous years. Section 3 AV acquisitions: Double checked the figures. They seem to be correct.</t>
  </si>
  <si>
    <t>The Watt Library operated as the Heritage Hub in last year's questionnaire.  The Watt Library reopened on 22/11/2019 with new opening hours.</t>
  </si>
  <si>
    <t xml:space="preserve">Total AV Acquisitions down by more than 25% because we decided to spend less on DVDs in 2019/20.   
Total AV issues down by more than 25% as issues of DVDs continue to decline due to popularity in use of streaming services.    
Virtual visits to website are down because we now use a different method to collect the figures which is much more efficient at removing false page views generated by web crawlers, and, due to GDPR, people can now opt out of having their site visits recorded. </t>
  </si>
  <si>
    <t>Mobile Library service provided to 5 rural communitioes in East Lothian as part of a service contract with East Lothian Council.</t>
  </si>
  <si>
    <t xml:space="preserve">Line 44: Opening of Newbattle library in 2018 involved a large investment in new stock via capital fund, 2019-20 figure represents a return to more predicatable stock addition totals from allocated library annual budget.  Line 90: Records of format of enquiries not kept. Line 92: Active membership now calculated using different software from last year, giving more accurate results, hence the change from the 2018-19 figure. Line 94: All Library buildings were closed from March 17th 2020 onwards as part of the national lockdown period. Statistics are usually collated on a monthly basis and thus most 1-16th March figures for categories such as physical visits are not included. Line 130: No Request charges levied across service, this represents old waived fees. </t>
  </si>
  <si>
    <t>Cell 74 &amp; 87: The reduced number of acquisitions is as a result of a significant reduction to library service budgets.</t>
  </si>
  <si>
    <t>Vehicle</t>
  </si>
  <si>
    <t>81 streaming is 25221 and this should be added to the guidance as it only asks for downloads. The financial figures do not include an allocation of Premises, Transport or Support Services as we are no longer required to produce figures at this level in the annual accounts. We will however be required to allocate these charges when we complete the financial returns due later this year in October. Therefore these figures will be available at this time if required. 44, 51 - Book/AV budget received a 50% cut in 19/20</t>
  </si>
  <si>
    <t xml:space="preserve">Q77 - Reduction in Audio Visual Stock and Aquistions is due to no longer buying CDs, DVDs and Software and a gradual withdrawal of existing stock </t>
  </si>
  <si>
    <t xml:space="preserve">CPK provides a library service to two prison services: HMP Perth and HMP Castle Huntly. </t>
  </si>
  <si>
    <t xml:space="preserve">Question 57 - The increase in audiovisual stock can be attributed to a 100% match funding deal with a supplier for the year 2019/20. </t>
  </si>
  <si>
    <t xml:space="preserve">At Section 3 Audio, Visual and Other Aquisitions we have reduced the amount of DVD and Music purchases over the period 2019-20.  At Section 7 Annual Issues, we have realised that in the previous year, we had accidently included the statistics for our School Library service, which, although recently being incorporated into our Public Library Service, does not have actually provide facilities available to the general public.  This accounts for the fairly significant drop in our issue figures from 2018-19 to 2019-20. </t>
  </si>
  <si>
    <t>Fewer children's fiction books
Lower employee costs (allocation)</t>
  </si>
  <si>
    <t>Some data was unable to be retrieved due to COVID-19 lockdown.</t>
  </si>
  <si>
    <t>Supply Mobile Library Van</t>
  </si>
  <si>
    <t>Regarding increase of audio/visual acquisitions, we moved to a new computer system in late March and many orders were on hold and not processed until after April.</t>
  </si>
  <si>
    <t>Refurbishment of Clydebank Library currently in progress.</t>
  </si>
  <si>
    <t xml:space="preserve">Q57 - we just acquired a lot more Talking Books in 19/20 than in previous years. I felt we needed to improve the stock given we have a high demand for it.  </t>
  </si>
  <si>
    <t>£2,000 subscription for e-books and e-audio platform; £5,160 for stock management software; £1,560 for Bibliographic data</t>
  </si>
  <si>
    <t>Q57- We entered into a better contract with another Talking Book supplier.   Q66.  We had come back office library staff who retired and were not replaced.</t>
  </si>
  <si>
    <t>Q.28  We record number of people who has used butg not hours.   A.95 We are unable to answer.
Stephen - Just to confirm that all expenditure on acquisitions is recorded in the capital expenditure figure of £96,878 on the return.</t>
  </si>
  <si>
    <t>Two Mobile Library Vans</t>
  </si>
  <si>
    <t>44. Difference of more than 25% due to lower orders than usual due to staff vacancies.</t>
  </si>
  <si>
    <t>Section 1: 28 - OIC cannot supply these figures. Section 3, 55 - difference is due to buying less DVDs and Music CDs due to less demand as more customers use streaming services.   Section 4, 62 - we subscribe to Freegal so do not have an exact figure. Section 9 - do not have these figures</t>
  </si>
  <si>
    <t>Major refurbishment and relocation of Lerwick Library due in 2021 (delayed from Nov 2020 due to lockdown)</t>
  </si>
  <si>
    <t>Interlibary loans and microfilms</t>
  </si>
  <si>
    <t>E0402_1</t>
  </si>
  <si>
    <t>E0402_2</t>
  </si>
  <si>
    <t>E0402_4</t>
  </si>
  <si>
    <t>E0402_5</t>
  </si>
  <si>
    <t>E0402_6</t>
  </si>
  <si>
    <t>E0402_7</t>
  </si>
  <si>
    <t>E0402_8</t>
  </si>
  <si>
    <t>E0402_9</t>
  </si>
  <si>
    <t>E0402_10</t>
  </si>
  <si>
    <t>E0402_11</t>
  </si>
  <si>
    <t>E0402_12</t>
  </si>
  <si>
    <t>E0402_13</t>
  </si>
  <si>
    <t>E0402_14</t>
  </si>
  <si>
    <t>E0402_15</t>
  </si>
  <si>
    <t>E0402_16</t>
  </si>
  <si>
    <t>E0402_17</t>
  </si>
  <si>
    <t>E0402_18</t>
  </si>
  <si>
    <t>E0402_19</t>
  </si>
  <si>
    <t>E0402_20</t>
  </si>
  <si>
    <t>E0402_21</t>
  </si>
  <si>
    <t>E0402_22</t>
  </si>
  <si>
    <t>E0402_23</t>
  </si>
  <si>
    <t>E0402_24</t>
  </si>
  <si>
    <t>E0402_25</t>
  </si>
  <si>
    <t>E0402_26</t>
  </si>
  <si>
    <t>E0402_27</t>
  </si>
  <si>
    <t>E0402_28</t>
  </si>
  <si>
    <t>E0402_29</t>
  </si>
  <si>
    <t>E0402_30</t>
  </si>
  <si>
    <r>
      <t xml:space="preserve">Providing CIPFA with your information indicates that you agree to us processing your personal information for relevant targeted communications to you promoting our services. You may change your communication preferences by requesting this at </t>
    </r>
    <r>
      <rPr>
        <b/>
        <sz val="8"/>
        <rFont val="Verdana"/>
        <family val="2"/>
      </rPr>
      <t>analytics@cipfa.org</t>
    </r>
    <r>
      <rPr>
        <sz val="8"/>
        <rFont val="Verdana"/>
        <family val="2"/>
      </rPr>
      <t xml:space="preserve"> at any time. To view our Privacy Policy and Terms and Conditions go to </t>
    </r>
    <r>
      <rPr>
        <b/>
        <sz val="8"/>
        <rFont val="Verdana"/>
        <family val="2"/>
      </rPr>
      <t>www.cipfa.org/privacy</t>
    </r>
    <r>
      <rPr>
        <sz val="8"/>
        <rFont val="Verdana"/>
        <family val="2"/>
      </rPr>
      <t xml:space="preserve"> and </t>
    </r>
    <r>
      <rPr>
        <b/>
        <sz val="8"/>
        <rFont val="Verdana"/>
        <family val="2"/>
      </rPr>
      <t>https://www.cipfa.org/terms-and-conditions/cipfa-stats</t>
    </r>
  </si>
  <si>
    <t>Date modified: 20 April 2021</t>
  </si>
  <si>
    <t xml:space="preserve">It will be necessary to estimate visits to library premises for non-library purposes for authorities who have multi-service outlets. It </t>
  </si>
  <si>
    <t>Record the Actual Opening Hours per Week (due to COVID-19) as an average across the year if possible, due to the likely variance across different weeks,</t>
  </si>
  <si>
    <t>lockdowns etc., with a service point open when providing a service to the general public, staffed or unstaffed (following the same guidance for scheduled</t>
  </si>
  <si>
    <t>opening hours in the Guidance Notes tab). If any service points were not open at all in 2020-21 due to COVID-19, then the actual opening hours would be zero.</t>
  </si>
  <si>
    <t>Life Long Learning Strategy Officer</t>
  </si>
  <si>
    <t>Accounts Technician</t>
  </si>
  <si>
    <t>Edinburgh Libraries used facebook live and pre-recorded videos to deliver actitivities for children including Bookbug and craft sessions and stem activities. The majority of libraires offered a Bookbug and craft session weekly.  Colleagues recorded activity from April - August, but due to the timeconsuming nature of the task did not continue after August 2021, so annual figure based on as estimate from figures recorded for 5 months of year.</t>
  </si>
  <si>
    <t xml:space="preserve">Service Points - During 2020/21 10 Libraries were open on reduced hours from 8 October - 24 December.  6 libraries opening from  6 October - 24 December 2022 and 4 were open from 8 - 24 December 2020. </t>
  </si>
  <si>
    <t>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</si>
</sst>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_);\(#,##0.0\)"/>
    <numFmt numFmtId="167" formatCode="#,##0_ ;\-#,##0\ "/>
  </numFmts>
  <fonts count="106" x14ac:knownFonts="1">
    <font>
      <sz val="12"/>
      <name val="Arial"/>
    </font>
    <font>
      <sz val="10"/>
      <name val="Arial"/>
      <family val="2"/>
    </font>
    <font>
      <sz val="6"/>
      <color indexed="18"/>
      <name val="Verdana"/>
      <family val="2"/>
    </font>
    <font>
      <sz val="8"/>
      <color indexed="18"/>
      <name val="Verdana"/>
      <family val="2"/>
    </font>
    <font>
      <b/>
      <sz val="10"/>
      <color indexed="18"/>
      <name val="Verdana"/>
      <family val="2"/>
    </font>
    <font>
      <b/>
      <sz val="8"/>
      <name val="Verdana"/>
      <family val="2"/>
    </font>
    <font>
      <sz val="8"/>
      <name val="Verdana"/>
      <family val="2"/>
    </font>
    <font>
      <sz val="8"/>
      <color indexed="54"/>
      <name val="Verdana"/>
      <family val="2"/>
    </font>
    <font>
      <sz val="12"/>
      <name val="Arial"/>
      <family val="2"/>
    </font>
    <font>
      <sz val="8"/>
      <name val="Arial"/>
      <family val="2"/>
    </font>
    <font>
      <sz val="6"/>
      <name val="Verdana"/>
      <family val="2"/>
    </font>
    <font>
      <sz val="8"/>
      <name val="Arial"/>
      <family val="2"/>
    </font>
    <font>
      <b/>
      <sz val="7"/>
      <name val="Verdana"/>
      <family val="2"/>
    </font>
    <font>
      <sz val="7"/>
      <color indexed="54"/>
      <name val="Verdana"/>
      <family val="2"/>
    </font>
    <font>
      <sz val="7"/>
      <name val="Verdana"/>
      <family val="2"/>
    </font>
    <font>
      <b/>
      <sz val="7"/>
      <color indexed="54"/>
      <name val="Verdana"/>
      <family val="2"/>
    </font>
    <font>
      <sz val="7"/>
      <color indexed="18"/>
      <name val="Verdana"/>
      <family val="2"/>
    </font>
    <font>
      <sz val="8"/>
      <color indexed="8"/>
      <name val="Verdana"/>
      <family val="2"/>
    </font>
    <font>
      <i/>
      <sz val="8"/>
      <color indexed="54"/>
      <name val="Verdana"/>
      <family val="2"/>
    </font>
    <font>
      <sz val="12"/>
      <name val="Verdana"/>
      <family val="2"/>
    </font>
    <font>
      <sz val="10"/>
      <name val="Verdana"/>
      <family val="2"/>
    </font>
    <font>
      <u/>
      <sz val="8"/>
      <color indexed="12"/>
      <name val="Verdana"/>
      <family val="2"/>
    </font>
    <font>
      <i/>
      <sz val="8"/>
      <name val="Verdana"/>
      <family val="2"/>
    </font>
    <font>
      <b/>
      <u/>
      <sz val="8"/>
      <name val="Verdana"/>
      <family val="2"/>
    </font>
    <font>
      <b/>
      <u/>
      <sz val="8"/>
      <color indexed="12"/>
      <name val="Verdana"/>
      <family val="2"/>
    </font>
    <font>
      <sz val="8"/>
      <color indexed="9"/>
      <name val="Verdana"/>
      <family val="2"/>
    </font>
    <font>
      <i/>
      <sz val="8"/>
      <color indexed="8"/>
      <name val="Verdana"/>
      <family val="2"/>
    </font>
    <font>
      <b/>
      <sz val="8"/>
      <color indexed="8"/>
      <name val="Verdana"/>
      <family val="2"/>
    </font>
    <font>
      <u/>
      <sz val="8"/>
      <name val="Verdana"/>
      <family val="2"/>
    </font>
    <font>
      <b/>
      <sz val="12"/>
      <name val="Verdana"/>
      <family val="2"/>
    </font>
    <font>
      <b/>
      <sz val="11"/>
      <name val="Verdana"/>
      <family val="2"/>
    </font>
    <font>
      <sz val="12"/>
      <color indexed="9"/>
      <name val="Verdana"/>
      <family val="2"/>
    </font>
    <font>
      <b/>
      <sz val="9"/>
      <color indexed="9"/>
      <name val="Verdana"/>
      <family val="2"/>
    </font>
    <font>
      <b/>
      <sz val="9"/>
      <name val="Verdana"/>
      <family val="2"/>
    </font>
    <font>
      <sz val="9"/>
      <name val="Verdana"/>
      <family val="2"/>
    </font>
    <font>
      <b/>
      <u/>
      <sz val="9"/>
      <name val="Verdana"/>
      <family val="2"/>
    </font>
    <font>
      <b/>
      <sz val="10"/>
      <name val="Verdana"/>
      <family val="2"/>
    </font>
    <font>
      <sz val="10"/>
      <color indexed="9"/>
      <name val="Verdana"/>
      <family val="2"/>
    </font>
    <font>
      <sz val="8"/>
      <color indexed="47"/>
      <name val="Verdana"/>
      <family val="2"/>
    </font>
    <font>
      <b/>
      <sz val="8"/>
      <color indexed="47"/>
      <name val="Verdana"/>
      <family val="2"/>
    </font>
    <font>
      <b/>
      <sz val="12"/>
      <color indexed="10"/>
      <name val="Verdana"/>
      <family val="2"/>
    </font>
    <font>
      <sz val="12"/>
      <color indexed="8"/>
      <name val="Verdana"/>
      <family val="2"/>
    </font>
    <font>
      <b/>
      <sz val="7"/>
      <color indexed="8"/>
      <name val="Verdana"/>
      <family val="2"/>
    </font>
    <font>
      <sz val="10"/>
      <color indexed="8"/>
      <name val="Verdana"/>
      <family val="2"/>
    </font>
    <font>
      <b/>
      <sz val="12"/>
      <color indexed="18"/>
      <name val="Verdana"/>
      <family val="2"/>
    </font>
    <font>
      <b/>
      <sz val="8"/>
      <color indexed="54"/>
      <name val="Verdana"/>
      <family val="2"/>
    </font>
    <font>
      <u/>
      <sz val="12"/>
      <color indexed="12"/>
      <name val="Verdana"/>
      <family val="2"/>
    </font>
    <font>
      <b/>
      <u/>
      <sz val="9"/>
      <color indexed="63"/>
      <name val="Verdana"/>
      <family val="2"/>
    </font>
    <font>
      <i/>
      <sz val="6"/>
      <name val="Verdana"/>
      <family val="2"/>
    </font>
    <font>
      <sz val="10"/>
      <color indexed="18"/>
      <name val="Verdana"/>
      <family val="2"/>
    </font>
    <font>
      <b/>
      <sz val="10"/>
      <color indexed="10"/>
      <name val="Verdana"/>
      <family val="2"/>
    </font>
    <font>
      <b/>
      <u/>
      <sz val="12"/>
      <name val="Verdana"/>
      <family val="2"/>
    </font>
    <font>
      <b/>
      <i/>
      <sz val="6"/>
      <name val="Verdana"/>
      <family val="2"/>
    </font>
    <font>
      <sz val="9"/>
      <color indexed="9"/>
      <name val="Verdana"/>
      <family val="2"/>
    </font>
    <font>
      <sz val="8"/>
      <color indexed="10"/>
      <name val="Verdana"/>
      <family val="2"/>
    </font>
    <font>
      <sz val="12"/>
      <color indexed="10"/>
      <name val="Verdana"/>
      <family val="2"/>
    </font>
    <font>
      <b/>
      <sz val="14"/>
      <name val="Verdana"/>
      <family val="2"/>
    </font>
    <font>
      <b/>
      <i/>
      <sz val="12"/>
      <name val="Verdana"/>
      <family val="2"/>
    </font>
    <font>
      <i/>
      <sz val="10"/>
      <name val="Verdana"/>
      <family val="2"/>
    </font>
    <font>
      <sz val="10"/>
      <color indexed="10"/>
      <name val="Verdana"/>
      <family val="2"/>
    </font>
    <font>
      <b/>
      <sz val="11"/>
      <color indexed="9"/>
      <name val="Verdana"/>
      <family val="2"/>
    </font>
    <font>
      <b/>
      <sz val="11"/>
      <color indexed="10"/>
      <name val="Verdana"/>
      <family val="2"/>
    </font>
    <font>
      <b/>
      <sz val="9"/>
      <color indexed="10"/>
      <name val="Verdana"/>
      <family val="2"/>
    </font>
    <font>
      <b/>
      <sz val="7"/>
      <color indexed="9"/>
      <name val="Verdana"/>
      <family val="2"/>
    </font>
    <font>
      <b/>
      <sz val="7"/>
      <color indexed="10"/>
      <name val="Verdana"/>
      <family val="2"/>
    </font>
    <font>
      <b/>
      <sz val="8"/>
      <color indexed="9"/>
      <name val="Verdana"/>
      <family val="2"/>
    </font>
    <font>
      <b/>
      <sz val="8"/>
      <color indexed="10"/>
      <name val="Verdana"/>
      <family val="2"/>
    </font>
    <font>
      <b/>
      <sz val="12"/>
      <color indexed="10"/>
      <name val="Wingdings 3"/>
      <family val="1"/>
      <charset val="2"/>
    </font>
    <font>
      <b/>
      <i/>
      <sz val="8"/>
      <name val="Verdana"/>
      <family val="2"/>
    </font>
    <font>
      <b/>
      <sz val="9"/>
      <color indexed="60"/>
      <name val="Verdana"/>
      <family val="2"/>
    </font>
    <font>
      <b/>
      <sz val="8"/>
      <color indexed="60"/>
      <name val="Verdana"/>
      <family val="2"/>
    </font>
    <font>
      <sz val="10"/>
      <color indexed="9"/>
      <name val="Verdana"/>
      <family val="2"/>
    </font>
    <font>
      <sz val="12"/>
      <color indexed="9"/>
      <name val="Verdana"/>
      <family val="2"/>
    </font>
    <font>
      <b/>
      <sz val="8"/>
      <color indexed="9"/>
      <name val="Verdana"/>
      <family val="2"/>
    </font>
    <font>
      <b/>
      <sz val="10"/>
      <color indexed="8"/>
      <name val="Verdana"/>
      <family val="2"/>
    </font>
    <font>
      <b/>
      <sz val="10"/>
      <color indexed="9"/>
      <name val="Verdana"/>
      <family val="2"/>
    </font>
    <font>
      <b/>
      <u/>
      <sz val="8"/>
      <color indexed="56"/>
      <name val="Verdana"/>
      <family val="2"/>
    </font>
    <font>
      <b/>
      <sz val="8"/>
      <color indexed="56"/>
      <name val="Verdana"/>
      <family val="2"/>
    </font>
    <font>
      <sz val="10"/>
      <color indexed="9"/>
      <name val="Verdana"/>
      <family val="2"/>
    </font>
    <font>
      <sz val="8"/>
      <color indexed="54"/>
      <name val="Verdana"/>
      <family val="2"/>
    </font>
    <font>
      <u/>
      <sz val="8"/>
      <color indexed="12"/>
      <name val="Verdana"/>
      <family val="2"/>
    </font>
    <font>
      <sz val="8"/>
      <color indexed="12"/>
      <name val="Verdana"/>
      <family val="2"/>
    </font>
    <font>
      <b/>
      <sz val="12"/>
      <color indexed="10"/>
      <name val="Wingdings 3"/>
      <family val="1"/>
      <charset val="2"/>
    </font>
    <font>
      <sz val="8"/>
      <color indexed="60"/>
      <name val="Verdana"/>
      <family val="2"/>
    </font>
    <font>
      <u/>
      <sz val="8"/>
      <color indexed="30"/>
      <name val="Verdana"/>
      <family val="2"/>
    </font>
    <font>
      <b/>
      <u/>
      <sz val="12"/>
      <color indexed="12"/>
      <name val="Verdana"/>
      <family val="2"/>
    </font>
    <font>
      <b/>
      <sz val="9.5"/>
      <color indexed="9"/>
      <name val="Verdana"/>
      <family val="2"/>
    </font>
    <font>
      <sz val="11"/>
      <color theme="1"/>
      <name val="Calibri"/>
      <family val="2"/>
      <scheme val="minor"/>
    </font>
    <font>
      <sz val="11"/>
      <color rgb="FF006100"/>
      <name val="Calibri"/>
      <family val="2"/>
      <scheme val="minor"/>
    </font>
    <font>
      <sz val="10"/>
      <color theme="0"/>
      <name val="Verdana"/>
      <family val="2"/>
    </font>
    <font>
      <b/>
      <sz val="8"/>
      <color rgb="FFFF0000"/>
      <name val="Verdana"/>
      <family val="2"/>
    </font>
    <font>
      <b/>
      <sz val="9"/>
      <color theme="0"/>
      <name val="Verdana"/>
      <family val="2"/>
    </font>
    <font>
      <i/>
      <sz val="8"/>
      <color rgb="FFFF0000"/>
      <name val="Verdana"/>
      <family val="2"/>
    </font>
    <font>
      <b/>
      <i/>
      <sz val="8"/>
      <color rgb="FFFF0000"/>
      <name val="Verdana"/>
      <family val="2"/>
    </font>
    <font>
      <sz val="8"/>
      <color rgb="FFFF00FF"/>
      <name val="Verdana"/>
      <family val="2"/>
    </font>
    <font>
      <sz val="8"/>
      <color rgb="FF006100"/>
      <name val="Verdana"/>
      <family val="2"/>
    </font>
    <font>
      <sz val="8"/>
      <color rgb="FFFF0000"/>
      <name val="Verdana"/>
      <family val="2"/>
    </font>
    <font>
      <sz val="10"/>
      <color rgb="FFE9ECFF"/>
      <name val="Verdana"/>
      <family val="2"/>
    </font>
    <font>
      <b/>
      <sz val="8"/>
      <color rgb="FFE9ECFF"/>
      <name val="Verdana"/>
      <family val="2"/>
    </font>
    <font>
      <sz val="12"/>
      <name val="Arial"/>
      <family val="2"/>
    </font>
    <font>
      <b/>
      <sz val="10"/>
      <color rgb="FFFF0000"/>
      <name val="Wingdings 3"/>
      <family val="1"/>
      <charset val="2"/>
    </font>
    <font>
      <b/>
      <sz val="12"/>
      <color rgb="FFFF0000"/>
      <name val="Wingdings 3"/>
      <family val="1"/>
      <charset val="2"/>
    </font>
    <font>
      <sz val="10"/>
      <color rgb="FFFF0000"/>
      <name val="Verdana"/>
      <family val="2"/>
    </font>
    <font>
      <b/>
      <sz val="9"/>
      <color rgb="FFFF0000"/>
      <name val="Verdana"/>
      <family val="2"/>
    </font>
    <font>
      <sz val="12"/>
      <color rgb="FFFF0000"/>
      <name val="Verdana"/>
      <family val="2"/>
    </font>
    <font>
      <sz val="8"/>
      <color theme="1"/>
      <name val="Verdana"/>
      <family val="2"/>
    </font>
  </fonts>
  <fills count="14">
    <fill>
      <patternFill patternType="none"/>
    </fill>
    <fill>
      <patternFill patternType="gray125"/>
    </fill>
    <fill>
      <patternFill patternType="solid">
        <fgColor indexed="8"/>
        <bgColor indexed="64"/>
      </patternFill>
    </fill>
    <fill>
      <patternFill patternType="solid">
        <fgColor indexed="8"/>
        <bgColor indexed="22"/>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54"/>
        <bgColor indexed="64"/>
      </patternFill>
    </fill>
    <fill>
      <patternFill patternType="solid">
        <fgColor indexed="43"/>
        <bgColor indexed="22"/>
      </patternFill>
    </fill>
    <fill>
      <patternFill patternType="solid">
        <fgColor rgb="FFC6EFCE"/>
      </patternFill>
    </fill>
    <fill>
      <patternFill patternType="solid">
        <fgColor rgb="FF7030A0"/>
        <bgColor indexed="64"/>
      </patternFill>
    </fill>
    <fill>
      <patternFill patternType="solid">
        <fgColor rgb="FFE9ECFF"/>
        <bgColor indexed="64"/>
      </patternFill>
    </fill>
    <fill>
      <patternFill patternType="solid">
        <fgColor theme="0"/>
        <bgColor indexed="64"/>
      </patternFill>
    </fill>
    <fill>
      <patternFill patternType="solid">
        <fgColor rgb="FFE9ECFF"/>
        <bgColor indexed="22"/>
      </patternFill>
    </fill>
  </fills>
  <borders count="57">
    <border>
      <left/>
      <right/>
      <top/>
      <bottom/>
      <diagonal/>
    </border>
    <border>
      <left style="thin">
        <color indexed="54"/>
      </left>
      <right style="thin">
        <color indexed="54"/>
      </right>
      <top style="thin">
        <color indexed="54"/>
      </top>
      <bottom style="thin">
        <color indexed="54"/>
      </bottom>
      <diagonal/>
    </border>
    <border>
      <left/>
      <right style="medium">
        <color indexed="54"/>
      </right>
      <top/>
      <bottom/>
      <diagonal/>
    </border>
    <border>
      <left style="medium">
        <color indexed="54"/>
      </left>
      <right/>
      <top/>
      <bottom/>
      <diagonal/>
    </border>
    <border>
      <left style="thin">
        <color indexed="54"/>
      </left>
      <right style="thin">
        <color indexed="54"/>
      </right>
      <top/>
      <bottom/>
      <diagonal/>
    </border>
    <border>
      <left style="thin">
        <color indexed="54"/>
      </left>
      <right style="thin">
        <color indexed="54"/>
      </right>
      <top/>
      <bottom style="thin">
        <color indexed="54"/>
      </bottom>
      <diagonal/>
    </border>
    <border>
      <left style="medium">
        <color indexed="54"/>
      </left>
      <right/>
      <top/>
      <bottom style="medium">
        <color indexed="54"/>
      </bottom>
      <diagonal/>
    </border>
    <border>
      <left/>
      <right/>
      <top/>
      <bottom style="medium">
        <color indexed="54"/>
      </bottom>
      <diagonal/>
    </border>
    <border>
      <left/>
      <right style="medium">
        <color indexed="54"/>
      </right>
      <top/>
      <bottom style="medium">
        <color indexed="54"/>
      </bottom>
      <diagonal/>
    </border>
    <border>
      <left style="thin">
        <color indexed="54"/>
      </left>
      <right/>
      <top style="thin">
        <color indexed="54"/>
      </top>
      <bottom/>
      <diagonal/>
    </border>
    <border>
      <left/>
      <right/>
      <top style="thin">
        <color indexed="54"/>
      </top>
      <bottom/>
      <diagonal/>
    </border>
    <border>
      <left/>
      <right style="thin">
        <color indexed="54"/>
      </right>
      <top style="thin">
        <color indexed="54"/>
      </top>
      <bottom/>
      <diagonal/>
    </border>
    <border>
      <left style="thin">
        <color indexed="54"/>
      </left>
      <right/>
      <top/>
      <bottom/>
      <diagonal/>
    </border>
    <border>
      <left/>
      <right style="thin">
        <color indexed="54"/>
      </right>
      <top/>
      <bottom/>
      <diagonal/>
    </border>
    <border>
      <left style="thin">
        <color indexed="54"/>
      </left>
      <right/>
      <top/>
      <bottom style="thin">
        <color indexed="54"/>
      </bottom>
      <diagonal/>
    </border>
    <border>
      <left/>
      <right/>
      <top/>
      <bottom style="thin">
        <color indexed="54"/>
      </bottom>
      <diagonal/>
    </border>
    <border>
      <left/>
      <right style="thin">
        <color indexed="54"/>
      </right>
      <top/>
      <bottom style="thin">
        <color indexed="5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54"/>
      </left>
      <right/>
      <top style="medium">
        <color indexed="54"/>
      </top>
      <bottom/>
      <diagonal/>
    </border>
    <border>
      <left/>
      <right/>
      <top style="medium">
        <color indexed="54"/>
      </top>
      <bottom/>
      <diagonal/>
    </border>
    <border>
      <left/>
      <right style="medium">
        <color indexed="54"/>
      </right>
      <top style="medium">
        <color indexed="54"/>
      </top>
      <bottom/>
      <diagonal/>
    </border>
    <border>
      <left style="thin">
        <color indexed="54"/>
      </left>
      <right style="thin">
        <color indexed="54"/>
      </right>
      <top style="thin">
        <color indexed="54"/>
      </top>
      <bottom/>
      <diagonal/>
    </border>
    <border>
      <left style="thin">
        <color indexed="54"/>
      </left>
      <right/>
      <top style="thin">
        <color indexed="54"/>
      </top>
      <bottom style="thin">
        <color indexed="54"/>
      </bottom>
      <diagonal/>
    </border>
    <border>
      <left/>
      <right/>
      <top style="thin">
        <color indexed="54"/>
      </top>
      <bottom style="thin">
        <color indexed="54"/>
      </bottom>
      <diagonal/>
    </border>
    <border>
      <left style="medium">
        <color indexed="54"/>
      </left>
      <right/>
      <top style="medium">
        <color indexed="54"/>
      </top>
      <bottom style="medium">
        <color indexed="54"/>
      </bottom>
      <diagonal/>
    </border>
    <border>
      <left/>
      <right/>
      <top style="medium">
        <color indexed="54"/>
      </top>
      <bottom style="medium">
        <color indexed="54"/>
      </bottom>
      <diagonal/>
    </border>
    <border>
      <left/>
      <right style="thin">
        <color indexed="54"/>
      </right>
      <top style="thin">
        <color indexed="54"/>
      </top>
      <bottom style="thin">
        <color indexed="54"/>
      </bottom>
      <diagonal/>
    </border>
    <border>
      <left style="medium">
        <color indexed="10"/>
      </left>
      <right/>
      <top/>
      <bottom/>
      <diagonal/>
    </border>
    <border>
      <left/>
      <right style="medium">
        <color indexed="10"/>
      </right>
      <top/>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right style="medium">
        <color indexed="54"/>
      </right>
      <top style="medium">
        <color indexed="54"/>
      </top>
      <bottom style="medium">
        <color indexed="54"/>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medium">
        <color rgb="FF666699"/>
      </left>
      <right/>
      <top style="medium">
        <color rgb="FF666699"/>
      </top>
      <bottom/>
      <diagonal/>
    </border>
    <border>
      <left/>
      <right/>
      <top style="medium">
        <color rgb="FF666699"/>
      </top>
      <bottom/>
      <diagonal/>
    </border>
    <border>
      <left/>
      <right style="medium">
        <color rgb="FF666699"/>
      </right>
      <top style="medium">
        <color rgb="FF666699"/>
      </top>
      <bottom/>
      <diagonal/>
    </border>
    <border>
      <left style="medium">
        <color rgb="FF666699"/>
      </left>
      <right/>
      <top/>
      <bottom/>
      <diagonal/>
    </border>
    <border>
      <left/>
      <right style="medium">
        <color rgb="FF666699"/>
      </right>
      <top/>
      <bottom/>
      <diagonal/>
    </border>
    <border>
      <left style="medium">
        <color rgb="FF666699"/>
      </left>
      <right/>
      <top/>
      <bottom style="medium">
        <color rgb="FF666699"/>
      </bottom>
      <diagonal/>
    </border>
    <border>
      <left/>
      <right/>
      <top/>
      <bottom style="medium">
        <color rgb="FF666699"/>
      </bottom>
      <diagonal/>
    </border>
    <border>
      <left/>
      <right style="medium">
        <color rgb="FF666699"/>
      </right>
      <top/>
      <bottom style="medium">
        <color rgb="FF666699"/>
      </bottom>
      <diagonal/>
    </border>
    <border>
      <left/>
      <right/>
      <top style="medium">
        <color indexed="54"/>
      </top>
      <bottom style="medium">
        <color rgb="FF666699"/>
      </bottom>
      <diagonal/>
    </border>
    <border>
      <left style="medium">
        <color indexed="54"/>
      </left>
      <right/>
      <top style="medium">
        <color indexed="54"/>
      </top>
      <bottom style="medium">
        <color rgb="FF666699"/>
      </bottom>
      <diagonal/>
    </border>
    <border>
      <left/>
      <right/>
      <top style="medium">
        <color rgb="FF666699"/>
      </top>
      <bottom style="medium">
        <color indexed="54"/>
      </bottom>
      <diagonal/>
    </border>
    <border>
      <left style="thin">
        <color rgb="FF666699"/>
      </left>
      <right/>
      <top style="thin">
        <color rgb="FF666699"/>
      </top>
      <bottom/>
      <diagonal/>
    </border>
    <border>
      <left/>
      <right/>
      <top style="thin">
        <color rgb="FF666699"/>
      </top>
      <bottom/>
      <diagonal/>
    </border>
    <border>
      <left/>
      <right style="thin">
        <color rgb="FF666699"/>
      </right>
      <top style="thin">
        <color rgb="FF666699"/>
      </top>
      <bottom/>
      <diagonal/>
    </border>
    <border>
      <left style="thin">
        <color rgb="FF666699"/>
      </left>
      <right/>
      <top/>
      <bottom/>
      <diagonal/>
    </border>
    <border>
      <left/>
      <right style="thin">
        <color rgb="FF666699"/>
      </right>
      <top/>
      <bottom/>
      <diagonal/>
    </border>
    <border>
      <left style="thin">
        <color rgb="FF666699"/>
      </left>
      <right/>
      <top/>
      <bottom style="thin">
        <color rgb="FF666699"/>
      </bottom>
      <diagonal/>
    </border>
    <border>
      <left/>
      <right/>
      <top/>
      <bottom style="thin">
        <color rgb="FF666699"/>
      </bottom>
      <diagonal/>
    </border>
    <border>
      <left/>
      <right style="thin">
        <color rgb="FF666699"/>
      </right>
      <top/>
      <bottom style="thin">
        <color rgb="FF666699"/>
      </bottom>
      <diagonal/>
    </border>
    <border>
      <left style="medium">
        <color indexed="54"/>
      </left>
      <right/>
      <top style="medium">
        <color rgb="FF666699"/>
      </top>
      <bottom style="medium">
        <color indexed="54"/>
      </bottom>
      <diagonal/>
    </border>
  </borders>
  <cellStyleXfs count="8">
    <xf numFmtId="0" fontId="0" fillId="0" borderId="0"/>
    <xf numFmtId="0" fontId="1" fillId="0" borderId="0"/>
    <xf numFmtId="0" fontId="88" fillId="9" borderId="0" applyNumberFormat="0" applyBorder="0" applyAlignment="0" applyProtection="0"/>
    <xf numFmtId="0" fontId="21" fillId="0" borderId="0" applyNumberFormat="0" applyFill="0" applyBorder="0" applyAlignment="0" applyProtection="0">
      <alignment vertical="top"/>
      <protection locked="0"/>
    </xf>
    <xf numFmtId="0" fontId="87" fillId="0" borderId="0"/>
    <xf numFmtId="0" fontId="8" fillId="0" borderId="0"/>
    <xf numFmtId="9" fontId="99" fillId="0" borderId="0" applyFont="0" applyFill="0" applyBorder="0" applyAlignment="0" applyProtection="0"/>
    <xf numFmtId="0" fontId="8" fillId="0" borderId="0"/>
  </cellStyleXfs>
  <cellXfs count="641">
    <xf numFmtId="0" fontId="0" fillId="0" borderId="0" xfId="0"/>
    <xf numFmtId="0" fontId="2"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left" vertical="center"/>
    </xf>
    <xf numFmtId="164" fontId="7" fillId="2" borderId="0" xfId="0" applyNumberFormat="1" applyFont="1" applyFill="1" applyAlignment="1" applyProtection="1">
      <alignment horizontal="right" vertical="center"/>
      <protection hidden="1"/>
    </xf>
    <xf numFmtId="0" fontId="6" fillId="2" borderId="0" xfId="0" applyFont="1" applyFill="1" applyAlignment="1">
      <alignment horizontal="left" vertical="top"/>
    </xf>
    <xf numFmtId="0" fontId="6" fillId="3" borderId="0" xfId="0" applyFont="1" applyFill="1"/>
    <xf numFmtId="0" fontId="6" fillId="3" borderId="0" xfId="0" applyFont="1" applyFill="1" applyAlignment="1">
      <alignment horizontal="left"/>
    </xf>
    <xf numFmtId="0" fontId="12" fillId="2" borderId="0" xfId="0" applyFont="1" applyFill="1" applyAlignment="1">
      <alignment horizontal="center" vertical="center"/>
    </xf>
    <xf numFmtId="49" fontId="13" fillId="2" borderId="0" xfId="0" applyNumberFormat="1" applyFont="1" applyFill="1" applyAlignment="1">
      <alignment horizontal="right" vertical="center"/>
    </xf>
    <xf numFmtId="49" fontId="6" fillId="2" borderId="0" xfId="0" applyNumberFormat="1" applyFont="1" applyFill="1" applyAlignment="1">
      <alignment vertical="center"/>
    </xf>
    <xf numFmtId="0" fontId="15" fillId="2" borderId="0" xfId="0" applyFont="1" applyFill="1" applyAlignment="1">
      <alignment horizontal="right" vertical="center"/>
    </xf>
    <xf numFmtId="0" fontId="14" fillId="2" borderId="0" xfId="0" applyFont="1" applyFill="1" applyAlignment="1">
      <alignment horizontal="centerContinuous"/>
    </xf>
    <xf numFmtId="0" fontId="14" fillId="2" borderId="0" xfId="0" applyFont="1" applyFill="1" applyAlignment="1">
      <alignment vertical="center"/>
    </xf>
    <xf numFmtId="166" fontId="7" fillId="2" borderId="0" xfId="0" applyNumberFormat="1" applyFont="1" applyFill="1" applyAlignment="1" applyProtection="1">
      <alignment horizontal="right" vertical="center"/>
      <protection hidden="1"/>
    </xf>
    <xf numFmtId="0" fontId="6" fillId="2" borderId="0" xfId="0" applyFont="1" applyFill="1"/>
    <xf numFmtId="166" fontId="6" fillId="2" borderId="0" xfId="0" applyNumberFormat="1" applyFont="1" applyFill="1" applyAlignment="1">
      <alignment horizontal="right" vertical="center"/>
    </xf>
    <xf numFmtId="0" fontId="6" fillId="2" borderId="0" xfId="0" applyFont="1" applyFill="1" applyAlignment="1">
      <alignment horizontal="left" vertical="center" indent="1"/>
    </xf>
    <xf numFmtId="49" fontId="6" fillId="2" borderId="0" xfId="0" applyNumberFormat="1" applyFont="1" applyFill="1" applyAlignment="1">
      <alignment horizontal="left" vertical="center" indent="1"/>
    </xf>
    <xf numFmtId="37" fontId="6" fillId="2" borderId="0" xfId="0" applyNumberFormat="1" applyFont="1" applyFill="1" applyAlignment="1">
      <alignment horizontal="right" vertical="center"/>
    </xf>
    <xf numFmtId="0" fontId="5" fillId="2" borderId="0" xfId="0" applyFont="1" applyFill="1" applyAlignment="1">
      <alignment vertical="center"/>
    </xf>
    <xf numFmtId="0" fontId="14" fillId="2" borderId="0" xfId="0" applyFont="1" applyFill="1" applyAlignment="1">
      <alignment horizontal="right" vertical="center"/>
    </xf>
    <xf numFmtId="49" fontId="6" fillId="2" borderId="0" xfId="0" applyNumberFormat="1" applyFont="1" applyFill="1" applyAlignment="1">
      <alignment horizontal="left" vertical="center" indent="2"/>
    </xf>
    <xf numFmtId="0" fontId="10" fillId="2" borderId="0" xfId="0" applyFont="1" applyFill="1" applyAlignment="1">
      <alignment horizontal="left" vertical="center"/>
    </xf>
    <xf numFmtId="0" fontId="2" fillId="2" borderId="0" xfId="0" applyFont="1" applyFill="1" applyAlignment="1">
      <alignment horizontal="left"/>
    </xf>
    <xf numFmtId="49" fontId="13" fillId="2" borderId="0" xfId="0" applyNumberFormat="1" applyFont="1" applyFill="1" applyAlignment="1">
      <alignment horizontal="right"/>
    </xf>
    <xf numFmtId="0" fontId="3" fillId="2" borderId="0" xfId="0" applyFont="1" applyFill="1" applyAlignment="1">
      <alignment vertical="center"/>
    </xf>
    <xf numFmtId="165" fontId="6" fillId="2" borderId="0" xfId="0" applyNumberFormat="1" applyFont="1" applyFill="1" applyAlignment="1">
      <alignment horizontal="center" vertical="center"/>
    </xf>
    <xf numFmtId="0" fontId="6" fillId="2" borderId="0" xfId="0" applyFont="1" applyFill="1" applyAlignment="1">
      <alignment horizontal="left" vertical="top" wrapText="1"/>
    </xf>
    <xf numFmtId="0" fontId="6" fillId="2" borderId="0" xfId="0" applyFont="1" applyFill="1" applyAlignment="1">
      <alignment horizontal="justify" vertical="center" wrapText="1"/>
    </xf>
    <xf numFmtId="0" fontId="6" fillId="2" borderId="0" xfId="0" applyFont="1" applyFill="1" applyAlignment="1">
      <alignment vertical="top"/>
    </xf>
    <xf numFmtId="0" fontId="6" fillId="3" borderId="0" xfId="0" applyFont="1" applyFill="1" applyAlignment="1">
      <alignment horizontal="right"/>
    </xf>
    <xf numFmtId="0" fontId="6" fillId="2" borderId="0" xfId="0" applyFont="1" applyFill="1" applyAlignment="1">
      <alignment horizontal="right" vertical="center"/>
    </xf>
    <xf numFmtId="49" fontId="6" fillId="2" borderId="0" xfId="0" applyNumberFormat="1" applyFont="1" applyFill="1" applyAlignment="1">
      <alignment horizontal="center" vertical="center"/>
    </xf>
    <xf numFmtId="0" fontId="6" fillId="2" borderId="0" xfId="0" applyFont="1" applyFill="1" applyAlignment="1">
      <alignment horizontal="left" vertical="center" indent="2"/>
    </xf>
    <xf numFmtId="1" fontId="13" fillId="2" borderId="0" xfId="0" applyNumberFormat="1" applyFont="1" applyFill="1" applyAlignment="1">
      <alignment horizontal="right" vertical="center"/>
    </xf>
    <xf numFmtId="0" fontId="15" fillId="2" borderId="0" xfId="0" quotePrefix="1" applyFont="1" applyFill="1" applyAlignment="1">
      <alignment horizontal="right" vertical="center"/>
    </xf>
    <xf numFmtId="0" fontId="20" fillId="2" borderId="0" xfId="0" applyFont="1" applyFill="1" applyAlignment="1">
      <alignment horizontal="left" vertical="center"/>
    </xf>
    <xf numFmtId="0" fontId="6" fillId="2" borderId="0" xfId="0" quotePrefix="1" applyFont="1" applyFill="1" applyAlignment="1">
      <alignment horizontal="left" vertical="top"/>
    </xf>
    <xf numFmtId="0" fontId="6" fillId="2" borderId="0" xfId="0" applyFont="1" applyFill="1" applyAlignment="1">
      <alignment horizontal="left" vertical="center" wrapText="1"/>
    </xf>
    <xf numFmtId="0" fontId="5" fillId="2" borderId="0" xfId="0" applyFont="1" applyFill="1" applyAlignment="1">
      <alignment horizontal="left" vertical="center" wrapText="1"/>
    </xf>
    <xf numFmtId="0" fontId="23" fillId="2" borderId="0" xfId="0" applyFont="1" applyFill="1" applyAlignment="1">
      <alignment vertical="center"/>
    </xf>
    <xf numFmtId="166" fontId="6" fillId="4" borderId="1" xfId="0" applyNumberFormat="1" applyFont="1" applyFill="1" applyBorder="1" applyAlignment="1" applyProtection="1">
      <alignment horizontal="center"/>
      <protection locked="0" hidden="1"/>
    </xf>
    <xf numFmtId="37" fontId="5" fillId="2" borderId="0" xfId="0" applyNumberFormat="1" applyFont="1" applyFill="1" applyAlignment="1">
      <alignment horizontal="center" vertical="center"/>
    </xf>
    <xf numFmtId="0" fontId="17" fillId="2" borderId="0" xfId="0" applyFont="1" applyFill="1" applyAlignment="1">
      <alignment horizontal="center" vertical="center"/>
    </xf>
    <xf numFmtId="0" fontId="6" fillId="2" borderId="2" xfId="0" quotePrefix="1" applyFont="1" applyFill="1" applyBorder="1" applyAlignment="1">
      <alignment vertical="center" wrapText="1"/>
    </xf>
    <xf numFmtId="0" fontId="25" fillId="0" borderId="0" xfId="0" quotePrefix="1" applyFont="1" applyAlignment="1">
      <alignment vertical="center" wrapText="1"/>
    </xf>
    <xf numFmtId="0" fontId="20" fillId="2" borderId="0" xfId="0" applyFont="1" applyFill="1" applyAlignment="1">
      <alignment horizontal="left" wrapText="1"/>
    </xf>
    <xf numFmtId="1" fontId="25" fillId="0" borderId="0" xfId="0" applyNumberFormat="1" applyFont="1" applyAlignment="1">
      <alignment horizontal="center"/>
    </xf>
    <xf numFmtId="0" fontId="30" fillId="0" borderId="0" xfId="0" applyFont="1" applyAlignment="1">
      <alignment horizontal="center"/>
    </xf>
    <xf numFmtId="0" fontId="19" fillId="0" borderId="0" xfId="0" applyFont="1" applyAlignment="1">
      <alignment horizontal="center"/>
    </xf>
    <xf numFmtId="0" fontId="31" fillId="0" borderId="0" xfId="0" applyFont="1"/>
    <xf numFmtId="0" fontId="31" fillId="0" borderId="0" xfId="0" applyFont="1" applyAlignment="1">
      <alignment horizontal="center"/>
    </xf>
    <xf numFmtId="0" fontId="19" fillId="2" borderId="0" xfId="0" applyFont="1" applyFill="1"/>
    <xf numFmtId="0" fontId="19" fillId="0" borderId="0" xfId="0" applyFont="1"/>
    <xf numFmtId="0" fontId="41" fillId="0" borderId="0" xfId="0" applyFont="1"/>
    <xf numFmtId="0" fontId="20" fillId="0" borderId="0" xfId="0" applyFont="1"/>
    <xf numFmtId="0" fontId="20" fillId="2" borderId="3" xfId="0" applyFont="1" applyFill="1" applyBorder="1"/>
    <xf numFmtId="0" fontId="20" fillId="2" borderId="0" xfId="0" applyFont="1" applyFill="1"/>
    <xf numFmtId="0" fontId="20" fillId="2" borderId="2" xfId="0" applyFont="1" applyFill="1" applyBorder="1"/>
    <xf numFmtId="0" fontId="33" fillId="2" borderId="2" xfId="0" applyFont="1" applyFill="1" applyBorder="1" applyAlignment="1">
      <alignment horizontal="left" vertical="center"/>
    </xf>
    <xf numFmtId="0" fontId="33" fillId="2" borderId="0" xfId="0" applyFont="1" applyFill="1" applyAlignment="1">
      <alignment horizontal="center" vertical="center" wrapText="1"/>
    </xf>
    <xf numFmtId="0" fontId="33" fillId="2" borderId="2" xfId="0" applyFont="1" applyFill="1" applyBorder="1" applyAlignment="1">
      <alignment horizontal="center" vertical="center" wrapText="1"/>
    </xf>
    <xf numFmtId="0" fontId="42" fillId="2" borderId="2" xfId="0" applyFont="1" applyFill="1" applyBorder="1" applyAlignment="1">
      <alignment horizontal="center" wrapText="1"/>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5" xfId="0" applyFont="1" applyFill="1" applyBorder="1" applyAlignment="1">
      <alignment horizontal="left" indent="1"/>
    </xf>
    <xf numFmtId="0" fontId="20" fillId="2" borderId="6" xfId="0" applyFont="1" applyFill="1" applyBorder="1"/>
    <xf numFmtId="0" fontId="20" fillId="2" borderId="7" xfId="0" applyFont="1" applyFill="1" applyBorder="1"/>
    <xf numFmtId="0" fontId="43" fillId="2" borderId="8" xfId="0" applyFont="1" applyFill="1" applyBorder="1"/>
    <xf numFmtId="0" fontId="30" fillId="0" borderId="0" xfId="0" applyFont="1" applyAlignment="1">
      <alignment horizontal="center" vertical="center"/>
    </xf>
    <xf numFmtId="0" fontId="44" fillId="0" borderId="0" xfId="0" applyFont="1" applyAlignment="1">
      <alignment horizontal="centerContinuous"/>
    </xf>
    <xf numFmtId="0" fontId="36" fillId="0" borderId="0" xfId="0" applyFont="1" applyAlignment="1">
      <alignment horizontal="centerContinuous"/>
    </xf>
    <xf numFmtId="0" fontId="20" fillId="0" borderId="0" xfId="0" applyFont="1" applyAlignment="1">
      <alignment horizontal="centerContinuous"/>
    </xf>
    <xf numFmtId="0" fontId="20" fillId="2" borderId="0" xfId="0" applyFont="1" applyFill="1" applyAlignment="1">
      <alignment horizontal="centerContinuous"/>
    </xf>
    <xf numFmtId="0" fontId="20" fillId="2" borderId="0" xfId="0" applyFont="1" applyFill="1" applyAlignment="1">
      <alignment vertical="center"/>
    </xf>
    <xf numFmtId="49" fontId="7" fillId="2" borderId="0" xfId="0" applyNumberFormat="1" applyFont="1" applyFill="1" applyAlignment="1">
      <alignment horizontal="right" vertical="center"/>
    </xf>
    <xf numFmtId="0" fontId="33" fillId="2" borderId="0" xfId="0" applyFont="1" applyFill="1" applyAlignment="1">
      <alignment horizontal="center"/>
    </xf>
    <xf numFmtId="0" fontId="4" fillId="2" borderId="0" xfId="0" applyFont="1" applyFill="1" applyAlignment="1">
      <alignment horizontal="center"/>
    </xf>
    <xf numFmtId="0" fontId="33" fillId="2" borderId="0" xfId="0" applyFont="1" applyFill="1" applyAlignment="1">
      <alignment vertical="center" wrapText="1"/>
    </xf>
    <xf numFmtId="0" fontId="5" fillId="2" borderId="0" xfId="0" applyFont="1" applyFill="1" applyAlignment="1">
      <alignment horizontal="center" vertical="center"/>
    </xf>
    <xf numFmtId="0" fontId="47" fillId="2" borderId="0" xfId="0" applyFont="1" applyFill="1" applyAlignment="1">
      <alignment vertical="center"/>
    </xf>
    <xf numFmtId="0" fontId="19" fillId="2" borderId="0" xfId="0" applyFont="1" applyFill="1" applyAlignment="1">
      <alignment vertical="center"/>
    </xf>
    <xf numFmtId="49" fontId="20" fillId="2" borderId="0" xfId="0" applyNumberFormat="1" applyFont="1" applyFill="1" applyAlignment="1">
      <alignment vertical="center"/>
    </xf>
    <xf numFmtId="0" fontId="20" fillId="2" borderId="0" xfId="0" applyFont="1" applyFill="1" applyAlignment="1" applyProtection="1">
      <alignment vertical="center"/>
      <protection hidden="1"/>
    </xf>
    <xf numFmtId="0" fontId="48" fillId="2" borderId="0" xfId="0" applyFont="1" applyFill="1" applyAlignment="1">
      <alignment horizontal="center"/>
    </xf>
    <xf numFmtId="0" fontId="45" fillId="2" borderId="0" xfId="0" applyFont="1" applyFill="1" applyAlignment="1">
      <alignment horizontal="right" vertical="center"/>
    </xf>
    <xf numFmtId="0" fontId="33" fillId="2" borderId="0" xfId="0" applyFont="1" applyFill="1" applyAlignment="1">
      <alignment vertical="center"/>
    </xf>
    <xf numFmtId="0" fontId="36" fillId="2" borderId="0" xfId="0" applyFont="1" applyFill="1"/>
    <xf numFmtId="0" fontId="45" fillId="2" borderId="0" xfId="0" applyFont="1" applyFill="1" applyAlignment="1">
      <alignment horizontal="center" vertical="center"/>
    </xf>
    <xf numFmtId="0" fontId="49" fillId="2" borderId="0" xfId="0" applyFont="1" applyFill="1" applyAlignment="1">
      <alignment vertical="center"/>
    </xf>
    <xf numFmtId="0" fontId="7" fillId="2" borderId="0" xfId="0" applyFont="1" applyFill="1" applyAlignment="1">
      <alignment vertical="center"/>
    </xf>
    <xf numFmtId="0" fontId="5" fillId="2" borderId="0" xfId="0" applyFont="1" applyFill="1" applyAlignment="1">
      <alignment horizontal="centerContinuous" vertical="top"/>
    </xf>
    <xf numFmtId="49" fontId="5" fillId="2" borderId="0" xfId="0" applyNumberFormat="1" applyFont="1" applyFill="1" applyAlignment="1">
      <alignment horizontal="right" vertical="center"/>
    </xf>
    <xf numFmtId="0" fontId="35" fillId="2" borderId="0" xfId="0" applyFont="1" applyFill="1" applyAlignment="1">
      <alignment vertical="center"/>
    </xf>
    <xf numFmtId="0" fontId="48" fillId="2" borderId="0" xfId="0" applyFont="1" applyFill="1" applyAlignment="1">
      <alignment horizontal="left"/>
    </xf>
    <xf numFmtId="0" fontId="23" fillId="2" borderId="0" xfId="0" quotePrefix="1" applyFont="1" applyFill="1" applyAlignment="1">
      <alignment horizontal="left" vertical="center"/>
    </xf>
    <xf numFmtId="0" fontId="52" fillId="2" borderId="0" xfId="0" applyFont="1" applyFill="1" applyAlignment="1">
      <alignment horizontal="left" vertical="center"/>
    </xf>
    <xf numFmtId="0" fontId="48" fillId="2" borderId="0" xfId="0" applyFont="1" applyFill="1" applyAlignment="1">
      <alignment horizontal="left" vertical="center"/>
    </xf>
    <xf numFmtId="0" fontId="29" fillId="2" borderId="0" xfId="0" applyFont="1" applyFill="1" applyAlignment="1">
      <alignment horizontal="right" vertical="center"/>
    </xf>
    <xf numFmtId="0" fontId="23" fillId="2" borderId="0" xfId="0" applyFont="1" applyFill="1"/>
    <xf numFmtId="0" fontId="19" fillId="2" borderId="0" xfId="0" applyFont="1" applyFill="1" applyAlignment="1">
      <alignment horizontal="left" vertical="center"/>
    </xf>
    <xf numFmtId="0" fontId="19" fillId="0" borderId="0" xfId="0" applyFont="1" applyAlignment="1">
      <alignment horizontal="left" vertical="center"/>
    </xf>
    <xf numFmtId="0" fontId="29" fillId="0" borderId="0" xfId="0" applyFont="1" applyAlignment="1">
      <alignment horizontal="center"/>
    </xf>
    <xf numFmtId="0" fontId="19" fillId="0" borderId="0" xfId="0" applyFont="1" applyAlignment="1">
      <alignment vertical="center"/>
    </xf>
    <xf numFmtId="0" fontId="54" fillId="0" borderId="0" xfId="0" quotePrefix="1" applyFont="1" applyAlignment="1">
      <alignment vertical="center" wrapText="1"/>
    </xf>
    <xf numFmtId="37" fontId="54" fillId="0" borderId="0" xfId="0" applyNumberFormat="1" applyFont="1" applyAlignment="1" applyProtection="1">
      <alignment horizontal="right" vertical="center"/>
      <protection hidden="1"/>
    </xf>
    <xf numFmtId="0" fontId="55" fillId="0" borderId="0" xfId="0" applyFont="1"/>
    <xf numFmtId="1" fontId="56" fillId="0" borderId="0" xfId="0" applyNumberFormat="1" applyFont="1" applyAlignment="1">
      <alignment horizontal="center" vertical="center"/>
    </xf>
    <xf numFmtId="0" fontId="56" fillId="0" borderId="0" xfId="0" applyFont="1" applyAlignment="1">
      <alignment vertical="center"/>
    </xf>
    <xf numFmtId="0" fontId="56" fillId="0" borderId="0" xfId="0" applyFont="1"/>
    <xf numFmtId="0" fontId="57" fillId="0" borderId="0" xfId="0" applyFont="1"/>
    <xf numFmtId="0" fontId="58" fillId="0" borderId="0" xfId="0" applyFont="1"/>
    <xf numFmtId="0" fontId="37" fillId="0" borderId="0" xfId="0" applyFont="1"/>
    <xf numFmtId="0" fontId="59" fillId="0" borderId="0" xfId="0" applyFont="1"/>
    <xf numFmtId="0" fontId="60" fillId="0" borderId="0" xfId="0" applyFont="1" applyAlignment="1">
      <alignment horizontal="center" vertical="center"/>
    </xf>
    <xf numFmtId="0" fontId="61" fillId="0" borderId="0" xfId="0" applyFont="1" applyAlignment="1">
      <alignment horizontal="center" vertical="center"/>
    </xf>
    <xf numFmtId="0" fontId="34" fillId="0" borderId="0" xfId="0" applyFont="1" applyAlignment="1">
      <alignment horizontal="left"/>
    </xf>
    <xf numFmtId="0" fontId="32" fillId="0" borderId="0" xfId="0" applyFont="1" applyAlignment="1">
      <alignment horizontal="center" vertical="center"/>
    </xf>
    <xf numFmtId="0" fontId="62" fillId="0" borderId="0" xfId="0" applyFont="1" applyAlignment="1">
      <alignment vertical="center"/>
    </xf>
    <xf numFmtId="0" fontId="32" fillId="0" borderId="0" xfId="0" applyFont="1" applyAlignment="1">
      <alignment horizontal="left" vertical="center"/>
    </xf>
    <xf numFmtId="0" fontId="62" fillId="0" borderId="0" xfId="0" applyFont="1" applyAlignment="1">
      <alignment horizontal="left" vertical="center"/>
    </xf>
    <xf numFmtId="0" fontId="62" fillId="0" borderId="0" xfId="0" applyFont="1" applyAlignment="1">
      <alignment horizontal="center" vertical="center" wrapText="1"/>
    </xf>
    <xf numFmtId="0" fontId="32" fillId="0" borderId="0" xfId="0" applyFont="1" applyAlignment="1">
      <alignment horizontal="center" vertical="center" wrapText="1"/>
    </xf>
    <xf numFmtId="0" fontId="63" fillId="0" borderId="0" xfId="0" applyFont="1" applyAlignment="1">
      <alignment horizontal="center" wrapText="1"/>
    </xf>
    <xf numFmtId="0" fontId="64" fillId="0" borderId="0" xfId="0" applyFont="1" applyAlignment="1">
      <alignment horizontal="center"/>
    </xf>
    <xf numFmtId="0" fontId="25" fillId="0" borderId="0" xfId="0" applyFont="1" applyAlignment="1">
      <alignment horizontal="center"/>
    </xf>
    <xf numFmtId="0" fontId="66" fillId="0" borderId="0" xfId="0" applyFont="1" applyAlignment="1">
      <alignment horizontal="center"/>
    </xf>
    <xf numFmtId="0" fontId="5" fillId="0" borderId="0" xfId="0" applyFont="1" applyAlignment="1">
      <alignment horizontal="center"/>
    </xf>
    <xf numFmtId="37" fontId="66" fillId="0" borderId="0" xfId="0" applyNumberFormat="1" applyFont="1" applyAlignment="1">
      <alignment horizontal="right"/>
    </xf>
    <xf numFmtId="0" fontId="65" fillId="0" borderId="0" xfId="0" quotePrefix="1" applyFont="1" applyAlignment="1">
      <alignment horizontal="center" vertical="center"/>
    </xf>
    <xf numFmtId="0" fontId="55" fillId="0" borderId="0" xfId="0" applyFont="1" applyAlignment="1">
      <alignment vertical="center"/>
    </xf>
    <xf numFmtId="0" fontId="65" fillId="0" borderId="0" xfId="0" applyFont="1" applyAlignment="1">
      <alignment horizontal="center" vertical="center"/>
    </xf>
    <xf numFmtId="0" fontId="5" fillId="0" borderId="0" xfId="0" applyFont="1" applyAlignment="1">
      <alignment horizontal="left" vertical="center"/>
    </xf>
    <xf numFmtId="0" fontId="31" fillId="0" borderId="0" xfId="0" applyFont="1" applyAlignment="1">
      <alignment horizontal="left" vertical="center"/>
    </xf>
    <xf numFmtId="0" fontId="55" fillId="0" borderId="0" xfId="0" applyFont="1" applyAlignment="1">
      <alignment horizontal="left" vertical="center"/>
    </xf>
    <xf numFmtId="166" fontId="6" fillId="4" borderId="1" xfId="0" applyNumberFormat="1" applyFont="1" applyFill="1" applyBorder="1" applyAlignment="1" applyProtection="1">
      <alignment horizontal="center" wrapText="1" shrinkToFit="1"/>
      <protection locked="0" hidden="1"/>
    </xf>
    <xf numFmtId="17" fontId="66" fillId="0" borderId="0" xfId="0" quotePrefix="1" applyNumberFormat="1" applyFont="1" applyAlignment="1">
      <alignment horizontal="center"/>
    </xf>
    <xf numFmtId="17" fontId="6" fillId="2" borderId="0" xfId="0" quotePrefix="1" applyNumberFormat="1" applyFont="1" applyFill="1" applyAlignment="1">
      <alignment vertical="center"/>
    </xf>
    <xf numFmtId="1" fontId="13"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0" fontId="14" fillId="2" borderId="0" xfId="0" applyFont="1" applyFill="1" applyAlignment="1">
      <alignment horizontal="left"/>
    </xf>
    <xf numFmtId="0" fontId="14" fillId="2" borderId="0" xfId="0" applyFont="1" applyFill="1" applyAlignment="1">
      <alignment horizontal="left" vertical="center"/>
    </xf>
    <xf numFmtId="0" fontId="20" fillId="2" borderId="0" xfId="0" applyFont="1" applyFill="1" applyAlignment="1">
      <alignment horizontal="left"/>
    </xf>
    <xf numFmtId="49" fontId="7" fillId="2" borderId="0" xfId="0" applyNumberFormat="1" applyFont="1" applyFill="1" applyAlignment="1">
      <alignment horizontal="left" vertical="center"/>
    </xf>
    <xf numFmtId="0" fontId="67" fillId="2" borderId="0" xfId="0" applyFont="1" applyFill="1" applyAlignment="1">
      <alignment vertical="center"/>
    </xf>
    <xf numFmtId="0" fontId="6" fillId="2" borderId="0" xfId="0" applyFont="1" applyFill="1" applyAlignment="1">
      <alignment horizontal="center"/>
    </xf>
    <xf numFmtId="0" fontId="5" fillId="2" borderId="0" xfId="0" applyFont="1" applyFill="1" applyAlignment="1">
      <alignment horizontal="right" vertical="center"/>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left" vertical="center" indent="1"/>
    </xf>
    <xf numFmtId="0" fontId="21" fillId="5" borderId="4" xfId="3" applyNumberFormat="1" applyFill="1" applyBorder="1" applyAlignment="1" applyProtection="1">
      <alignment horizontal="center" vertical="center" wrapText="1"/>
      <protection locked="0"/>
    </xf>
    <xf numFmtId="0" fontId="69" fillId="0" borderId="0" xfId="0" applyFont="1" applyAlignment="1">
      <alignment horizontal="center" vertical="center" wrapText="1"/>
    </xf>
    <xf numFmtId="37" fontId="70" fillId="0" borderId="0" xfId="0" applyNumberFormat="1" applyFont="1" applyAlignment="1">
      <alignment horizontal="right"/>
    </xf>
    <xf numFmtId="0" fontId="71" fillId="4" borderId="0" xfId="0" applyFont="1" applyFill="1"/>
    <xf numFmtId="0" fontId="72" fillId="4" borderId="0" xfId="0" applyFont="1" applyFill="1"/>
    <xf numFmtId="0" fontId="73" fillId="4" borderId="0" xfId="0" applyFont="1" applyFill="1" applyAlignment="1">
      <alignment horizontal="center"/>
    </xf>
    <xf numFmtId="49" fontId="6" fillId="2" borderId="0" xfId="0" applyNumberFormat="1" applyFont="1" applyFill="1"/>
    <xf numFmtId="0" fontId="6" fillId="3" borderId="0" xfId="0" applyFont="1" applyFill="1" applyAlignment="1">
      <alignment vertical="center"/>
    </xf>
    <xf numFmtId="0" fontId="6" fillId="3" borderId="0" xfId="0" applyFont="1" applyFill="1" applyAlignment="1">
      <alignment vertical="center" wrapText="1"/>
    </xf>
    <xf numFmtId="0" fontId="21" fillId="3" borderId="0" xfId="3" applyNumberFormat="1" applyFill="1" applyBorder="1" applyAlignment="1" applyProtection="1">
      <alignment horizontal="left"/>
    </xf>
    <xf numFmtId="0" fontId="6" fillId="3" borderId="0" xfId="0" applyFont="1" applyFill="1" applyAlignment="1">
      <alignment horizontal="left" vertical="top" wrapText="1"/>
    </xf>
    <xf numFmtId="0" fontId="36" fillId="0" borderId="0" xfId="0" applyFont="1"/>
    <xf numFmtId="0" fontId="20" fillId="0" borderId="0" xfId="0" applyFont="1" applyAlignment="1">
      <alignment horizontal="left" vertical="center"/>
    </xf>
    <xf numFmtId="37" fontId="20" fillId="0" borderId="0" xfId="0" applyNumberFormat="1" applyFont="1"/>
    <xf numFmtId="1" fontId="20" fillId="0" borderId="0" xfId="0" applyNumberFormat="1" applyFont="1"/>
    <xf numFmtId="0" fontId="20" fillId="0" borderId="17" xfId="0" applyFont="1" applyBorder="1"/>
    <xf numFmtId="37" fontId="20" fillId="0" borderId="18" xfId="0" applyNumberFormat="1" applyFont="1" applyBorder="1"/>
    <xf numFmtId="0" fontId="20" fillId="0" borderId="0" xfId="0" applyFont="1" applyAlignment="1">
      <alignment horizontal="left"/>
    </xf>
    <xf numFmtId="0" fontId="6" fillId="0" borderId="0" xfId="0" applyFont="1"/>
    <xf numFmtId="0" fontId="5" fillId="2" borderId="0" xfId="0" applyFont="1" applyFill="1" applyAlignment="1">
      <alignment horizontal="left"/>
    </xf>
    <xf numFmtId="0" fontId="6" fillId="0" borderId="0" xfId="0" applyFont="1" applyAlignment="1">
      <alignment horizontal="left" vertical="center" indent="1"/>
    </xf>
    <xf numFmtId="0" fontId="6" fillId="0" borderId="0" xfId="0" applyFont="1" applyAlignment="1">
      <alignment vertical="center"/>
    </xf>
    <xf numFmtId="0" fontId="6" fillId="0" borderId="0" xfId="0" applyFont="1" applyAlignment="1">
      <alignment horizontal="center"/>
    </xf>
    <xf numFmtId="0" fontId="25" fillId="2" borderId="0" xfId="0" applyFont="1" applyFill="1"/>
    <xf numFmtId="0" fontId="39" fillId="3" borderId="0" xfId="0" applyFont="1" applyFill="1" applyAlignment="1">
      <alignment horizontal="left"/>
    </xf>
    <xf numFmtId="0" fontId="65" fillId="3" borderId="0" xfId="0" applyFont="1" applyFill="1" applyAlignment="1">
      <alignment horizontal="left"/>
    </xf>
    <xf numFmtId="0" fontId="25" fillId="2" borderId="0" xfId="0" applyFont="1" applyFill="1" applyAlignment="1">
      <alignment horizontal="left"/>
    </xf>
    <xf numFmtId="0" fontId="6" fillId="3" borderId="0" xfId="0" applyFont="1" applyFill="1" applyAlignment="1">
      <alignment vertical="top" wrapText="1"/>
    </xf>
    <xf numFmtId="0" fontId="6" fillId="3" borderId="0" xfId="0" applyFont="1" applyFill="1" applyAlignment="1">
      <alignment vertical="top"/>
    </xf>
    <xf numFmtId="0" fontId="6" fillId="2" borderId="3" xfId="0" applyFont="1" applyFill="1" applyBorder="1" applyAlignment="1">
      <alignment horizontal="center"/>
    </xf>
    <xf numFmtId="0" fontId="6" fillId="2" borderId="2" xfId="0" applyFont="1" applyFill="1" applyBorder="1" applyAlignment="1">
      <alignment horizontal="center"/>
    </xf>
    <xf numFmtId="0" fontId="6" fillId="2" borderId="6" xfId="0" applyFont="1" applyFill="1" applyBorder="1" applyAlignment="1">
      <alignment horizontal="center"/>
    </xf>
    <xf numFmtId="0" fontId="5" fillId="2" borderId="7" xfId="0" applyFont="1" applyFill="1" applyBorder="1" applyAlignment="1">
      <alignment horizontal="center"/>
    </xf>
    <xf numFmtId="0" fontId="27" fillId="3" borderId="3" xfId="0" applyFont="1" applyFill="1" applyBorder="1"/>
    <xf numFmtId="0" fontId="25" fillId="2" borderId="2" xfId="0" applyFont="1" applyFill="1" applyBorder="1"/>
    <xf numFmtId="0" fontId="6" fillId="2" borderId="6" xfId="0" applyFont="1" applyFill="1" applyBorder="1" applyAlignment="1">
      <alignment horizontal="left"/>
    </xf>
    <xf numFmtId="0" fontId="6" fillId="2" borderId="7" xfId="0" applyFont="1" applyFill="1" applyBorder="1" applyAlignment="1">
      <alignment horizontal="left"/>
    </xf>
    <xf numFmtId="0" fontId="6" fillId="3" borderId="7" xfId="0" applyFont="1" applyFill="1" applyBorder="1"/>
    <xf numFmtId="0" fontId="6" fillId="2" borderId="7" xfId="0" applyFont="1" applyFill="1" applyBorder="1"/>
    <xf numFmtId="0" fontId="25" fillId="2" borderId="8" xfId="0" applyFont="1" applyFill="1" applyBorder="1"/>
    <xf numFmtId="0" fontId="79" fillId="2" borderId="0" xfId="0" applyFont="1" applyFill="1" applyAlignment="1">
      <alignment horizontal="center"/>
    </xf>
    <xf numFmtId="0" fontId="79" fillId="2" borderId="0" xfId="0" applyFont="1" applyFill="1" applyAlignment="1">
      <alignment horizontal="center" vertical="center"/>
    </xf>
    <xf numFmtId="0" fontId="5" fillId="2" borderId="3" xfId="0" applyFont="1" applyFill="1" applyBorder="1" applyAlignment="1">
      <alignment horizontal="right" vertical="center"/>
    </xf>
    <xf numFmtId="0" fontId="19" fillId="2" borderId="19" xfId="0" applyFont="1" applyFill="1" applyBorder="1"/>
    <xf numFmtId="0" fontId="20" fillId="2" borderId="20" xfId="0" applyFont="1" applyFill="1" applyBorder="1" applyAlignment="1">
      <alignment horizontal="centerContinuous"/>
    </xf>
    <xf numFmtId="0" fontId="14" fillId="2" borderId="20" xfId="0" applyFont="1" applyFill="1" applyBorder="1" applyAlignment="1">
      <alignment horizontal="centerContinuous"/>
    </xf>
    <xf numFmtId="0" fontId="19" fillId="2" borderId="21" xfId="0" applyFont="1" applyFill="1" applyBorder="1"/>
    <xf numFmtId="0" fontId="19" fillId="2" borderId="3" xfId="0" applyFont="1" applyFill="1" applyBorder="1"/>
    <xf numFmtId="0" fontId="19" fillId="2" borderId="2" xfId="0" applyFont="1" applyFill="1" applyBorder="1"/>
    <xf numFmtId="0" fontId="5" fillId="2" borderId="3" xfId="0" applyFont="1" applyFill="1" applyBorder="1" applyAlignment="1">
      <alignment horizontal="center" vertical="center"/>
    </xf>
    <xf numFmtId="0" fontId="29" fillId="2" borderId="0" xfId="0" applyFont="1" applyFill="1"/>
    <xf numFmtId="0" fontId="19" fillId="2" borderId="3" xfId="0" applyFont="1" applyFill="1" applyBorder="1" applyAlignment="1">
      <alignment vertical="center"/>
    </xf>
    <xf numFmtId="0" fontId="19" fillId="2" borderId="2" xfId="0" applyFont="1" applyFill="1" applyBorder="1" applyAlignment="1">
      <alignment vertical="center"/>
    </xf>
    <xf numFmtId="0" fontId="17"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20" fillId="2" borderId="8" xfId="0" applyFont="1" applyFill="1" applyBorder="1"/>
    <xf numFmtId="0" fontId="19" fillId="2" borderId="6" xfId="0" applyFont="1" applyFill="1" applyBorder="1" applyAlignment="1">
      <alignment vertical="center"/>
    </xf>
    <xf numFmtId="0" fontId="20" fillId="2" borderId="7" xfId="0" applyFont="1" applyFill="1" applyBorder="1" applyAlignment="1">
      <alignment vertical="center"/>
    </xf>
    <xf numFmtId="0" fontId="6" fillId="2" borderId="7" xfId="0" applyFont="1" applyFill="1" applyBorder="1" applyAlignment="1">
      <alignment vertical="center"/>
    </xf>
    <xf numFmtId="0" fontId="2" fillId="2" borderId="7" xfId="0" applyFont="1" applyFill="1" applyBorder="1" applyAlignment="1">
      <alignment horizontal="left" vertical="center"/>
    </xf>
    <xf numFmtId="0" fontId="19" fillId="2" borderId="8" xfId="0" applyFont="1" applyFill="1" applyBorder="1" applyAlignment="1">
      <alignment vertical="center"/>
    </xf>
    <xf numFmtId="0" fontId="20" fillId="2" borderId="19" xfId="0" applyFont="1" applyFill="1" applyBorder="1"/>
    <xf numFmtId="0" fontId="35" fillId="2" borderId="20" xfId="0" applyFont="1" applyFill="1" applyBorder="1"/>
    <xf numFmtId="0" fontId="20" fillId="2" borderId="20" xfId="0" applyFont="1" applyFill="1" applyBorder="1"/>
    <xf numFmtId="0" fontId="33" fillId="2" borderId="20" xfId="0" applyFont="1" applyFill="1" applyBorder="1" applyAlignment="1">
      <alignment horizontal="center" vertical="center" wrapText="1"/>
    </xf>
    <xf numFmtId="0" fontId="4" fillId="2" borderId="20" xfId="0" applyFont="1" applyFill="1" applyBorder="1" applyAlignment="1">
      <alignment horizontal="center"/>
    </xf>
    <xf numFmtId="0" fontId="48" fillId="2" borderId="20" xfId="0" applyFont="1" applyFill="1" applyBorder="1" applyAlignment="1">
      <alignment horizontal="center"/>
    </xf>
    <xf numFmtId="0" fontId="20" fillId="2" borderId="21" xfId="0" applyFont="1" applyFill="1" applyBorder="1"/>
    <xf numFmtId="0" fontId="20" fillId="2" borderId="2" xfId="0" applyFont="1" applyFill="1" applyBorder="1" applyAlignment="1">
      <alignment vertical="center"/>
    </xf>
    <xf numFmtId="0" fontId="20" fillId="2" borderId="3" xfId="0" applyFont="1" applyFill="1" applyBorder="1" applyAlignment="1">
      <alignment vertical="center"/>
    </xf>
    <xf numFmtId="0" fontId="20" fillId="2" borderId="6" xfId="0" applyFont="1" applyFill="1" applyBorder="1" applyAlignment="1">
      <alignment vertical="center"/>
    </xf>
    <xf numFmtId="0" fontId="20" fillId="2" borderId="8" xfId="0" applyFont="1" applyFill="1" applyBorder="1" applyAlignment="1">
      <alignment vertical="center"/>
    </xf>
    <xf numFmtId="0" fontId="20" fillId="2" borderId="19" xfId="0" applyFont="1" applyFill="1" applyBorder="1" applyAlignment="1">
      <alignment vertical="center"/>
    </xf>
    <xf numFmtId="0" fontId="20" fillId="2" borderId="20" xfId="0" applyFont="1" applyFill="1" applyBorder="1" applyAlignment="1">
      <alignment vertical="center"/>
    </xf>
    <xf numFmtId="0" fontId="6" fillId="2" borderId="20" xfId="0" applyFont="1" applyFill="1" applyBorder="1" applyAlignment="1">
      <alignment horizontal="left" vertical="top" wrapText="1"/>
    </xf>
    <xf numFmtId="0" fontId="20" fillId="2" borderId="20" xfId="0" applyFont="1" applyFill="1" applyBorder="1" applyAlignment="1">
      <alignment horizontal="right" vertical="center"/>
    </xf>
    <xf numFmtId="0" fontId="20" fillId="2" borderId="21" xfId="0" applyFont="1" applyFill="1" applyBorder="1" applyAlignment="1">
      <alignment vertical="center"/>
    </xf>
    <xf numFmtId="0" fontId="6" fillId="2" borderId="7" xfId="0" applyFont="1" applyFill="1" applyBorder="1" applyAlignment="1">
      <alignment horizontal="left" vertical="top" wrapText="1"/>
    </xf>
    <xf numFmtId="0" fontId="20" fillId="2" borderId="7" xfId="0" applyFont="1" applyFill="1" applyBorder="1" applyAlignment="1">
      <alignment horizontal="right" vertical="center"/>
    </xf>
    <xf numFmtId="0" fontId="4" fillId="2" borderId="20" xfId="0" applyFont="1" applyFill="1" applyBorder="1" applyAlignment="1">
      <alignment horizontal="centerContinuous"/>
    </xf>
    <xf numFmtId="0" fontId="33" fillId="2" borderId="20" xfId="0" applyFont="1" applyFill="1" applyBorder="1" applyAlignment="1">
      <alignment horizontal="center"/>
    </xf>
    <xf numFmtId="0" fontId="20" fillId="2" borderId="7" xfId="0" applyFont="1" applyFill="1" applyBorder="1" applyAlignment="1">
      <alignment horizontal="centerContinuous"/>
    </xf>
    <xf numFmtId="0" fontId="18" fillId="2" borderId="3" xfId="0" applyFont="1" applyFill="1" applyBorder="1" applyAlignment="1">
      <alignment horizontal="left" vertical="center" indent="2"/>
    </xf>
    <xf numFmtId="0" fontId="5"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8" fillId="2" borderId="7" xfId="0" applyFont="1" applyFill="1" applyBorder="1" applyAlignment="1">
      <alignment vertical="center"/>
    </xf>
    <xf numFmtId="0" fontId="16" fillId="2" borderId="7" xfId="0" applyFont="1" applyFill="1" applyBorder="1"/>
    <xf numFmtId="0" fontId="20" fillId="2" borderId="7" xfId="0" applyFont="1" applyFill="1" applyBorder="1" applyAlignment="1">
      <alignment horizontal="left"/>
    </xf>
    <xf numFmtId="0" fontId="19" fillId="2" borderId="8" xfId="0" applyFont="1" applyFill="1" applyBorder="1"/>
    <xf numFmtId="0" fontId="5" fillId="2" borderId="19" xfId="0" applyFont="1" applyFill="1" applyBorder="1" applyAlignment="1">
      <alignment vertical="center"/>
    </xf>
    <xf numFmtId="0" fontId="5" fillId="2" borderId="20" xfId="0" applyFont="1" applyFill="1" applyBorder="1" applyAlignment="1">
      <alignment vertical="center"/>
    </xf>
    <xf numFmtId="49" fontId="7" fillId="2" borderId="7" xfId="0" applyNumberFormat="1" applyFont="1" applyFill="1" applyBorder="1" applyAlignment="1">
      <alignment horizontal="right"/>
    </xf>
    <xf numFmtId="0" fontId="48" fillId="2" borderId="7" xfId="0" applyFont="1" applyFill="1" applyBorder="1" applyAlignment="1">
      <alignment horizontal="left"/>
    </xf>
    <xf numFmtId="0" fontId="19" fillId="2" borderId="20" xfId="0" applyFont="1" applyFill="1" applyBorder="1"/>
    <xf numFmtId="49" fontId="6" fillId="2" borderId="20" xfId="0" applyNumberFormat="1" applyFont="1" applyFill="1" applyBorder="1" applyAlignment="1">
      <alignment horizontal="left" vertical="center" indent="2"/>
    </xf>
    <xf numFmtId="0" fontId="19" fillId="2" borderId="6" xfId="0" applyFont="1" applyFill="1" applyBorder="1"/>
    <xf numFmtId="0" fontId="19" fillId="2" borderId="7" xfId="0" applyFont="1" applyFill="1" applyBorder="1"/>
    <xf numFmtId="37" fontId="6" fillId="0" borderId="1" xfId="0" applyNumberFormat="1" applyFont="1" applyBorder="1" applyAlignment="1" applyProtection="1">
      <alignment horizontal="right" vertical="center"/>
      <protection locked="0" hidden="1"/>
    </xf>
    <xf numFmtId="37" fontId="6" fillId="0" borderId="22" xfId="0" applyNumberFormat="1" applyFont="1" applyBorder="1" applyAlignment="1" applyProtection="1">
      <alignment horizontal="right" vertical="center"/>
      <protection locked="0" hidden="1"/>
    </xf>
    <xf numFmtId="37" fontId="6" fillId="0" borderId="5" xfId="0" applyNumberFormat="1" applyFont="1" applyBorder="1" applyAlignment="1" applyProtection="1">
      <alignment horizontal="right" vertical="center"/>
      <protection locked="0" hidden="1"/>
    </xf>
    <xf numFmtId="37" fontId="6" fillId="0" borderId="1" xfId="0" applyNumberFormat="1" applyFont="1" applyBorder="1" applyAlignment="1" applyProtection="1">
      <alignment horizontal="right" vertical="center"/>
      <protection locked="0"/>
    </xf>
    <xf numFmtId="166"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xf>
    <xf numFmtId="0" fontId="38" fillId="2" borderId="0" xfId="0" applyFont="1" applyFill="1" applyAlignment="1">
      <alignment horizontal="center" vertical="center"/>
    </xf>
    <xf numFmtId="0" fontId="5" fillId="2" borderId="5" xfId="0" applyFont="1" applyFill="1" applyBorder="1" applyAlignment="1">
      <alignment vertical="center" wrapText="1"/>
    </xf>
    <xf numFmtId="0" fontId="5" fillId="2" borderId="0" xfId="0" applyFont="1" applyFill="1" applyAlignment="1">
      <alignment horizontal="center" vertical="center" wrapText="1"/>
    </xf>
    <xf numFmtId="37" fontId="6" fillId="2" borderId="0" xfId="0" applyNumberFormat="1" applyFont="1" applyFill="1" applyAlignment="1" applyProtection="1">
      <alignment horizontal="center" vertical="center"/>
      <protection hidden="1"/>
    </xf>
    <xf numFmtId="0" fontId="82" fillId="2" borderId="0" xfId="0" applyFont="1" applyFill="1" applyAlignment="1">
      <alignment horizontal="center" vertical="center"/>
    </xf>
    <xf numFmtId="0" fontId="67" fillId="2" borderId="0" xfId="0" applyFont="1" applyFill="1" applyAlignment="1">
      <alignment horizontal="center" vertical="center"/>
    </xf>
    <xf numFmtId="37" fontId="6" fillId="2" borderId="1" xfId="0" applyNumberFormat="1" applyFont="1" applyFill="1" applyBorder="1" applyAlignment="1" applyProtection="1">
      <alignment horizontal="right" vertical="center"/>
      <protection locked="0"/>
    </xf>
    <xf numFmtId="37" fontId="6" fillId="6" borderId="1" xfId="0" applyNumberFormat="1" applyFont="1" applyFill="1" applyBorder="1" applyAlignment="1" applyProtection="1">
      <alignment horizontal="center" vertical="center"/>
      <protection hidden="1"/>
    </xf>
    <xf numFmtId="0" fontId="6" fillId="2" borderId="0" xfId="0" applyFont="1" applyFill="1" applyAlignment="1">
      <alignment wrapText="1"/>
    </xf>
    <xf numFmtId="49" fontId="6" fillId="2" borderId="15" xfId="0" applyNumberFormat="1" applyFont="1" applyFill="1" applyBorder="1" applyAlignment="1">
      <alignment vertical="top"/>
    </xf>
    <xf numFmtId="0" fontId="6" fillId="2" borderId="0" xfId="0" applyFont="1" applyFill="1" applyAlignment="1">
      <alignment vertical="center" wrapText="1"/>
    </xf>
    <xf numFmtId="0" fontId="20" fillId="2" borderId="0" xfId="0" applyFont="1" applyFill="1" applyAlignment="1">
      <alignment horizontal="right" vertical="center"/>
    </xf>
    <xf numFmtId="0" fontId="70" fillId="0" borderId="0" xfId="0" applyFont="1" applyAlignment="1">
      <alignment horizontal="center" vertical="center" wrapText="1"/>
    </xf>
    <xf numFmtId="37" fontId="70" fillId="0" borderId="0" xfId="0" applyNumberFormat="1" applyFont="1" applyAlignment="1">
      <alignment horizontal="center"/>
    </xf>
    <xf numFmtId="37" fontId="83" fillId="0" borderId="0" xfId="0" applyNumberFormat="1" applyFont="1" applyAlignment="1">
      <alignment horizontal="center"/>
    </xf>
    <xf numFmtId="0" fontId="78" fillId="10" borderId="0" xfId="0" applyFont="1" applyFill="1"/>
    <xf numFmtId="0" fontId="89" fillId="10" borderId="0" xfId="0" applyFont="1" applyFill="1"/>
    <xf numFmtId="0" fontId="37" fillId="10" borderId="0" xfId="0" applyFont="1" applyFill="1"/>
    <xf numFmtId="0" fontId="37" fillId="4" borderId="0" xfId="0" applyFont="1" applyFill="1"/>
    <xf numFmtId="0" fontId="6" fillId="2" borderId="0" xfId="0" quotePrefix="1" applyFont="1" applyFill="1" applyAlignment="1">
      <alignment vertical="center"/>
    </xf>
    <xf numFmtId="49" fontId="6" fillId="2" borderId="0" xfId="0" quotePrefix="1" applyNumberFormat="1" applyFont="1" applyFill="1" applyAlignment="1">
      <alignment vertical="center"/>
    </xf>
    <xf numFmtId="49" fontId="5" fillId="2" borderId="0" xfId="0" applyNumberFormat="1" applyFont="1" applyFill="1" applyAlignment="1">
      <alignment vertical="center"/>
    </xf>
    <xf numFmtId="49" fontId="6" fillId="2" borderId="15" xfId="0" applyNumberFormat="1" applyFont="1" applyFill="1" applyBorder="1" applyAlignment="1">
      <alignment horizontal="left" vertical="top"/>
    </xf>
    <xf numFmtId="0" fontId="45" fillId="2" borderId="2" xfId="0" applyFont="1" applyFill="1" applyBorder="1" applyAlignment="1">
      <alignment vertical="center" wrapText="1"/>
    </xf>
    <xf numFmtId="0" fontId="90" fillId="2" borderId="0" xfId="0" quotePrefix="1" applyFont="1" applyFill="1" applyAlignment="1">
      <alignment vertical="top" wrapText="1"/>
    </xf>
    <xf numFmtId="0" fontId="19" fillId="2" borderId="37" xfId="0" applyFont="1" applyFill="1" applyBorder="1" applyAlignment="1">
      <alignment vertical="center"/>
    </xf>
    <xf numFmtId="0" fontId="47" fillId="2" borderId="38" xfId="0" applyFont="1" applyFill="1" applyBorder="1" applyAlignment="1">
      <alignment vertical="center"/>
    </xf>
    <xf numFmtId="0" fontId="35" fillId="2" borderId="38" xfId="0" applyFont="1" applyFill="1" applyBorder="1" applyAlignment="1">
      <alignment vertical="center"/>
    </xf>
    <xf numFmtId="0" fontId="20" fillId="2" borderId="38" xfId="0" applyFont="1" applyFill="1" applyBorder="1" applyAlignment="1">
      <alignment vertical="center"/>
    </xf>
    <xf numFmtId="0" fontId="5" fillId="2" borderId="38" xfId="0" applyFont="1" applyFill="1" applyBorder="1" applyAlignment="1">
      <alignment horizontal="center" vertical="center"/>
    </xf>
    <xf numFmtId="0" fontId="14" fillId="2" borderId="38" xfId="0" applyFont="1" applyFill="1" applyBorder="1" applyAlignment="1">
      <alignment vertical="center"/>
    </xf>
    <xf numFmtId="0" fontId="19" fillId="2" borderId="39" xfId="0" applyFont="1" applyFill="1" applyBorder="1" applyAlignment="1">
      <alignment vertical="center"/>
    </xf>
    <xf numFmtId="0" fontId="19" fillId="2" borderId="40" xfId="0" applyFont="1" applyFill="1" applyBorder="1" applyAlignment="1">
      <alignment vertical="center"/>
    </xf>
    <xf numFmtId="0" fontId="19" fillId="2" borderId="41" xfId="0" applyFont="1" applyFill="1" applyBorder="1" applyAlignment="1">
      <alignment vertical="center"/>
    </xf>
    <xf numFmtId="0" fontId="5" fillId="2" borderId="40" xfId="0" applyFont="1" applyFill="1" applyBorder="1" applyAlignment="1">
      <alignment horizontal="center" vertical="center"/>
    </xf>
    <xf numFmtId="0" fontId="19" fillId="2" borderId="42" xfId="0" applyFont="1" applyFill="1" applyBorder="1" applyAlignment="1">
      <alignment vertical="center"/>
    </xf>
    <xf numFmtId="0" fontId="6" fillId="2" borderId="43" xfId="0" applyFont="1" applyFill="1" applyBorder="1" applyAlignment="1">
      <alignment horizontal="left" vertical="top" wrapText="1"/>
    </xf>
    <xf numFmtId="0" fontId="20" fillId="2" borderId="43" xfId="0" applyFont="1" applyFill="1" applyBorder="1" applyAlignment="1">
      <alignment vertical="center"/>
    </xf>
    <xf numFmtId="0" fontId="2" fillId="2" borderId="43" xfId="0" applyFont="1" applyFill="1" applyBorder="1" applyAlignment="1">
      <alignment horizontal="left" vertical="center"/>
    </xf>
    <xf numFmtId="0" fontId="19" fillId="2" borderId="44" xfId="0" applyFont="1" applyFill="1" applyBorder="1" applyAlignment="1">
      <alignment vertical="center"/>
    </xf>
    <xf numFmtId="0" fontId="67" fillId="2" borderId="3" xfId="0" applyFont="1" applyFill="1" applyBorder="1" applyAlignment="1">
      <alignment horizontal="center" vertical="center"/>
    </xf>
    <xf numFmtId="0" fontId="19" fillId="4" borderId="0" xfId="0" applyFont="1" applyFill="1" applyAlignment="1">
      <alignment vertical="center"/>
    </xf>
    <xf numFmtId="0" fontId="5" fillId="2" borderId="3" xfId="0" applyFont="1" applyFill="1" applyBorder="1" applyAlignment="1">
      <alignment vertical="center"/>
    </xf>
    <xf numFmtId="0" fontId="5" fillId="2" borderId="2" xfId="0" applyFont="1" applyFill="1" applyBorder="1" applyAlignment="1">
      <alignment vertical="center"/>
    </xf>
    <xf numFmtId="0" fontId="22" fillId="2" borderId="0" xfId="0" applyFont="1" applyFill="1" applyAlignment="1">
      <alignment vertical="center"/>
    </xf>
    <xf numFmtId="0" fontId="91" fillId="2" borderId="21" xfId="0" applyFont="1" applyFill="1" applyBorder="1" applyAlignment="1">
      <alignment vertical="center"/>
    </xf>
    <xf numFmtId="37" fontId="6" fillId="6" borderId="1" xfId="0" applyNumberFormat="1" applyFont="1" applyFill="1" applyBorder="1" applyAlignment="1" applyProtection="1">
      <alignment horizontal="right" vertical="center"/>
      <protection hidden="1"/>
    </xf>
    <xf numFmtId="0" fontId="78" fillId="10" borderId="0" xfId="0" applyFont="1" applyFill="1" applyAlignment="1">
      <alignment horizontal="left"/>
    </xf>
    <xf numFmtId="0" fontId="37" fillId="10" borderId="0" xfId="0" applyFont="1" applyFill="1" applyAlignment="1">
      <alignment horizontal="left"/>
    </xf>
    <xf numFmtId="37" fontId="20" fillId="0" borderId="0" xfId="0" applyNumberFormat="1" applyFont="1" applyAlignment="1">
      <alignment horizontal="left"/>
    </xf>
    <xf numFmtId="1" fontId="5" fillId="2" borderId="1" xfId="0" applyNumberFormat="1" applyFont="1" applyFill="1" applyBorder="1" applyAlignment="1">
      <alignment horizontal="center"/>
    </xf>
    <xf numFmtId="166" fontId="6" fillId="4" borderId="1" xfId="0" applyNumberFormat="1" applyFont="1" applyFill="1" applyBorder="1" applyAlignment="1" applyProtection="1">
      <alignment horizontal="center" shrinkToFit="1"/>
      <protection locked="0" hidden="1"/>
    </xf>
    <xf numFmtId="166" fontId="6" fillId="4" borderId="1" xfId="0" applyNumberFormat="1" applyFont="1" applyFill="1" applyBorder="1" applyAlignment="1" applyProtection="1">
      <alignment shrinkToFit="1"/>
      <protection locked="0" hidden="1"/>
    </xf>
    <xf numFmtId="0" fontId="38" fillId="2" borderId="0" xfId="0" applyFont="1" applyFill="1" applyAlignment="1">
      <alignment horizontal="left" vertical="center" indent="1"/>
    </xf>
    <xf numFmtId="37" fontId="6" fillId="0" borderId="1" xfId="0" applyNumberFormat="1" applyFont="1" applyBorder="1" applyAlignment="1" applyProtection="1">
      <alignment horizontal="center" vertical="center" shrinkToFit="1"/>
      <protection locked="0"/>
    </xf>
    <xf numFmtId="3" fontId="6" fillId="0" borderId="1" xfId="0" applyNumberFormat="1" applyFont="1" applyBorder="1" applyAlignment="1" applyProtection="1">
      <alignment horizontal="center" vertical="center" shrinkToFit="1"/>
      <protection locked="0" hidden="1"/>
    </xf>
    <xf numFmtId="37" fontId="5" fillId="6" borderId="1" xfId="0" applyNumberFormat="1" applyFont="1" applyFill="1" applyBorder="1" applyAlignment="1" applyProtection="1">
      <alignment horizontal="center" vertical="center"/>
      <protection hidden="1"/>
    </xf>
    <xf numFmtId="166" fontId="6" fillId="6" borderId="1" xfId="0" applyNumberFormat="1" applyFont="1" applyFill="1" applyBorder="1" applyAlignment="1" applyProtection="1">
      <alignment horizontal="right" vertical="center"/>
      <protection hidden="1"/>
    </xf>
    <xf numFmtId="0" fontId="6" fillId="0" borderId="0" xfId="0" applyFont="1" applyAlignment="1" applyProtection="1">
      <alignment vertical="center"/>
      <protection hidden="1"/>
    </xf>
    <xf numFmtId="0" fontId="6" fillId="0" borderId="0" xfId="0" applyFont="1" applyAlignment="1" applyProtection="1">
      <alignment vertical="center" wrapText="1"/>
      <protection hidden="1"/>
    </xf>
    <xf numFmtId="0" fontId="19" fillId="4" borderId="0" xfId="0" applyFont="1" applyFill="1" applyAlignment="1" applyProtection="1">
      <alignment vertical="center"/>
      <protection hidden="1"/>
    </xf>
    <xf numFmtId="0" fontId="19" fillId="0" borderId="21" xfId="0" applyFont="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2" xfId="0" applyFont="1" applyBorder="1" applyAlignment="1" applyProtection="1">
      <alignment horizontal="center" vertical="center"/>
      <protection hidden="1"/>
    </xf>
    <xf numFmtId="0" fontId="19" fillId="0" borderId="8" xfId="0" applyFont="1" applyBorder="1" applyAlignment="1" applyProtection="1">
      <alignment horizontal="center" vertical="center"/>
      <protection hidden="1"/>
    </xf>
    <xf numFmtId="0" fontId="19" fillId="0" borderId="0" xfId="0" applyFont="1" applyAlignment="1" applyProtection="1">
      <alignment vertical="center"/>
      <protection hidden="1"/>
    </xf>
    <xf numFmtId="0" fontId="5" fillId="0" borderId="3"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6" fillId="0" borderId="2" xfId="0" applyFont="1" applyBorder="1" applyAlignment="1" applyProtection="1">
      <alignment vertical="center"/>
      <protection hidden="1"/>
    </xf>
    <xf numFmtId="0" fontId="6" fillId="0" borderId="0" xfId="0" applyFont="1" applyAlignment="1" applyProtection="1">
      <alignment horizontal="left" vertical="center"/>
      <protection hidden="1"/>
    </xf>
    <xf numFmtId="0" fontId="6" fillId="0" borderId="3" xfId="0" applyFont="1" applyBorder="1" applyAlignment="1" applyProtection="1">
      <alignment horizontal="left" vertical="center"/>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horizontal="right" vertical="center"/>
      <protection hidden="1"/>
    </xf>
    <xf numFmtId="0" fontId="6" fillId="0" borderId="3" xfId="0" applyFont="1" applyBorder="1" applyAlignment="1" applyProtection="1">
      <alignment vertical="center"/>
      <protection hidden="1"/>
    </xf>
    <xf numFmtId="0" fontId="68" fillId="0" borderId="3" xfId="0" applyFont="1" applyBorder="1" applyAlignment="1" applyProtection="1">
      <alignment vertical="center" wrapText="1"/>
      <protection hidden="1"/>
    </xf>
    <xf numFmtId="0" fontId="68" fillId="0" borderId="0" xfId="0" applyFont="1" applyAlignment="1" applyProtection="1">
      <alignment vertical="center" wrapText="1"/>
      <protection hidden="1"/>
    </xf>
    <xf numFmtId="0" fontId="6" fillId="0" borderId="0" xfId="0" applyFont="1" applyAlignment="1" applyProtection="1">
      <alignment horizontal="justify" vertical="center" wrapText="1"/>
      <protection hidden="1"/>
    </xf>
    <xf numFmtId="0" fontId="5" fillId="0" borderId="2" xfId="0" applyFont="1" applyBorder="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12" fillId="0" borderId="0" xfId="0" applyFont="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65"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3" fillId="0" borderId="3" xfId="0" applyFont="1" applyBorder="1" applyAlignment="1" applyProtection="1">
      <alignment vertical="center"/>
      <protection hidden="1"/>
    </xf>
    <xf numFmtId="0" fontId="5" fillId="0" borderId="0" xfId="0" quotePrefix="1" applyFont="1" applyAlignment="1" applyProtection="1">
      <alignment horizontal="center" vertical="center"/>
      <protection hidden="1"/>
    </xf>
    <xf numFmtId="0" fontId="23" fillId="0" borderId="0" xfId="0" applyFont="1" applyAlignment="1" applyProtection="1">
      <alignment vertical="center"/>
      <protection hidden="1"/>
    </xf>
    <xf numFmtId="0" fontId="6" fillId="0" borderId="0" xfId="0" quotePrefix="1" applyFont="1" applyAlignment="1" applyProtection="1">
      <alignment horizontal="left" vertical="center" wrapText="1"/>
      <protection hidden="1"/>
    </xf>
    <xf numFmtId="0" fontId="5" fillId="0" borderId="3" xfId="0" applyFont="1" applyBorder="1" applyAlignment="1" applyProtection="1">
      <alignment vertical="center"/>
      <protection hidden="1"/>
    </xf>
    <xf numFmtId="0" fontId="5" fillId="0" borderId="0" xfId="0" applyFont="1" applyAlignment="1" applyProtection="1">
      <alignment vertical="center"/>
      <protection hidden="1"/>
    </xf>
    <xf numFmtId="0" fontId="6" fillId="0" borderId="6" xfId="0" applyFont="1" applyBorder="1" applyAlignment="1" applyProtection="1">
      <alignment vertical="center"/>
      <protection hidden="1"/>
    </xf>
    <xf numFmtId="0" fontId="5" fillId="0" borderId="7" xfId="0" quotePrefix="1" applyFont="1" applyBorder="1" applyAlignment="1" applyProtection="1">
      <alignment horizontal="center" vertical="center"/>
      <protection hidden="1"/>
    </xf>
    <xf numFmtId="0" fontId="6" fillId="0" borderId="7" xfId="0" quotePrefix="1" applyFont="1" applyBorder="1" applyAlignment="1" applyProtection="1">
      <alignment vertical="center" wrapText="1"/>
      <protection hidden="1"/>
    </xf>
    <xf numFmtId="0" fontId="6" fillId="0" borderId="8" xfId="0" applyFont="1" applyBorder="1" applyAlignment="1" applyProtection="1">
      <alignment vertical="center"/>
      <protection hidden="1"/>
    </xf>
    <xf numFmtId="0" fontId="6" fillId="0" borderId="19" xfId="0" applyFont="1" applyBorder="1" applyAlignment="1" applyProtection="1">
      <alignment horizontal="justify" vertical="center" wrapText="1"/>
      <protection hidden="1"/>
    </xf>
    <xf numFmtId="0" fontId="5" fillId="0" borderId="20" xfId="0" quotePrefix="1" applyFont="1" applyBorder="1" applyAlignment="1" applyProtection="1">
      <alignment horizontal="center" vertical="center"/>
      <protection hidden="1"/>
    </xf>
    <xf numFmtId="0" fontId="6" fillId="0" borderId="20" xfId="0" applyFont="1" applyBorder="1" applyAlignment="1" applyProtection="1">
      <alignment horizontal="justify" vertical="center" wrapText="1"/>
      <protection hidden="1"/>
    </xf>
    <xf numFmtId="0" fontId="6" fillId="0" borderId="21" xfId="0" applyFont="1" applyBorder="1" applyAlignment="1" applyProtection="1">
      <alignment vertical="center"/>
      <protection hidden="1"/>
    </xf>
    <xf numFmtId="0" fontId="5" fillId="0" borderId="0" xfId="0" quotePrefix="1" applyFont="1" applyAlignment="1" applyProtection="1">
      <alignment horizontal="left" vertical="center" wrapText="1"/>
      <protection hidden="1"/>
    </xf>
    <xf numFmtId="0" fontId="5" fillId="0" borderId="3" xfId="0" quotePrefix="1" applyFont="1" applyBorder="1" applyAlignment="1" applyProtection="1">
      <alignment horizontal="justify" vertical="center" wrapText="1"/>
      <protection hidden="1"/>
    </xf>
    <xf numFmtId="0" fontId="5" fillId="0" borderId="0" xfId="0" quotePrefix="1" applyFont="1" applyAlignment="1" applyProtection="1">
      <alignment horizontal="justify" vertical="center" wrapText="1"/>
      <protection hidden="1"/>
    </xf>
    <xf numFmtId="0" fontId="6" fillId="0" borderId="0" xfId="0" quotePrefix="1" applyFont="1" applyAlignment="1" applyProtection="1">
      <alignment vertical="center"/>
      <protection hidden="1"/>
    </xf>
    <xf numFmtId="0" fontId="6" fillId="0" borderId="0" xfId="0" quotePrefix="1" applyFont="1" applyAlignment="1" applyProtection="1">
      <alignment vertical="center" wrapText="1"/>
      <protection hidden="1"/>
    </xf>
    <xf numFmtId="0" fontId="6" fillId="0" borderId="3" xfId="0" quotePrefix="1" applyFont="1" applyBorder="1" applyAlignment="1" applyProtection="1">
      <alignment horizontal="left" vertical="center"/>
      <protection hidden="1"/>
    </xf>
    <xf numFmtId="0" fontId="6" fillId="0" borderId="0" xfId="0" quotePrefix="1" applyFont="1" applyAlignment="1" applyProtection="1">
      <alignment horizontal="left" vertical="center"/>
      <protection hidden="1"/>
    </xf>
    <xf numFmtId="0" fontId="5" fillId="0" borderId="3" xfId="0" applyFont="1" applyBorder="1" applyAlignment="1" applyProtection="1">
      <alignment horizontal="left" vertical="center"/>
      <protection hidden="1"/>
    </xf>
    <xf numFmtId="0" fontId="6" fillId="0" borderId="7" xfId="0" quotePrefix="1" applyFont="1" applyBorder="1" applyAlignment="1" applyProtection="1">
      <alignment horizontal="left" vertical="center" wrapText="1"/>
      <protection hidden="1"/>
    </xf>
    <xf numFmtId="0" fontId="6" fillId="0" borderId="19" xfId="0" applyFont="1" applyBorder="1" applyAlignment="1" applyProtection="1">
      <alignment vertical="center"/>
      <protection hidden="1"/>
    </xf>
    <xf numFmtId="0" fontId="6" fillId="0" borderId="20" xfId="0" applyFont="1" applyBorder="1" applyAlignment="1" applyProtection="1">
      <alignment vertical="center"/>
      <protection hidden="1"/>
    </xf>
    <xf numFmtId="0" fontId="6" fillId="0" borderId="3" xfId="0" applyFont="1" applyBorder="1" applyAlignment="1" applyProtection="1">
      <alignment horizontal="justify" vertical="center" wrapText="1"/>
      <protection hidden="1"/>
    </xf>
    <xf numFmtId="0" fontId="6" fillId="0" borderId="0" xfId="0" applyFont="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7" xfId="0" applyFont="1" applyBorder="1" applyAlignment="1" applyProtection="1">
      <alignment horizontal="left" vertical="center" wrapText="1"/>
      <protection hidden="1"/>
    </xf>
    <xf numFmtId="0" fontId="6" fillId="0" borderId="3" xfId="0" quotePrefix="1" applyFont="1" applyBorder="1" applyAlignment="1" applyProtection="1">
      <alignment horizontal="left" vertical="center" wrapText="1"/>
      <protection hidden="1"/>
    </xf>
    <xf numFmtId="0" fontId="6" fillId="0" borderId="3" xfId="0" applyFont="1" applyBorder="1" applyAlignment="1" applyProtection="1">
      <alignment vertical="center" wrapText="1"/>
      <protection hidden="1"/>
    </xf>
    <xf numFmtId="0" fontId="5" fillId="0" borderId="3" xfId="0" quotePrefix="1" applyFont="1" applyBorder="1" applyAlignment="1" applyProtection="1">
      <alignment horizontal="left" vertical="center"/>
      <protection hidden="1"/>
    </xf>
    <xf numFmtId="0" fontId="5" fillId="0" borderId="0" xfId="0" quotePrefix="1" applyFont="1" applyAlignment="1" applyProtection="1">
      <alignment horizontal="left" vertical="center"/>
      <protection hidden="1"/>
    </xf>
    <xf numFmtId="0" fontId="5" fillId="0" borderId="7" xfId="0" quotePrefix="1" applyFont="1" applyBorder="1" applyAlignment="1" applyProtection="1">
      <alignment horizontal="left" vertical="center" wrapText="1"/>
      <protection hidden="1"/>
    </xf>
    <xf numFmtId="0" fontId="5" fillId="0" borderId="19" xfId="0" applyFont="1" applyBorder="1" applyAlignment="1" applyProtection="1">
      <alignment horizontal="justify" vertical="center" wrapText="1"/>
      <protection hidden="1"/>
    </xf>
    <xf numFmtId="0" fontId="5" fillId="0" borderId="20" xfId="0" applyFont="1" applyBorder="1" applyAlignment="1" applyProtection="1">
      <alignment horizontal="justify" vertical="center" wrapText="1"/>
      <protection hidden="1"/>
    </xf>
    <xf numFmtId="0" fontId="6" fillId="0" borderId="3" xfId="0" quotePrefix="1" applyFont="1" applyBorder="1" applyAlignment="1" applyProtection="1">
      <alignment vertical="center" wrapText="1"/>
      <protection hidden="1"/>
    </xf>
    <xf numFmtId="0" fontId="5" fillId="0" borderId="3" xfId="0" applyFont="1" applyBorder="1" applyAlignment="1" applyProtection="1">
      <alignment horizontal="justify" vertical="center" wrapText="1"/>
      <protection hidden="1"/>
    </xf>
    <xf numFmtId="0" fontId="5" fillId="0" borderId="0" xfId="0" applyFont="1" applyAlignment="1" applyProtection="1">
      <alignment horizontal="justify" vertical="center" wrapText="1"/>
      <protection hidden="1"/>
    </xf>
    <xf numFmtId="0" fontId="23" fillId="0" borderId="3" xfId="0" quotePrefix="1" applyFont="1" applyBorder="1" applyAlignment="1" applyProtection="1">
      <alignment vertical="center"/>
      <protection hidden="1"/>
    </xf>
    <xf numFmtId="0" fontId="23" fillId="0" borderId="0" xfId="0" quotePrefix="1" applyFont="1" applyAlignment="1" applyProtection="1">
      <alignment vertical="center"/>
      <protection hidden="1"/>
    </xf>
    <xf numFmtId="0" fontId="6" fillId="0" borderId="0" xfId="0" applyFont="1" applyAlignment="1" applyProtection="1">
      <alignment horizontal="justify" vertical="center"/>
      <protection hidden="1"/>
    </xf>
    <xf numFmtId="0" fontId="6" fillId="0" borderId="6" xfId="0" quotePrefix="1" applyFont="1" applyBorder="1" applyAlignment="1" applyProtection="1">
      <alignment horizontal="left" vertical="center" wrapText="1"/>
      <protection hidden="1"/>
    </xf>
    <xf numFmtId="0" fontId="6" fillId="0" borderId="7" xfId="0" applyFont="1" applyBorder="1" applyAlignment="1" applyProtection="1">
      <alignment horizontal="center" vertical="center"/>
      <protection hidden="1"/>
    </xf>
    <xf numFmtId="0" fontId="6" fillId="0" borderId="7" xfId="0" applyFont="1" applyBorder="1" applyAlignment="1" applyProtection="1">
      <alignment vertical="center"/>
      <protection hidden="1"/>
    </xf>
    <xf numFmtId="0" fontId="21" fillId="0" borderId="0" xfId="3" applyFill="1" applyBorder="1" applyAlignment="1" applyProtection="1">
      <alignment horizontal="left" vertical="center"/>
    </xf>
    <xf numFmtId="0" fontId="92" fillId="2" borderId="0" xfId="0" applyFont="1" applyFill="1" applyAlignment="1">
      <alignment horizontal="right" vertical="center"/>
    </xf>
    <xf numFmtId="0" fontId="9" fillId="0" borderId="0" xfId="0" applyFont="1"/>
    <xf numFmtId="0" fontId="40" fillId="2" borderId="0" xfId="0" applyFont="1" applyFill="1" applyAlignment="1">
      <alignment vertical="center"/>
    </xf>
    <xf numFmtId="0" fontId="92" fillId="2" borderId="0" xfId="0" applyFont="1" applyFill="1" applyAlignment="1">
      <alignment vertical="center"/>
    </xf>
    <xf numFmtId="37" fontId="93" fillId="11" borderId="1" xfId="0" applyNumberFormat="1" applyFont="1" applyFill="1" applyBorder="1" applyAlignment="1" applyProtection="1">
      <alignment horizontal="right" vertical="center"/>
      <protection hidden="1"/>
    </xf>
    <xf numFmtId="0" fontId="92" fillId="2" borderId="3" xfId="0" applyFont="1" applyFill="1" applyBorder="1" applyAlignment="1">
      <alignment horizontal="center" vertical="center"/>
    </xf>
    <xf numFmtId="0" fontId="20" fillId="0" borderId="0" xfId="4" applyFont="1"/>
    <xf numFmtId="0" fontId="20" fillId="0" borderId="0" xfId="0" applyFont="1" applyAlignment="1">
      <alignment vertical="center"/>
    </xf>
    <xf numFmtId="164" fontId="89" fillId="10" borderId="0" xfId="0" applyNumberFormat="1" applyFont="1" applyFill="1"/>
    <xf numFmtId="164" fontId="37" fillId="10" borderId="0" xfId="0" applyNumberFormat="1" applyFont="1" applyFill="1"/>
    <xf numFmtId="164" fontId="20" fillId="0" borderId="0" xfId="0" applyNumberFormat="1" applyFont="1"/>
    <xf numFmtId="0" fontId="94" fillId="0" borderId="0" xfId="0" applyFont="1"/>
    <xf numFmtId="37" fontId="93" fillId="11" borderId="1" xfId="0" applyNumberFormat="1" applyFont="1" applyFill="1" applyBorder="1" applyAlignment="1" applyProtection="1">
      <alignment horizontal="center" vertical="center"/>
      <protection hidden="1"/>
    </xf>
    <xf numFmtId="0" fontId="21" fillId="2" borderId="0" xfId="3" applyNumberFormat="1" applyFill="1" applyBorder="1" applyAlignment="1" applyProtection="1"/>
    <xf numFmtId="0" fontId="21" fillId="2" borderId="0" xfId="3" applyNumberFormat="1" applyFill="1" applyBorder="1" applyAlignment="1" applyProtection="1">
      <protection locked="0"/>
    </xf>
    <xf numFmtId="0" fontId="95" fillId="0" borderId="0" xfId="2" applyFont="1" applyFill="1" applyAlignment="1" applyProtection="1">
      <alignment horizontal="center" vertical="center"/>
    </xf>
    <xf numFmtId="0" fontId="37" fillId="10" borderId="0" xfId="0" quotePrefix="1" applyFont="1" applyFill="1"/>
    <xf numFmtId="0" fontId="96" fillId="2" borderId="2" xfId="0" applyFont="1" applyFill="1" applyBorder="1" applyAlignment="1">
      <alignment horizontal="center"/>
    </xf>
    <xf numFmtId="1" fontId="96" fillId="2" borderId="2" xfId="0" applyNumberFormat="1" applyFont="1" applyFill="1" applyBorder="1" applyAlignment="1">
      <alignment horizontal="center"/>
    </xf>
    <xf numFmtId="0" fontId="89" fillId="4" borderId="0" xfId="0" applyFont="1" applyFill="1"/>
    <xf numFmtId="0" fontId="97" fillId="2" borderId="3" xfId="0" applyFont="1" applyFill="1" applyBorder="1"/>
    <xf numFmtId="0" fontId="98" fillId="2" borderId="3" xfId="0" applyFont="1" applyFill="1" applyBorder="1" applyAlignment="1">
      <alignment horizontal="center"/>
    </xf>
    <xf numFmtId="0" fontId="6" fillId="0" borderId="0" xfId="0" applyFont="1" applyAlignment="1" applyProtection="1">
      <alignment vertical="center"/>
      <protection locked="0"/>
    </xf>
    <xf numFmtId="165" fontId="19" fillId="0" borderId="0" xfId="6" applyNumberFormat="1" applyFont="1" applyProtection="1"/>
    <xf numFmtId="0" fontId="101" fillId="0" borderId="0" xfId="0" quotePrefix="1" applyFont="1" applyAlignment="1" applyProtection="1">
      <alignment horizontal="center" vertical="center"/>
      <protection hidden="1"/>
    </xf>
    <xf numFmtId="0" fontId="100" fillId="2" borderId="3" xfId="0" applyFont="1" applyFill="1" applyBorder="1" applyAlignment="1">
      <alignment horizontal="center"/>
    </xf>
    <xf numFmtId="0" fontId="101" fillId="2" borderId="0" xfId="0" applyFont="1" applyFill="1" applyAlignment="1">
      <alignment horizontal="right" vertical="center"/>
    </xf>
    <xf numFmtId="0" fontId="101" fillId="2" borderId="0" xfId="0" applyFont="1" applyFill="1" applyAlignment="1">
      <alignment horizontal="left" vertical="center"/>
    </xf>
    <xf numFmtId="0" fontId="101" fillId="2" borderId="0" xfId="0" applyFont="1" applyFill="1" applyAlignment="1">
      <alignment vertical="center"/>
    </xf>
    <xf numFmtId="0" fontId="6" fillId="4" borderId="0" xfId="0" applyFont="1" applyFill="1" applyAlignment="1">
      <alignment vertical="center"/>
    </xf>
    <xf numFmtId="1" fontId="78" fillId="10" borderId="0" xfId="0" applyNumberFormat="1" applyFont="1" applyFill="1" applyAlignment="1">
      <alignment horizontal="left"/>
    </xf>
    <xf numFmtId="0" fontId="20" fillId="0" borderId="0" xfId="0" applyFont="1" applyAlignment="1">
      <alignment horizontal="center"/>
    </xf>
    <xf numFmtId="0" fontId="20" fillId="0" borderId="0" xfId="4" applyFont="1" applyAlignment="1">
      <alignment horizontal="right"/>
    </xf>
    <xf numFmtId="0" fontId="103" fillId="0" borderId="0" xfId="0" applyFont="1" applyAlignment="1">
      <alignment horizontal="center" vertical="center" wrapText="1"/>
    </xf>
    <xf numFmtId="0" fontId="102" fillId="0" borderId="0" xfId="0" applyFont="1"/>
    <xf numFmtId="0" fontId="104" fillId="0" borderId="0" xfId="0" applyFont="1" applyAlignment="1">
      <alignment vertical="center"/>
    </xf>
    <xf numFmtId="37" fontId="93" fillId="11" borderId="24" xfId="0" applyNumberFormat="1" applyFont="1" applyFill="1" applyBorder="1" applyAlignment="1" applyProtection="1">
      <alignment horizontal="center" vertical="center"/>
      <protection hidden="1"/>
    </xf>
    <xf numFmtId="0" fontId="105" fillId="2" borderId="0" xfId="0" applyFont="1" applyFill="1" applyAlignment="1">
      <alignment vertical="center"/>
    </xf>
    <xf numFmtId="165" fontId="105" fillId="0" borderId="1" xfId="6" applyNumberFormat="1" applyFont="1" applyFill="1" applyBorder="1" applyAlignment="1" applyProtection="1">
      <alignment horizontal="right" vertical="center"/>
      <protection hidden="1"/>
    </xf>
    <xf numFmtId="0" fontId="92" fillId="2" borderId="3" xfId="0" applyFont="1" applyFill="1" applyBorder="1" applyAlignment="1">
      <alignment vertical="center"/>
    </xf>
    <xf numFmtId="37" fontId="93" fillId="11" borderId="0" xfId="0" applyNumberFormat="1" applyFont="1" applyFill="1" applyAlignment="1" applyProtection="1">
      <alignment horizontal="right" vertical="center"/>
      <protection hidden="1"/>
    </xf>
    <xf numFmtId="0" fontId="91" fillId="7" borderId="26" xfId="3" applyFont="1" applyFill="1" applyBorder="1" applyAlignment="1" applyProtection="1">
      <alignment vertical="center"/>
      <protection locked="0"/>
    </xf>
    <xf numFmtId="0" fontId="91" fillId="7" borderId="33" xfId="3" applyFont="1" applyFill="1" applyBorder="1" applyAlignment="1" applyProtection="1">
      <alignment vertical="center"/>
      <protection locked="0"/>
    </xf>
    <xf numFmtId="0" fontId="5" fillId="0" borderId="0" xfId="0" quotePrefix="1" applyFont="1" applyAlignment="1" applyProtection="1">
      <alignment horizontal="center"/>
      <protection hidden="1"/>
    </xf>
    <xf numFmtId="0" fontId="101" fillId="0" borderId="0" xfId="0" applyFont="1" applyAlignment="1" applyProtection="1">
      <alignment vertical="center"/>
      <protection hidden="1"/>
    </xf>
    <xf numFmtId="0" fontId="5" fillId="2" borderId="6" xfId="0" applyFont="1" applyFill="1" applyBorder="1" applyAlignment="1">
      <alignment horizontal="center" vertical="center"/>
    </xf>
    <xf numFmtId="0" fontId="38" fillId="2" borderId="7" xfId="0" applyFont="1" applyFill="1" applyBorder="1" applyAlignment="1">
      <alignment horizontal="center" vertical="center"/>
    </xf>
    <xf numFmtId="0" fontId="6" fillId="0" borderId="0" xfId="0" applyFont="1" applyAlignment="1" applyProtection="1">
      <alignment vertical="center"/>
      <protection locked="0" hidden="1"/>
    </xf>
    <xf numFmtId="0" fontId="30" fillId="0" borderId="0" xfId="0" applyFont="1" applyAlignment="1" applyProtection="1">
      <alignment horizontal="center" vertical="center"/>
      <protection hidden="1"/>
    </xf>
    <xf numFmtId="0" fontId="101" fillId="2" borderId="5" xfId="0" applyFont="1" applyFill="1" applyBorder="1" applyAlignment="1">
      <alignment horizontal="center"/>
    </xf>
    <xf numFmtId="0" fontId="101" fillId="11" borderId="0" xfId="0" quotePrefix="1" applyFont="1" applyFill="1" applyAlignment="1" applyProtection="1">
      <alignment horizontal="center" vertical="center"/>
      <protection hidden="1"/>
    </xf>
    <xf numFmtId="0" fontId="101" fillId="2" borderId="3" xfId="0" applyFont="1" applyFill="1" applyBorder="1" applyAlignment="1">
      <alignment horizontal="center" vertical="center"/>
    </xf>
    <xf numFmtId="0" fontId="19" fillId="0" borderId="19" xfId="0" applyFont="1" applyBorder="1" applyAlignment="1" applyProtection="1">
      <alignment horizontal="center" vertical="center"/>
      <protection hidden="1"/>
    </xf>
    <xf numFmtId="0" fontId="19" fillId="0" borderId="20" xfId="0" applyFont="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23" fillId="0" borderId="0" xfId="0" applyFont="1" applyAlignment="1" applyProtection="1">
      <alignment horizontal="left" vertical="center"/>
      <protection hidden="1"/>
    </xf>
    <xf numFmtId="0" fontId="6" fillId="0" borderId="0" xfId="0" applyFont="1" applyAlignment="1" applyProtection="1">
      <alignment vertical="top" wrapText="1"/>
      <protection hidden="1"/>
    </xf>
    <xf numFmtId="0" fontId="5" fillId="0" borderId="0" xfId="0" applyFont="1" applyAlignment="1" applyProtection="1">
      <alignment horizontal="left" vertical="center" wrapText="1"/>
      <protection hidden="1"/>
    </xf>
    <xf numFmtId="0" fontId="6" fillId="0" borderId="0" xfId="0" applyFont="1" applyAlignment="1" applyProtection="1">
      <alignment horizontal="left" vertical="top" wrapText="1"/>
      <protection hidden="1"/>
    </xf>
    <xf numFmtId="0" fontId="6" fillId="0" borderId="0" xfId="0" applyFont="1" applyAlignment="1" applyProtection="1">
      <alignment vertical="top"/>
      <protection hidden="1"/>
    </xf>
    <xf numFmtId="0" fontId="19" fillId="0" borderId="0" xfId="0" applyFont="1" applyAlignment="1" applyProtection="1">
      <alignment vertical="center" wrapText="1"/>
      <protection hidden="1"/>
    </xf>
    <xf numFmtId="0" fontId="6" fillId="0" borderId="0" xfId="0" applyFont="1" applyAlignment="1" applyProtection="1">
      <alignment horizontal="left" vertical="top"/>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6" fillId="0" borderId="7" xfId="0" applyFont="1" applyBorder="1" applyAlignment="1" applyProtection="1">
      <alignment horizontal="left" vertical="center"/>
      <protection hidden="1"/>
    </xf>
    <xf numFmtId="0" fontId="6" fillId="0" borderId="7" xfId="0" applyFont="1" applyBorder="1" applyAlignment="1" applyProtection="1">
      <alignment vertical="center" wrapText="1"/>
      <protection hidden="1"/>
    </xf>
    <xf numFmtId="0" fontId="23" fillId="0" borderId="0" xfId="0" applyFont="1" applyAlignment="1" applyProtection="1">
      <alignment horizontal="left"/>
      <protection hidden="1"/>
    </xf>
    <xf numFmtId="0" fontId="29" fillId="0" borderId="0" xfId="0" applyFont="1"/>
    <xf numFmtId="0" fontId="5" fillId="2" borderId="0" xfId="0" applyFont="1" applyFill="1" applyAlignment="1">
      <alignment wrapText="1"/>
    </xf>
    <xf numFmtId="0" fontId="5" fillId="2" borderId="0" xfId="0" applyFont="1" applyFill="1" applyAlignment="1">
      <alignment horizontal="center" wrapText="1"/>
    </xf>
    <xf numFmtId="0" fontId="23" fillId="2" borderId="0" xfId="0" applyFont="1" applyFill="1" applyAlignment="1">
      <alignment horizontal="left" vertical="center"/>
    </xf>
    <xf numFmtId="0" fontId="23" fillId="2" borderId="3" xfId="0" applyFont="1" applyFill="1" applyBorder="1" applyAlignment="1">
      <alignment horizontal="left" vertical="center" indent="1"/>
    </xf>
    <xf numFmtId="166" fontId="6" fillId="0" borderId="1" xfId="0" applyNumberFormat="1" applyFont="1" applyBorder="1" applyAlignment="1" applyProtection="1">
      <alignment horizontal="center"/>
      <protection locked="0" hidden="1"/>
    </xf>
    <xf numFmtId="0" fontId="29" fillId="0" borderId="0" xfId="0" applyFont="1" applyAlignment="1">
      <alignment horizontal="center"/>
    </xf>
    <xf numFmtId="0" fontId="75" fillId="7" borderId="25" xfId="0" applyFont="1" applyFill="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xf>
    <xf numFmtId="49" fontId="21" fillId="4" borderId="23" xfId="3" applyNumberFormat="1" applyFill="1" applyBorder="1" applyAlignment="1" applyProtection="1">
      <alignment horizontal="left" vertical="center" indent="1"/>
      <protection locked="0"/>
    </xf>
    <xf numFmtId="0" fontId="81" fillId="0" borderId="24" xfId="0" applyFont="1" applyBorder="1" applyProtection="1">
      <protection locked="0"/>
    </xf>
    <xf numFmtId="0" fontId="81" fillId="0" borderId="27" xfId="0" applyFont="1" applyBorder="1" applyProtection="1">
      <protection locked="0"/>
    </xf>
    <xf numFmtId="0" fontId="6" fillId="2" borderId="2" xfId="0" applyFont="1" applyFill="1" applyBorder="1" applyAlignment="1">
      <alignment horizontal="center"/>
    </xf>
    <xf numFmtId="0" fontId="6" fillId="4" borderId="2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27" xfId="0" applyFont="1" applyFill="1" applyBorder="1" applyAlignment="1" applyProtection="1">
      <alignment horizontal="center" vertical="center"/>
      <protection locked="0"/>
    </xf>
    <xf numFmtId="0" fontId="23" fillId="2" borderId="0" xfId="0" applyFont="1" applyFill="1" applyAlignment="1">
      <alignment horizontal="left" vertical="center" wrapText="1"/>
    </xf>
    <xf numFmtId="0" fontId="28" fillId="0" borderId="0" xfId="0" applyFont="1" applyAlignment="1">
      <alignment horizontal="left" vertical="center" wrapText="1"/>
    </xf>
    <xf numFmtId="0" fontId="6" fillId="4" borderId="23" xfId="0" applyFont="1" applyFill="1" applyBorder="1" applyAlignment="1" applyProtection="1">
      <alignment horizontal="left" vertical="center" indent="1"/>
      <protection locked="0"/>
    </xf>
    <xf numFmtId="0" fontId="9" fillId="0" borderId="24" xfId="0" applyFont="1" applyBorder="1" applyProtection="1">
      <protection locked="0"/>
    </xf>
    <xf numFmtId="0" fontId="9" fillId="0" borderId="27" xfId="0" applyFont="1" applyBorder="1" applyProtection="1">
      <protection locked="0"/>
    </xf>
    <xf numFmtId="0" fontId="6" fillId="4" borderId="27" xfId="0" applyFont="1" applyFill="1" applyBorder="1" applyAlignment="1" applyProtection="1">
      <alignment horizontal="left" vertical="center" indent="1"/>
      <protection locked="0"/>
    </xf>
    <xf numFmtId="49" fontId="6" fillId="4" borderId="23" xfId="0" applyNumberFormat="1" applyFont="1" applyFill="1" applyBorder="1" applyAlignment="1" applyProtection="1">
      <alignment horizontal="left" vertical="center" indent="1"/>
      <protection locked="0"/>
    </xf>
    <xf numFmtId="49" fontId="6" fillId="4" borderId="27" xfId="0" applyNumberFormat="1" applyFont="1" applyFill="1" applyBorder="1" applyAlignment="1" applyProtection="1">
      <alignment horizontal="left" vertical="center" indent="1"/>
      <protection locked="0"/>
    </xf>
    <xf numFmtId="49" fontId="80" fillId="4" borderId="24" xfId="3" applyNumberFormat="1" applyFont="1" applyFill="1" applyBorder="1" applyAlignment="1" applyProtection="1">
      <alignment horizontal="left" vertical="center" indent="1"/>
      <protection locked="0"/>
    </xf>
    <xf numFmtId="49" fontId="80" fillId="4" borderId="27" xfId="3" applyNumberFormat="1" applyFont="1" applyFill="1" applyBorder="1" applyAlignment="1" applyProtection="1">
      <alignment horizontal="left" vertical="center" indent="1"/>
      <protection locked="0"/>
    </xf>
    <xf numFmtId="0" fontId="6" fillId="0" borderId="0" xfId="0" applyFont="1" applyAlignment="1">
      <alignment horizontal="center" vertical="center"/>
    </xf>
    <xf numFmtId="0" fontId="19" fillId="0" borderId="0" xfId="0" applyFont="1" applyAlignment="1">
      <alignment horizontal="center" vertical="center"/>
    </xf>
    <xf numFmtId="0" fontId="19" fillId="0" borderId="0" xfId="0" applyFont="1"/>
    <xf numFmtId="0" fontId="6" fillId="0" borderId="0" xfId="0" quotePrefix="1" applyFont="1" applyAlignment="1">
      <alignment horizontal="center" vertical="center"/>
    </xf>
    <xf numFmtId="0" fontId="6" fillId="3" borderId="19" xfId="0" quotePrefix="1" applyFont="1" applyFill="1" applyBorder="1" applyAlignment="1">
      <alignment horizontal="center" vertical="center" wrapText="1"/>
    </xf>
    <xf numFmtId="0" fontId="6" fillId="3" borderId="20" xfId="0" quotePrefix="1" applyFont="1" applyFill="1" applyBorder="1" applyAlignment="1">
      <alignment horizontal="center" vertical="center" wrapText="1"/>
    </xf>
    <xf numFmtId="0" fontId="6" fillId="3" borderId="21" xfId="0" quotePrefix="1" applyFont="1" applyFill="1" applyBorder="1" applyAlignment="1">
      <alignment horizontal="center" vertical="center" wrapText="1"/>
    </xf>
    <xf numFmtId="0" fontId="6" fillId="3" borderId="3" xfId="0" quotePrefix="1" applyFont="1" applyFill="1" applyBorder="1" applyAlignment="1">
      <alignment horizontal="center" vertical="center" wrapText="1"/>
    </xf>
    <xf numFmtId="0" fontId="6" fillId="3" borderId="0" xfId="0" quotePrefix="1" applyFont="1" applyFill="1" applyAlignment="1">
      <alignment horizontal="center" vertical="center" wrapText="1"/>
    </xf>
    <xf numFmtId="0" fontId="6" fillId="3" borderId="2" xfId="0" quotePrefix="1" applyFont="1" applyFill="1" applyBorder="1" applyAlignment="1">
      <alignment horizontal="center" vertical="center" wrapText="1"/>
    </xf>
    <xf numFmtId="0" fontId="6" fillId="3" borderId="6" xfId="0" quotePrefix="1" applyFont="1" applyFill="1" applyBorder="1" applyAlignment="1">
      <alignment horizontal="center" vertical="center" wrapText="1"/>
    </xf>
    <xf numFmtId="0" fontId="6" fillId="3" borderId="7" xfId="0" quotePrefix="1" applyFont="1" applyFill="1" applyBorder="1" applyAlignment="1">
      <alignment horizontal="center" vertical="center" wrapText="1"/>
    </xf>
    <xf numFmtId="0" fontId="6" fillId="3" borderId="8" xfId="0" quotePrefix="1" applyFont="1" applyFill="1" applyBorder="1" applyAlignment="1">
      <alignment horizontal="center" vertical="center" wrapText="1"/>
    </xf>
    <xf numFmtId="0" fontId="6" fillId="2" borderId="8" xfId="0" applyFont="1" applyFill="1" applyBorder="1" applyAlignment="1">
      <alignment horizontal="center"/>
    </xf>
    <xf numFmtId="0" fontId="6" fillId="3" borderId="0" xfId="0" applyFont="1" applyFill="1" applyAlignment="1">
      <alignment horizontal="left" vertical="center" wrapText="1"/>
    </xf>
    <xf numFmtId="0" fontId="5" fillId="0" borderId="0" xfId="0" applyFont="1" applyAlignment="1">
      <alignment horizontal="center" vertical="center"/>
    </xf>
    <xf numFmtId="49" fontId="77" fillId="8" borderId="34" xfId="0" applyNumberFormat="1" applyFont="1" applyFill="1" applyBorder="1" applyAlignment="1">
      <alignment horizontal="center" vertical="center"/>
    </xf>
    <xf numFmtId="49" fontId="77" fillId="8" borderId="35" xfId="0" applyNumberFormat="1" applyFont="1" applyFill="1" applyBorder="1" applyAlignment="1">
      <alignment horizontal="center" vertical="center"/>
    </xf>
    <xf numFmtId="49" fontId="77" fillId="8" borderId="36" xfId="0" applyNumberFormat="1" applyFont="1" applyFill="1" applyBorder="1" applyAlignment="1">
      <alignment horizontal="center" vertical="center"/>
    </xf>
    <xf numFmtId="0" fontId="77" fillId="8" borderId="28" xfId="0" applyFont="1" applyFill="1" applyBorder="1" applyAlignment="1">
      <alignment horizontal="center"/>
    </xf>
    <xf numFmtId="0" fontId="77" fillId="8" borderId="0" xfId="0" applyFont="1" applyFill="1" applyAlignment="1">
      <alignment horizontal="center"/>
    </xf>
    <xf numFmtId="0" fontId="77" fillId="8" borderId="29" xfId="0" applyFont="1" applyFill="1" applyBorder="1" applyAlignment="1">
      <alignment horizontal="center"/>
    </xf>
    <xf numFmtId="0" fontId="76" fillId="8" borderId="30" xfId="0" quotePrefix="1" applyFont="1" applyFill="1" applyBorder="1" applyAlignment="1">
      <alignment horizontal="center"/>
    </xf>
    <xf numFmtId="0" fontId="76" fillId="8" borderId="31" xfId="0" quotePrefix="1" applyFont="1" applyFill="1" applyBorder="1" applyAlignment="1">
      <alignment horizontal="center"/>
    </xf>
    <xf numFmtId="0" fontId="76" fillId="8" borderId="32" xfId="0" quotePrefix="1" applyFont="1" applyFill="1" applyBorder="1" applyAlignment="1">
      <alignment horizontal="center"/>
    </xf>
    <xf numFmtId="0" fontId="33" fillId="3" borderId="0" xfId="0" quotePrefix="1" applyFont="1" applyFill="1" applyAlignment="1">
      <alignment horizontal="center" wrapText="1"/>
    </xf>
    <xf numFmtId="0" fontId="6" fillId="13" borderId="37" xfId="0" applyFont="1" applyFill="1" applyBorder="1" applyAlignment="1">
      <alignment horizontal="center" vertical="center" wrapText="1"/>
    </xf>
    <xf numFmtId="0" fontId="6" fillId="13" borderId="38" xfId="0" applyFont="1" applyFill="1" applyBorder="1" applyAlignment="1">
      <alignment horizontal="center" vertical="center" wrapText="1"/>
    </xf>
    <xf numFmtId="0" fontId="6" fillId="13" borderId="39" xfId="0" applyFont="1" applyFill="1" applyBorder="1" applyAlignment="1">
      <alignment horizontal="center" vertical="center" wrapText="1"/>
    </xf>
    <xf numFmtId="0" fontId="6" fillId="13" borderId="40" xfId="0" applyFont="1" applyFill="1" applyBorder="1" applyAlignment="1">
      <alignment horizontal="center" vertical="center" wrapText="1"/>
    </xf>
    <xf numFmtId="0" fontId="6" fillId="13" borderId="0" xfId="0" applyFont="1" applyFill="1" applyAlignment="1">
      <alignment horizontal="center" vertical="center" wrapText="1"/>
    </xf>
    <xf numFmtId="0" fontId="6" fillId="13" borderId="41" xfId="0" applyFont="1" applyFill="1" applyBorder="1" applyAlignment="1">
      <alignment horizontal="center" vertical="center" wrapText="1"/>
    </xf>
    <xf numFmtId="0" fontId="6" fillId="13" borderId="42" xfId="0" applyFont="1" applyFill="1" applyBorder="1" applyAlignment="1">
      <alignment horizontal="center" vertical="center" wrapText="1"/>
    </xf>
    <xf numFmtId="0" fontId="6" fillId="13" borderId="43" xfId="0" applyFont="1" applyFill="1" applyBorder="1" applyAlignment="1">
      <alignment horizontal="center" vertical="center" wrapText="1"/>
    </xf>
    <xf numFmtId="0" fontId="6" fillId="13" borderId="44" xfId="0" applyFont="1" applyFill="1" applyBorder="1" applyAlignment="1">
      <alignment horizontal="center" vertical="center" wrapText="1"/>
    </xf>
    <xf numFmtId="0" fontId="19" fillId="0" borderId="0" xfId="0" applyFont="1" applyAlignment="1">
      <alignment horizontal="center"/>
    </xf>
    <xf numFmtId="0" fontId="30" fillId="0" borderId="0" xfId="0" applyFont="1" applyAlignment="1">
      <alignment horizontal="center"/>
    </xf>
    <xf numFmtId="0" fontId="74" fillId="7" borderId="25" xfId="0" applyFont="1" applyFill="1" applyBorder="1" applyAlignment="1">
      <alignment horizontal="center" vertical="center"/>
    </xf>
    <xf numFmtId="0" fontId="23" fillId="2" borderId="0" xfId="0" applyFont="1" applyFill="1" applyAlignment="1">
      <alignment horizontal="left" vertical="center"/>
    </xf>
    <xf numFmtId="0" fontId="6" fillId="0" borderId="0" xfId="0" applyFont="1" applyAlignment="1">
      <alignment horizontal="left" vertical="center"/>
    </xf>
    <xf numFmtId="0" fontId="5" fillId="2" borderId="2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6" fillId="0" borderId="0" xfId="0" applyFont="1" applyAlignment="1">
      <alignment horizontal="center"/>
    </xf>
    <xf numFmtId="0" fontId="70" fillId="0" borderId="0" xfId="0" applyFont="1" applyAlignment="1">
      <alignment horizontal="center" wrapText="1"/>
    </xf>
    <xf numFmtId="0" fontId="32" fillId="7" borderId="25" xfId="0" applyFont="1" applyFill="1" applyBorder="1" applyAlignment="1">
      <alignment horizontal="center" vertical="center" wrapText="1"/>
    </xf>
    <xf numFmtId="0" fontId="32" fillId="7" borderId="26" xfId="0" applyFont="1" applyFill="1" applyBorder="1" applyAlignment="1">
      <alignment horizontal="center" vertical="center" wrapText="1"/>
    </xf>
    <xf numFmtId="0" fontId="30" fillId="0" borderId="0" xfId="0" applyFont="1" applyAlignment="1">
      <alignment horizontal="center" vertical="center"/>
    </xf>
    <xf numFmtId="0" fontId="5" fillId="2" borderId="22" xfId="0" applyFont="1" applyFill="1" applyBorder="1" applyAlignment="1">
      <alignment horizontal="center" vertical="center"/>
    </xf>
    <xf numFmtId="0" fontId="5" fillId="2" borderId="4" xfId="0" applyFont="1" applyFill="1" applyBorder="1" applyAlignment="1">
      <alignment horizontal="center" vertical="center"/>
    </xf>
    <xf numFmtId="0" fontId="70" fillId="0" borderId="0" xfId="0" applyFont="1" applyAlignment="1">
      <alignment horizontal="center" vertical="center" wrapText="1"/>
    </xf>
    <xf numFmtId="0" fontId="21" fillId="5" borderId="0" xfId="0" applyFont="1" applyFill="1" applyAlignment="1" applyProtection="1">
      <alignment horizontal="center" wrapText="1"/>
      <protection locked="0"/>
    </xf>
    <xf numFmtId="0" fontId="6" fillId="2" borderId="0" xfId="0" applyFont="1" applyFill="1" applyAlignment="1">
      <alignment horizontal="left" vertical="center" wrapText="1"/>
    </xf>
    <xf numFmtId="0" fontId="91" fillId="7" borderId="7" xfId="3" applyFont="1" applyFill="1" applyBorder="1" applyAlignment="1" applyProtection="1">
      <alignment horizontal="right" vertical="center"/>
      <protection locked="0"/>
    </xf>
    <xf numFmtId="0" fontId="91" fillId="7" borderId="8" xfId="3" applyFont="1" applyFill="1" applyBorder="1" applyAlignment="1" applyProtection="1">
      <alignment horizontal="right" vertical="center"/>
      <protection locked="0"/>
    </xf>
    <xf numFmtId="0" fontId="92" fillId="2" borderId="0" xfId="0" applyFont="1" applyFill="1" applyAlignment="1">
      <alignment horizontal="right" vertical="center"/>
    </xf>
    <xf numFmtId="0" fontId="92" fillId="2" borderId="13" xfId="0" applyFont="1" applyFill="1" applyBorder="1" applyAlignment="1">
      <alignment horizontal="right" vertical="center"/>
    </xf>
    <xf numFmtId="37" fontId="93" fillId="11" borderId="0" xfId="0" applyNumberFormat="1" applyFont="1" applyFill="1" applyAlignment="1" applyProtection="1">
      <alignment horizontal="center" vertical="center" wrapText="1"/>
      <protection hidden="1"/>
    </xf>
    <xf numFmtId="37" fontId="93" fillId="11" borderId="7" xfId="0" applyNumberFormat="1" applyFont="1" applyFill="1" applyBorder="1" applyAlignment="1" applyProtection="1">
      <alignment horizontal="center" vertical="center" wrapText="1"/>
      <protection hidden="1"/>
    </xf>
    <xf numFmtId="0" fontId="75" fillId="7" borderId="26" xfId="0" applyFont="1" applyFill="1" applyBorder="1" applyAlignment="1">
      <alignment horizontal="center" vertical="center"/>
    </xf>
    <xf numFmtId="0" fontId="6" fillId="2" borderId="20" xfId="0" applyFont="1" applyFill="1" applyBorder="1" applyAlignment="1">
      <alignment horizontal="left" vertical="top" wrapText="1"/>
    </xf>
    <xf numFmtId="0" fontId="91" fillId="7" borderId="26" xfId="3" applyFont="1" applyFill="1" applyBorder="1" applyAlignment="1" applyProtection="1">
      <alignment horizontal="right" vertical="center"/>
      <protection locked="0"/>
    </xf>
    <xf numFmtId="0" fontId="91" fillId="7" borderId="33" xfId="3" applyFont="1" applyFill="1" applyBorder="1" applyAlignment="1" applyProtection="1">
      <alignment horizontal="right" vertical="center"/>
      <protection locked="0"/>
    </xf>
    <xf numFmtId="0" fontId="0" fillId="0" borderId="0" xfId="0" applyAlignment="1">
      <alignment vertical="center"/>
    </xf>
    <xf numFmtId="0" fontId="0" fillId="0" borderId="13" xfId="0" applyBorder="1" applyAlignment="1">
      <alignment vertical="center"/>
    </xf>
    <xf numFmtId="0" fontId="92" fillId="2" borderId="0" xfId="0" applyFont="1" applyFill="1" applyAlignment="1">
      <alignment horizontal="right" vertical="top" wrapText="1"/>
    </xf>
    <xf numFmtId="0" fontId="86" fillId="7" borderId="25" xfId="0" applyFont="1" applyFill="1" applyBorder="1" applyAlignment="1">
      <alignment horizontal="right" vertical="center"/>
    </xf>
    <xf numFmtId="0" fontId="86" fillId="7" borderId="26" xfId="0" applyFont="1" applyFill="1" applyBorder="1" applyAlignment="1">
      <alignment horizontal="right" vertical="center"/>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3"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0" fontId="6" fillId="2" borderId="43" xfId="0" applyFont="1" applyFill="1" applyBorder="1" applyAlignment="1">
      <alignment horizontal="left" vertical="top" wrapText="1"/>
    </xf>
    <xf numFmtId="37" fontId="6" fillId="0" borderId="23" xfId="0" applyNumberFormat="1" applyFont="1" applyBorder="1" applyAlignment="1" applyProtection="1">
      <alignment horizontal="left" vertical="center"/>
      <protection locked="0"/>
    </xf>
    <xf numFmtId="37" fontId="6" fillId="0" borderId="24" xfId="0" applyNumberFormat="1" applyFont="1" applyBorder="1" applyAlignment="1" applyProtection="1">
      <alignment horizontal="left" vertical="center"/>
      <protection locked="0"/>
    </xf>
    <xf numFmtId="37" fontId="6" fillId="0" borderId="27" xfId="0" applyNumberFormat="1" applyFont="1" applyBorder="1" applyAlignment="1" applyProtection="1">
      <alignment horizontal="left" vertical="center"/>
      <protection locked="0"/>
    </xf>
    <xf numFmtId="0" fontId="50" fillId="5" borderId="0" xfId="0" applyFont="1" applyFill="1" applyAlignment="1">
      <alignment horizontal="center" vertical="center"/>
    </xf>
    <xf numFmtId="0" fontId="5" fillId="2" borderId="3" xfId="0" applyFont="1" applyFill="1" applyBorder="1" applyAlignment="1">
      <alignment horizontal="center" vertical="center"/>
    </xf>
    <xf numFmtId="49" fontId="5" fillId="2" borderId="0" xfId="0" applyNumberFormat="1" applyFont="1" applyFill="1" applyAlignment="1">
      <alignment horizontal="left" vertical="center" wrapText="1"/>
    </xf>
    <xf numFmtId="0" fontId="51" fillId="2" borderId="19" xfId="0" applyFont="1" applyFill="1" applyBorder="1" applyAlignment="1">
      <alignment horizontal="center" vertical="center"/>
    </xf>
    <xf numFmtId="0" fontId="51" fillId="2" borderId="20" xfId="0" applyFont="1" applyFill="1" applyBorder="1" applyAlignment="1">
      <alignment horizontal="center" vertical="center"/>
    </xf>
    <xf numFmtId="0" fontId="51" fillId="2" borderId="21" xfId="0" applyFont="1" applyFill="1" applyBorder="1" applyAlignment="1">
      <alignment horizontal="center" vertical="center"/>
    </xf>
    <xf numFmtId="0" fontId="75" fillId="7" borderId="56" xfId="0" applyFont="1" applyFill="1" applyBorder="1" applyAlignment="1">
      <alignment horizontal="center" vertical="center"/>
    </xf>
    <xf numFmtId="0" fontId="75" fillId="7" borderId="47" xfId="0" applyFont="1" applyFill="1" applyBorder="1" applyAlignment="1">
      <alignment horizontal="center" vertical="center"/>
    </xf>
    <xf numFmtId="0" fontId="6" fillId="0" borderId="23" xfId="0" applyFont="1" applyBorder="1" applyAlignment="1" applyProtection="1">
      <alignment horizontal="left" vertical="center"/>
      <protection locked="0" hidden="1"/>
    </xf>
    <xf numFmtId="0" fontId="6" fillId="0" borderId="24" xfId="0" applyFont="1" applyBorder="1" applyAlignment="1" applyProtection="1">
      <alignment horizontal="left" vertical="center"/>
      <protection locked="0" hidden="1"/>
    </xf>
    <xf numFmtId="0" fontId="6" fillId="0" borderId="27" xfId="0" applyFont="1" applyBorder="1" applyAlignment="1" applyProtection="1">
      <alignment horizontal="left" vertical="center"/>
      <protection locked="0" hidden="1"/>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0" fillId="0" borderId="0" xfId="0"/>
    <xf numFmtId="0" fontId="0" fillId="0" borderId="13" xfId="0" applyBorder="1"/>
    <xf numFmtId="0" fontId="92" fillId="2" borderId="3" xfId="0" applyFont="1" applyFill="1" applyBorder="1" applyAlignment="1">
      <alignment horizontal="right" vertical="center"/>
    </xf>
    <xf numFmtId="0" fontId="29" fillId="0" borderId="0" xfId="0" quotePrefix="1" applyFont="1" applyAlignment="1">
      <alignment horizontal="center" vertical="center"/>
    </xf>
    <xf numFmtId="0" fontId="5" fillId="2" borderId="19"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21" xfId="0" applyFont="1" applyFill="1" applyBorder="1" applyAlignment="1">
      <alignment horizontal="center" vertical="center"/>
    </xf>
    <xf numFmtId="0" fontId="36" fillId="2" borderId="0" xfId="0" applyFont="1" applyFill="1" applyAlignment="1">
      <alignment horizontal="center" vertical="center" wrapText="1"/>
    </xf>
    <xf numFmtId="0" fontId="40" fillId="2" borderId="0" xfId="0" applyFont="1" applyFill="1" applyAlignment="1">
      <alignment horizontal="center" vertical="center" wrapText="1"/>
    </xf>
    <xf numFmtId="0" fontId="91" fillId="7" borderId="20" xfId="3" applyFont="1" applyFill="1" applyBorder="1" applyAlignment="1" applyProtection="1">
      <alignment horizontal="right" vertical="center"/>
      <protection locked="0"/>
    </xf>
    <xf numFmtId="0" fontId="91" fillId="7" borderId="21" xfId="3" applyFont="1" applyFill="1" applyBorder="1" applyAlignment="1" applyProtection="1">
      <alignment horizontal="right" vertical="center"/>
      <protection locked="0"/>
    </xf>
    <xf numFmtId="0" fontId="75" fillId="7" borderId="19" xfId="0" applyFont="1" applyFill="1" applyBorder="1" applyAlignment="1">
      <alignment horizontal="center" vertical="center"/>
    </xf>
    <xf numFmtId="0" fontId="75" fillId="7" borderId="20" xfId="0" applyFont="1" applyFill="1" applyBorder="1" applyAlignment="1">
      <alignment horizontal="center" vertical="center"/>
    </xf>
    <xf numFmtId="0" fontId="46" fillId="5" borderId="0" xfId="3" applyFont="1" applyFill="1" applyBorder="1" applyAlignment="1" applyProtection="1">
      <alignment horizontal="center" vertical="center"/>
      <protection locked="0"/>
    </xf>
    <xf numFmtId="0" fontId="45" fillId="2" borderId="0" xfId="0" applyFont="1" applyFill="1" applyAlignment="1">
      <alignment horizontal="left" vertical="center" wrapText="1"/>
    </xf>
    <xf numFmtId="0" fontId="6" fillId="12" borderId="48" xfId="0" applyFont="1" applyFill="1" applyBorder="1" applyAlignment="1" applyProtection="1">
      <alignment horizontal="left" vertical="top" wrapText="1"/>
      <protection locked="0"/>
    </xf>
    <xf numFmtId="0" fontId="6" fillId="12" borderId="49" xfId="0" applyFont="1" applyFill="1" applyBorder="1" applyAlignment="1" applyProtection="1">
      <alignment horizontal="left" vertical="top" wrapText="1"/>
      <protection locked="0"/>
    </xf>
    <xf numFmtId="0" fontId="6" fillId="12" borderId="50" xfId="0" applyFont="1" applyFill="1" applyBorder="1" applyAlignment="1" applyProtection="1">
      <alignment horizontal="left" vertical="top" wrapText="1"/>
      <protection locked="0"/>
    </xf>
    <xf numFmtId="0" fontId="6" fillId="12" borderId="51" xfId="0" applyFont="1" applyFill="1" applyBorder="1" applyAlignment="1" applyProtection="1">
      <alignment horizontal="left" vertical="top" wrapText="1"/>
      <protection locked="0"/>
    </xf>
    <xf numFmtId="0" fontId="6" fillId="12" borderId="0" xfId="0" applyFont="1" applyFill="1" applyAlignment="1" applyProtection="1">
      <alignment horizontal="left" vertical="top" wrapText="1"/>
      <protection locked="0"/>
    </xf>
    <xf numFmtId="0" fontId="6" fillId="12" borderId="52" xfId="0" applyFont="1" applyFill="1" applyBorder="1" applyAlignment="1" applyProtection="1">
      <alignment horizontal="left" vertical="top" wrapText="1"/>
      <protection locked="0"/>
    </xf>
    <xf numFmtId="0" fontId="6" fillId="12" borderId="53" xfId="0" applyFont="1" applyFill="1" applyBorder="1" applyAlignment="1" applyProtection="1">
      <alignment horizontal="left" vertical="top" wrapText="1"/>
      <protection locked="0"/>
    </xf>
    <xf numFmtId="0" fontId="6" fillId="12" borderId="54" xfId="0" applyFont="1" applyFill="1" applyBorder="1" applyAlignment="1" applyProtection="1">
      <alignment horizontal="left" vertical="top" wrapText="1"/>
      <protection locked="0"/>
    </xf>
    <xf numFmtId="0" fontId="6" fillId="12" borderId="55" xfId="0" applyFont="1" applyFill="1" applyBorder="1" applyAlignment="1" applyProtection="1">
      <alignment horizontal="left" vertical="top" wrapText="1"/>
      <protection locked="0"/>
    </xf>
    <xf numFmtId="0" fontId="5" fillId="2" borderId="0" xfId="0" applyFont="1" applyFill="1" applyAlignment="1">
      <alignment horizontal="center" vertical="center" wrapText="1"/>
    </xf>
    <xf numFmtId="0" fontId="5" fillId="2" borderId="0" xfId="0" applyFont="1" applyFill="1" applyAlignment="1">
      <alignment horizontal="left" vertical="top" wrapText="1"/>
    </xf>
    <xf numFmtId="0" fontId="6" fillId="2" borderId="0" xfId="0" applyFont="1" applyFill="1" applyAlignment="1">
      <alignment vertical="center"/>
    </xf>
    <xf numFmtId="0" fontId="6" fillId="2" borderId="2" xfId="0" applyFont="1" applyFill="1" applyBorder="1" applyAlignment="1">
      <alignment vertical="center"/>
    </xf>
    <xf numFmtId="0" fontId="0" fillId="0" borderId="0" xfId="0" applyAlignment="1">
      <alignment horizontal="right" vertical="center"/>
    </xf>
    <xf numFmtId="0" fontId="0" fillId="0" borderId="13" xfId="0" applyBorder="1" applyAlignment="1">
      <alignment horizontal="right" vertical="center"/>
    </xf>
    <xf numFmtId="0" fontId="93" fillId="2" borderId="0" xfId="0" applyFont="1" applyFill="1" applyAlignment="1">
      <alignment horizontal="center" vertical="center" wrapText="1"/>
    </xf>
    <xf numFmtId="0" fontId="26" fillId="2" borderId="0" xfId="0" applyFont="1" applyFill="1" applyAlignment="1">
      <alignment horizontal="center" vertical="center"/>
    </xf>
    <xf numFmtId="0" fontId="17" fillId="2" borderId="0" xfId="0" applyFont="1" applyFill="1" applyAlignment="1">
      <alignment horizontal="center" vertical="center"/>
    </xf>
    <xf numFmtId="0" fontId="6" fillId="2" borderId="0" xfId="0" applyFont="1" applyFill="1" applyAlignment="1">
      <alignment horizontal="left" vertical="top" wrapText="1"/>
    </xf>
    <xf numFmtId="0" fontId="75" fillId="7" borderId="46" xfId="0" applyFont="1" applyFill="1" applyBorder="1" applyAlignment="1">
      <alignment horizontal="center" vertical="center"/>
    </xf>
    <xf numFmtId="0" fontId="75" fillId="7" borderId="45" xfId="0" applyFont="1" applyFill="1" applyBorder="1" applyAlignment="1">
      <alignment horizontal="center" vertical="center"/>
    </xf>
    <xf numFmtId="0" fontId="6" fillId="0" borderId="0" xfId="0" applyFont="1" applyAlignment="1" applyProtection="1">
      <alignment vertical="center" wrapText="1"/>
      <protection locked="0"/>
    </xf>
    <xf numFmtId="0" fontId="6" fillId="0" borderId="0" xfId="0" applyFont="1" applyAlignment="1" applyProtection="1">
      <alignment horizontal="left" vertical="center" wrapText="1"/>
      <protection hidden="1"/>
    </xf>
    <xf numFmtId="0" fontId="75" fillId="7" borderId="25" xfId="0" applyFont="1" applyFill="1" applyBorder="1" applyAlignment="1" applyProtection="1">
      <alignment horizontal="center" vertical="center"/>
      <protection hidden="1"/>
    </xf>
    <xf numFmtId="0" fontId="75" fillId="7" borderId="26" xfId="0" applyFont="1" applyFill="1" applyBorder="1" applyAlignment="1" applyProtection="1">
      <alignment horizontal="center" vertical="center"/>
      <protection hidden="1"/>
    </xf>
    <xf numFmtId="0" fontId="75" fillId="7" borderId="33" xfId="0" applyFont="1" applyFill="1"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5" fillId="0" borderId="0" xfId="0" applyFont="1" applyAlignment="1" applyProtection="1">
      <alignment horizontal="left" vertical="top" wrapText="1"/>
      <protection hidden="1"/>
    </xf>
    <xf numFmtId="0" fontId="6" fillId="0" borderId="0" xfId="0" quotePrefix="1" applyFont="1" applyAlignment="1" applyProtection="1">
      <alignment horizontal="left" vertical="center" wrapText="1"/>
      <protection hidden="1"/>
    </xf>
    <xf numFmtId="0" fontId="5" fillId="0" borderId="0" xfId="0" quotePrefix="1" applyFont="1" applyAlignment="1" applyProtection="1">
      <alignment horizontal="left" vertical="center" wrapText="1"/>
      <protection hidden="1"/>
    </xf>
    <xf numFmtId="0" fontId="5" fillId="0" borderId="0" xfId="0" quotePrefix="1" applyFont="1" applyAlignment="1" applyProtection="1">
      <alignment vertical="center" wrapText="1"/>
      <protection hidden="1"/>
    </xf>
    <xf numFmtId="0" fontId="29" fillId="0" borderId="0" xfId="0" applyFont="1" applyAlignment="1" applyProtection="1">
      <alignment horizontal="center" vertical="center"/>
      <protection hidden="1"/>
    </xf>
    <xf numFmtId="0" fontId="6" fillId="0" borderId="0" xfId="0" applyFont="1" applyAlignment="1" applyProtection="1">
      <alignment horizontal="left" vertical="top" wrapText="1"/>
      <protection hidden="1"/>
    </xf>
    <xf numFmtId="0" fontId="5" fillId="0" borderId="0" xfId="0" applyFont="1" applyAlignment="1" applyProtection="1">
      <alignment horizontal="left" vertical="center" wrapText="1"/>
      <protection hidden="1"/>
    </xf>
    <xf numFmtId="0" fontId="6" fillId="0" borderId="0" xfId="0" applyFont="1" applyAlignment="1" applyProtection="1">
      <alignment horizontal="left" vertical="center"/>
      <protection hidden="1"/>
    </xf>
    <xf numFmtId="0" fontId="5" fillId="0" borderId="2" xfId="0" applyFont="1" applyBorder="1" applyAlignment="1" applyProtection="1">
      <alignment horizontal="center" vertical="center" wrapText="1"/>
      <protection hidden="1"/>
    </xf>
    <xf numFmtId="0" fontId="6" fillId="0" borderId="0" xfId="0" quotePrefix="1" applyFont="1" applyAlignment="1" applyProtection="1">
      <alignment horizontal="center" vertical="center" wrapText="1"/>
      <protection hidden="1"/>
    </xf>
    <xf numFmtId="0" fontId="5" fillId="0" borderId="0" xfId="0" quotePrefix="1" applyFont="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6" fillId="0" borderId="19" xfId="0" applyFont="1" applyBorder="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cellXfs>
  <cellStyles count="8">
    <cellStyle name="%" xfId="1" xr:uid="{00000000-0005-0000-0000-000000000000}"/>
    <cellStyle name="Good" xfId="2" builtinId="26"/>
    <cellStyle name="Hyperlink" xfId="3" builtinId="8" customBuiltin="1"/>
    <cellStyle name="Normal" xfId="0" builtinId="0"/>
    <cellStyle name="Normal 17" xfId="4" xr:uid="{00000000-0005-0000-0000-000004000000}"/>
    <cellStyle name="Normal 2" xfId="5" xr:uid="{00000000-0005-0000-0000-000005000000}"/>
    <cellStyle name="Normal 2 2" xfId="7" xr:uid="{00000000-0005-0000-0000-000006000000}"/>
    <cellStyle name="Percent" xfId="6"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E9ECFF"/>
        </patternFill>
      </fill>
    </dxf>
    <dxf>
      <font>
        <color rgb="FF9C0006"/>
      </font>
      <fill>
        <patternFill>
          <bgColor rgb="FFFFC7CE"/>
        </patternFill>
      </fill>
    </dxf>
    <dxf>
      <font>
        <b/>
        <i val="0"/>
        <condense val="0"/>
        <extend val="0"/>
        <color indexed="10"/>
      </font>
    </dxf>
    <dxf>
      <font>
        <condense val="0"/>
        <extend val="0"/>
        <color indexed="8"/>
      </font>
      <fill>
        <patternFill>
          <bgColor indexed="8"/>
        </patternFill>
      </fill>
    </dxf>
    <dxf>
      <font>
        <condense val="0"/>
        <extend val="0"/>
        <color indexed="10"/>
      </font>
      <fill>
        <patternFill>
          <bgColor indexed="4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font>
      <fill>
        <patternFill>
          <bgColor indexed="5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E9ECFF"/>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CECEC"/>
      <rgbColor rgb="00808080"/>
      <rgbColor rgb="009999FF"/>
      <rgbColor rgb="00993366"/>
      <rgbColor rgb="00010000"/>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2B4F8F"/>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9ECFF"/>
      <color rgb="FF666699"/>
      <color rgb="FF003366"/>
      <color rgb="FFDFE4EC"/>
      <color rgb="FFE9EC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14</xdr:col>
      <xdr:colOff>9525</xdr:colOff>
      <xdr:row>5</xdr:row>
      <xdr:rowOff>9525</xdr:rowOff>
    </xdr:to>
    <xdr:pic>
      <xdr:nvPicPr>
        <xdr:cNvPr id="2700" name="Picture 1093">
          <a:extLst>
            <a:ext uri="{FF2B5EF4-FFF2-40B4-BE49-F238E27FC236}">
              <a16:creationId xmlns:a16="http://schemas.microsoft.com/office/drawing/2014/main" id="{00000000-0008-0000-0000-00008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688657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8</xdr:col>
      <xdr:colOff>1222187</xdr:colOff>
      <xdr:row>4</xdr:row>
      <xdr:rowOff>95250</xdr:rowOff>
    </xdr:to>
    <xdr:pic>
      <xdr:nvPicPr>
        <xdr:cNvPr id="35487" name="Picture 36">
          <a:extLst>
            <a:ext uri="{FF2B5EF4-FFF2-40B4-BE49-F238E27FC236}">
              <a16:creationId xmlns:a16="http://schemas.microsoft.com/office/drawing/2014/main" id="{00000000-0008-0000-0100-00009F8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4580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13</xdr:col>
      <xdr:colOff>161925</xdr:colOff>
      <xdr:row>4</xdr:row>
      <xdr:rowOff>9525</xdr:rowOff>
    </xdr:to>
    <xdr:pic>
      <xdr:nvPicPr>
        <xdr:cNvPr id="3946" name="Picture 169">
          <a:extLst>
            <a:ext uri="{FF2B5EF4-FFF2-40B4-BE49-F238E27FC236}">
              <a16:creationId xmlns:a16="http://schemas.microsoft.com/office/drawing/2014/main" id="{00000000-0008-0000-0200-00006A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0"/>
          <a:ext cx="77533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16</xdr:col>
      <xdr:colOff>0</xdr:colOff>
      <xdr:row>5</xdr:row>
      <xdr:rowOff>9525</xdr:rowOff>
    </xdr:to>
    <xdr:pic>
      <xdr:nvPicPr>
        <xdr:cNvPr id="25906" name="Picture 1093">
          <a:extLst>
            <a:ext uri="{FF2B5EF4-FFF2-40B4-BE49-F238E27FC236}">
              <a16:creationId xmlns:a16="http://schemas.microsoft.com/office/drawing/2014/main" id="{00000000-0008-0000-0300-0000326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69151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ibraries@cipfa.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libraries@cipfa.or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pageSetUpPr autoPageBreaks="0"/>
  </sheetPr>
  <dimension ref="A1:Q162"/>
  <sheetViews>
    <sheetView showGridLines="0" showRowColHeaders="0" tabSelected="1" defaultGridColor="0" colorId="22" zoomScaleNormal="100" zoomScaleSheetLayoutView="100" workbookViewId="0">
      <selection activeCell="E21" sqref="E21:G21"/>
    </sheetView>
  </sheetViews>
  <sheetFormatPr defaultColWidth="0" defaultRowHeight="12.75" customHeight="1" zeroHeight="1" x14ac:dyDescent="0.3"/>
  <cols>
    <col min="1" max="1" width="1.69140625" style="54" customWidth="1"/>
    <col min="2" max="2" width="1.3046875" style="54" customWidth="1"/>
    <col min="3" max="3" width="1.69140625" style="54" customWidth="1"/>
    <col min="4" max="4" width="7.53515625" style="54" customWidth="1"/>
    <col min="5" max="6" width="6.765625" style="54" customWidth="1"/>
    <col min="7" max="7" width="6.53515625" style="54" customWidth="1"/>
    <col min="8" max="8" width="9.765625" style="51" customWidth="1"/>
    <col min="9" max="9" width="8.84375" style="51" customWidth="1"/>
    <col min="10" max="10" width="12.765625" style="51" customWidth="1"/>
    <col min="11" max="11" width="4.765625" style="51" customWidth="1"/>
    <col min="12" max="12" width="10.765625" style="51" customWidth="1"/>
    <col min="13" max="13" width="1.69140625" style="51" customWidth="1"/>
    <col min="14" max="14" width="1.23046875" style="51" customWidth="1"/>
    <col min="15" max="15" width="1.69140625" style="54" customWidth="1"/>
    <col min="16" max="16384" width="0" style="54" hidden="1"/>
  </cols>
  <sheetData>
    <row r="1" spans="1:17" ht="12.75" customHeight="1" x14ac:dyDescent="0.3">
      <c r="A1" s="520"/>
      <c r="B1" s="520"/>
      <c r="C1" s="520"/>
      <c r="D1" s="520"/>
      <c r="E1" s="520"/>
      <c r="F1" s="520"/>
      <c r="G1" s="520"/>
      <c r="H1" s="520"/>
      <c r="I1" s="520"/>
      <c r="J1" s="520"/>
      <c r="K1" s="520"/>
      <c r="L1" s="520"/>
      <c r="M1" s="520"/>
      <c r="N1" s="52"/>
    </row>
    <row r="2" spans="1:17" ht="12.75" customHeight="1" x14ac:dyDescent="0.3">
      <c r="A2" s="520"/>
      <c r="B2" s="520"/>
      <c r="C2" s="520"/>
      <c r="D2" s="520"/>
      <c r="E2" s="520"/>
      <c r="F2" s="520"/>
      <c r="G2" s="520"/>
      <c r="H2" s="520"/>
      <c r="I2" s="520"/>
      <c r="J2" s="520"/>
      <c r="K2" s="520"/>
      <c r="L2" s="520"/>
      <c r="M2" s="520"/>
    </row>
    <row r="3" spans="1:17" ht="12.75" customHeight="1" x14ac:dyDescent="0.3">
      <c r="A3" s="487"/>
      <c r="B3" s="520"/>
      <c r="C3" s="520"/>
      <c r="D3" s="520"/>
      <c r="E3" s="520"/>
      <c r="F3" s="520"/>
      <c r="G3" s="520"/>
      <c r="H3" s="520"/>
      <c r="I3" s="520"/>
      <c r="J3" s="520"/>
      <c r="K3" s="520"/>
      <c r="L3" s="520"/>
      <c r="M3" s="520"/>
    </row>
    <row r="4" spans="1:17" ht="12.75" customHeight="1" x14ac:dyDescent="0.3">
      <c r="A4" s="487"/>
      <c r="B4" s="520"/>
      <c r="C4" s="520"/>
      <c r="D4" s="520"/>
      <c r="E4" s="520"/>
      <c r="F4" s="520"/>
      <c r="G4" s="520"/>
      <c r="H4" s="520"/>
      <c r="I4" s="520"/>
      <c r="J4" s="520"/>
      <c r="K4" s="520"/>
      <c r="L4" s="520"/>
      <c r="M4" s="520"/>
    </row>
    <row r="5" spans="1:17" ht="12.75" customHeight="1" x14ac:dyDescent="0.3">
      <c r="A5" s="487"/>
      <c r="B5" s="464"/>
      <c r="C5" s="521"/>
      <c r="D5" s="520"/>
      <c r="E5" s="520"/>
      <c r="F5" s="520"/>
      <c r="G5" s="520"/>
      <c r="H5" s="520"/>
      <c r="I5" s="520"/>
      <c r="J5" s="520"/>
      <c r="K5" s="520"/>
      <c r="L5" s="520"/>
    </row>
    <row r="6" spans="1:17" ht="12.75" customHeight="1" x14ac:dyDescent="0.3">
      <c r="A6" s="487"/>
      <c r="B6" s="464"/>
      <c r="C6" s="49"/>
      <c r="D6" s="50"/>
      <c r="E6" s="50"/>
      <c r="F6" s="50"/>
      <c r="G6" s="50"/>
      <c r="H6" s="52"/>
      <c r="I6" s="52"/>
      <c r="J6" s="52"/>
      <c r="K6" s="52"/>
      <c r="L6" s="52"/>
    </row>
    <row r="7" spans="1:17" ht="12.75" customHeight="1" x14ac:dyDescent="0.3">
      <c r="A7" s="487"/>
      <c r="B7" s="464"/>
      <c r="C7" s="458" t="str">
        <f>CONCATENATE("PUBLIC LIBRARY STATISTICS ",Year-1,"-",Year-2000," ACTUALS AND ",Year,"-",Year-1999," ESTIMATES")</f>
        <v>PUBLIC LIBRARY STATISTICS 2020-21 ACTUALS AND 2021-22 ESTIMATES</v>
      </c>
      <c r="H7" s="54"/>
      <c r="I7" s="54"/>
      <c r="J7" s="54"/>
      <c r="K7" s="54"/>
      <c r="L7" s="54"/>
    </row>
    <row r="8" spans="1:17" ht="12.75" customHeight="1" thickBot="1" x14ac:dyDescent="0.35">
      <c r="A8" s="487"/>
      <c r="B8" s="520"/>
      <c r="C8" s="520"/>
      <c r="D8" s="520"/>
      <c r="E8" s="520"/>
      <c r="F8" s="520"/>
      <c r="G8" s="520"/>
      <c r="H8" s="520"/>
      <c r="I8" s="520"/>
      <c r="J8" s="520"/>
      <c r="K8" s="520"/>
      <c r="L8" s="520"/>
      <c r="M8" s="520"/>
    </row>
    <row r="9" spans="1:17" ht="15.75" customHeight="1" thickBot="1" x14ac:dyDescent="0.35">
      <c r="A9" s="487"/>
      <c r="B9" s="465" t="s">
        <v>468</v>
      </c>
      <c r="C9" s="466"/>
      <c r="D9" s="466"/>
      <c r="E9" s="466"/>
      <c r="F9" s="466"/>
      <c r="G9" s="466"/>
      <c r="H9" s="466"/>
      <c r="I9" s="466"/>
      <c r="J9" s="466"/>
      <c r="K9" s="466"/>
      <c r="L9" s="466"/>
      <c r="M9" s="466"/>
      <c r="N9" s="467"/>
    </row>
    <row r="10" spans="1:17" s="169" customFormat="1" ht="15.75" customHeight="1" x14ac:dyDescent="0.2">
      <c r="A10" s="487"/>
      <c r="B10" s="180"/>
      <c r="C10" s="146"/>
      <c r="D10" s="146"/>
      <c r="E10" s="146"/>
      <c r="F10" s="146"/>
      <c r="G10" s="146"/>
      <c r="H10" s="146"/>
      <c r="I10" s="146"/>
      <c r="J10" s="146"/>
      <c r="K10" s="146"/>
      <c r="L10" s="191" t="s">
        <v>429</v>
      </c>
      <c r="M10" s="471"/>
      <c r="N10" s="471"/>
    </row>
    <row r="11" spans="1:17" s="169" customFormat="1" ht="15.75" customHeight="1" x14ac:dyDescent="0.2">
      <c r="A11" s="487"/>
      <c r="B11" s="180"/>
      <c r="C11" s="146"/>
      <c r="D11" s="146"/>
      <c r="E11" s="146"/>
      <c r="F11" s="193" t="s">
        <v>121</v>
      </c>
      <c r="G11" s="472" t="s">
        <v>198</v>
      </c>
      <c r="H11" s="473"/>
      <c r="I11" s="473"/>
      <c r="J11" s="474"/>
      <c r="K11" s="146"/>
      <c r="L11" s="192" t="str">
        <f>VLOOKUP(G11,Data!A13:B219,2,FALSE)</f>
        <v>S8602</v>
      </c>
      <c r="M11" s="471"/>
      <c r="N11" s="471"/>
    </row>
    <row r="12" spans="1:17" s="169" customFormat="1" ht="15.75" customHeight="1" x14ac:dyDescent="0.2">
      <c r="A12" s="487"/>
      <c r="B12" s="180"/>
      <c r="C12" s="170"/>
      <c r="D12" s="15"/>
      <c r="E12" s="15"/>
      <c r="F12" s="15"/>
      <c r="G12" s="15"/>
      <c r="H12" s="15"/>
      <c r="I12" s="15"/>
      <c r="J12" s="15"/>
      <c r="K12" s="15"/>
      <c r="L12" s="15"/>
      <c r="M12" s="471"/>
      <c r="N12" s="471"/>
    </row>
    <row r="13" spans="1:17" s="171" customFormat="1" ht="12.75" customHeight="1" x14ac:dyDescent="0.2">
      <c r="A13" s="487"/>
      <c r="B13" s="180"/>
      <c r="C13" s="523" t="s">
        <v>71</v>
      </c>
      <c r="D13" s="524"/>
      <c r="E13" s="524"/>
      <c r="F13" s="524"/>
      <c r="G13" s="524"/>
      <c r="H13" s="524"/>
      <c r="I13" s="524"/>
      <c r="J13" s="524"/>
      <c r="K13" s="524"/>
      <c r="L13" s="17"/>
      <c r="M13" s="471"/>
      <c r="N13" s="471"/>
      <c r="O13" s="169"/>
      <c r="P13" s="169"/>
      <c r="Q13" s="169"/>
    </row>
    <row r="14" spans="1:17" s="169" customFormat="1" ht="3.75" customHeight="1" x14ac:dyDescent="0.2">
      <c r="A14" s="487"/>
      <c r="B14" s="180"/>
      <c r="C14" s="15" t="s">
        <v>120</v>
      </c>
      <c r="D14" s="15"/>
      <c r="E14" s="15"/>
      <c r="F14" s="15"/>
      <c r="G14" s="15"/>
      <c r="H14" s="15"/>
      <c r="I14" s="15"/>
      <c r="J14" s="15"/>
      <c r="K14" s="15"/>
      <c r="L14" s="15"/>
      <c r="M14" s="471"/>
      <c r="N14" s="471"/>
    </row>
    <row r="15" spans="1:17" s="169" customFormat="1" ht="15.75" customHeight="1" x14ac:dyDescent="0.2">
      <c r="A15" s="487"/>
      <c r="B15" s="180"/>
      <c r="C15" s="148"/>
      <c r="D15" s="147" t="s">
        <v>122</v>
      </c>
      <c r="E15" s="477" t="s">
        <v>7578</v>
      </c>
      <c r="F15" s="478"/>
      <c r="G15" s="479"/>
      <c r="H15" s="147" t="s">
        <v>327</v>
      </c>
      <c r="I15" s="477" t="s">
        <v>7574</v>
      </c>
      <c r="J15" s="480"/>
      <c r="K15" s="147" t="s">
        <v>123</v>
      </c>
      <c r="L15" s="481" t="s">
        <v>7578</v>
      </c>
      <c r="M15" s="482"/>
      <c r="N15" s="181"/>
    </row>
    <row r="16" spans="1:17" s="169" customFormat="1" ht="3.75" customHeight="1" x14ac:dyDescent="0.2">
      <c r="A16" s="487"/>
      <c r="B16" s="180"/>
      <c r="C16" s="149"/>
      <c r="D16" s="149"/>
      <c r="E16" s="149"/>
      <c r="F16" s="149"/>
      <c r="G16" s="149"/>
      <c r="H16" s="149"/>
      <c r="I16" s="149"/>
      <c r="J16" s="149"/>
      <c r="K16" s="149"/>
      <c r="L16" s="149"/>
      <c r="M16" s="471"/>
      <c r="N16" s="471"/>
    </row>
    <row r="17" spans="1:17" s="169" customFormat="1" ht="15.75" customHeight="1" x14ac:dyDescent="0.2">
      <c r="A17" s="487"/>
      <c r="B17" s="180"/>
      <c r="C17" s="148"/>
      <c r="D17" s="147" t="s">
        <v>78</v>
      </c>
      <c r="E17" s="468" t="s">
        <v>7578</v>
      </c>
      <c r="F17" s="469"/>
      <c r="G17" s="469"/>
      <c r="H17" s="469"/>
      <c r="I17" s="469"/>
      <c r="J17" s="470"/>
      <c r="K17" s="149"/>
      <c r="L17" s="149"/>
      <c r="M17" s="471"/>
      <c r="N17" s="471"/>
    </row>
    <row r="18" spans="1:17" s="169" customFormat="1" ht="12.75" customHeight="1" x14ac:dyDescent="0.2">
      <c r="A18" s="487"/>
      <c r="B18" s="180"/>
      <c r="C18" s="149"/>
      <c r="D18" s="149"/>
      <c r="E18" s="149"/>
      <c r="F18" s="149"/>
      <c r="G18" s="149"/>
      <c r="H18" s="149"/>
      <c r="I18" s="149"/>
      <c r="J18" s="149"/>
      <c r="K18" s="149"/>
      <c r="L18" s="149"/>
      <c r="M18" s="471"/>
      <c r="N18" s="471"/>
    </row>
    <row r="19" spans="1:17" s="169" customFormat="1" ht="12.75" customHeight="1" x14ac:dyDescent="0.2">
      <c r="A19" s="487"/>
      <c r="B19" s="180"/>
      <c r="C19" s="475" t="s">
        <v>72</v>
      </c>
      <c r="D19" s="476"/>
      <c r="E19" s="476"/>
      <c r="F19" s="150"/>
      <c r="G19" s="150"/>
      <c r="H19" s="150"/>
      <c r="I19" s="150"/>
      <c r="J19" s="150"/>
      <c r="K19" s="150"/>
      <c r="L19" s="150"/>
      <c r="M19" s="471"/>
      <c r="N19" s="471"/>
    </row>
    <row r="20" spans="1:17" s="169" customFormat="1" ht="3.75" customHeight="1" x14ac:dyDescent="0.2">
      <c r="A20" s="487"/>
      <c r="B20" s="180"/>
      <c r="C20" s="149"/>
      <c r="D20" s="149"/>
      <c r="E20" s="149"/>
      <c r="F20" s="149"/>
      <c r="G20" s="149"/>
      <c r="H20" s="149"/>
      <c r="I20" s="149"/>
      <c r="J20" s="149"/>
      <c r="K20" s="149"/>
      <c r="L20" s="149"/>
      <c r="M20" s="471"/>
      <c r="N20" s="471"/>
    </row>
    <row r="21" spans="1:17" s="172" customFormat="1" ht="15.75" customHeight="1" x14ac:dyDescent="0.2">
      <c r="A21" s="487"/>
      <c r="B21" s="180"/>
      <c r="C21" s="148"/>
      <c r="D21" s="147" t="s">
        <v>122</v>
      </c>
      <c r="E21" s="477" t="s">
        <v>7578</v>
      </c>
      <c r="F21" s="478"/>
      <c r="G21" s="479"/>
      <c r="H21" s="147" t="s">
        <v>327</v>
      </c>
      <c r="I21" s="477" t="s">
        <v>7575</v>
      </c>
      <c r="J21" s="480"/>
      <c r="K21" s="147" t="s">
        <v>123</v>
      </c>
      <c r="L21" s="481" t="s">
        <v>7578</v>
      </c>
      <c r="M21" s="482"/>
      <c r="N21" s="181"/>
      <c r="O21" s="169"/>
      <c r="P21" s="169"/>
      <c r="Q21" s="169"/>
    </row>
    <row r="22" spans="1:17" s="169" customFormat="1" ht="3.75" customHeight="1" x14ac:dyDescent="0.2">
      <c r="A22" s="487"/>
      <c r="B22" s="180"/>
      <c r="C22" s="149"/>
      <c r="D22" s="149"/>
      <c r="E22" s="146"/>
      <c r="F22" s="146"/>
      <c r="G22" s="146"/>
      <c r="H22" s="146"/>
      <c r="I22" s="146"/>
      <c r="J22" s="146"/>
      <c r="K22" s="146"/>
      <c r="L22" s="146"/>
      <c r="M22" s="471"/>
      <c r="N22" s="471"/>
    </row>
    <row r="23" spans="1:17" s="172" customFormat="1" ht="15.75" customHeight="1" x14ac:dyDescent="0.2">
      <c r="A23" s="487"/>
      <c r="B23" s="180"/>
      <c r="C23" s="148"/>
      <c r="D23" s="147" t="s">
        <v>78</v>
      </c>
      <c r="E23" s="468" t="s">
        <v>7578</v>
      </c>
      <c r="F23" s="469"/>
      <c r="G23" s="469"/>
      <c r="H23" s="469"/>
      <c r="I23" s="469"/>
      <c r="J23" s="470"/>
      <c r="K23" s="146"/>
      <c r="L23" s="146"/>
      <c r="M23" s="471"/>
      <c r="N23" s="471"/>
      <c r="O23" s="169"/>
      <c r="P23" s="169"/>
      <c r="Q23" s="169"/>
    </row>
    <row r="24" spans="1:17" s="169" customFormat="1" ht="12.75" customHeight="1" x14ac:dyDescent="0.2">
      <c r="A24" s="487"/>
      <c r="B24" s="180"/>
      <c r="C24" s="149"/>
      <c r="D24" s="149"/>
      <c r="E24" s="149"/>
      <c r="F24" s="149"/>
      <c r="G24" s="149"/>
      <c r="H24" s="149"/>
      <c r="I24" s="149"/>
      <c r="J24" s="149"/>
      <c r="K24" s="149"/>
      <c r="L24" s="149"/>
      <c r="M24" s="471"/>
      <c r="N24" s="471"/>
    </row>
    <row r="25" spans="1:17" s="169" customFormat="1" ht="12.75" customHeight="1" x14ac:dyDescent="0.2">
      <c r="A25" s="487"/>
      <c r="B25" s="180"/>
      <c r="C25" s="475" t="s">
        <v>328</v>
      </c>
      <c r="D25" s="476"/>
      <c r="E25" s="476"/>
      <c r="F25" s="149"/>
      <c r="G25" s="149"/>
      <c r="H25" s="149"/>
      <c r="I25" s="149"/>
      <c r="J25" s="149"/>
      <c r="K25" s="149"/>
      <c r="L25" s="149"/>
      <c r="M25" s="146"/>
      <c r="N25" s="181"/>
    </row>
    <row r="26" spans="1:17" s="169" customFormat="1" ht="12.75" customHeight="1" x14ac:dyDescent="0.2">
      <c r="A26" s="487"/>
      <c r="B26" s="180"/>
      <c r="C26" s="179" t="s">
        <v>80</v>
      </c>
      <c r="D26" s="178"/>
      <c r="E26" s="178"/>
      <c r="F26" s="178"/>
      <c r="G26" s="178"/>
      <c r="H26" s="178"/>
      <c r="I26" s="178"/>
      <c r="J26" s="178"/>
      <c r="K26" s="178"/>
      <c r="L26" s="178"/>
      <c r="M26" s="146"/>
      <c r="N26" s="181"/>
    </row>
    <row r="27" spans="1:17" s="169" customFormat="1" ht="12.75" customHeight="1" x14ac:dyDescent="0.2">
      <c r="A27" s="487"/>
      <c r="B27" s="180"/>
      <c r="C27" s="179" t="s">
        <v>79</v>
      </c>
      <c r="D27" s="161"/>
      <c r="E27" s="161"/>
      <c r="F27" s="161"/>
      <c r="G27" s="161"/>
      <c r="H27" s="161"/>
      <c r="I27" s="161"/>
      <c r="J27" s="161"/>
      <c r="K27" s="161"/>
      <c r="L27" s="161"/>
      <c r="M27" s="146"/>
      <c r="N27" s="181"/>
    </row>
    <row r="28" spans="1:17" s="169" customFormat="1" ht="3.75" customHeight="1" x14ac:dyDescent="0.2">
      <c r="A28" s="487"/>
      <c r="B28" s="180"/>
      <c r="C28" s="161"/>
      <c r="D28" s="161"/>
      <c r="E28" s="161"/>
      <c r="F28" s="161"/>
      <c r="G28" s="161"/>
      <c r="H28" s="161"/>
      <c r="I28" s="161"/>
      <c r="J28" s="161"/>
      <c r="K28" s="161"/>
      <c r="L28" s="161"/>
      <c r="M28" s="146"/>
      <c r="N28" s="181"/>
    </row>
    <row r="29" spans="1:17" s="169" customFormat="1" ht="15.75" customHeight="1" x14ac:dyDescent="0.2">
      <c r="A29" s="487"/>
      <c r="B29" s="180"/>
      <c r="C29" s="468" t="s">
        <v>7578</v>
      </c>
      <c r="D29" s="483"/>
      <c r="E29" s="483"/>
      <c r="F29" s="483"/>
      <c r="G29" s="483"/>
      <c r="H29" s="483"/>
      <c r="I29" s="483"/>
      <c r="J29" s="483"/>
      <c r="K29" s="483"/>
      <c r="L29" s="484"/>
      <c r="M29" s="10"/>
      <c r="N29" s="181"/>
    </row>
    <row r="30" spans="1:17" s="169" customFormat="1" ht="12.75" customHeight="1" thickBot="1" x14ac:dyDescent="0.25">
      <c r="A30" s="487"/>
      <c r="B30" s="182"/>
      <c r="C30" s="183"/>
      <c r="D30" s="183"/>
      <c r="E30" s="183"/>
      <c r="F30" s="183"/>
      <c r="G30" s="183"/>
      <c r="H30" s="183"/>
      <c r="I30" s="183"/>
      <c r="J30" s="183"/>
      <c r="K30" s="183"/>
      <c r="L30" s="183"/>
      <c r="M30" s="498"/>
      <c r="N30" s="498"/>
    </row>
    <row r="31" spans="1:17" s="169" customFormat="1" ht="12.75" customHeight="1" thickBot="1" x14ac:dyDescent="0.25">
      <c r="A31" s="487"/>
      <c r="B31" s="173"/>
      <c r="C31" s="128"/>
      <c r="D31" s="128"/>
      <c r="E31" s="128"/>
      <c r="F31" s="128"/>
      <c r="G31" s="128"/>
      <c r="H31" s="128"/>
      <c r="I31" s="128"/>
      <c r="J31" s="128"/>
      <c r="K31" s="128"/>
      <c r="L31" s="128"/>
      <c r="M31" s="173"/>
      <c r="N31" s="173"/>
    </row>
    <row r="32" spans="1:17" ht="15.75" customHeight="1" thickBot="1" x14ac:dyDescent="0.35">
      <c r="A32" s="487"/>
      <c r="B32" s="522" t="s">
        <v>680</v>
      </c>
      <c r="C32" s="466"/>
      <c r="D32" s="466"/>
      <c r="E32" s="466"/>
      <c r="F32" s="466"/>
      <c r="G32" s="466"/>
      <c r="H32" s="466"/>
      <c r="I32" s="466"/>
      <c r="J32" s="466"/>
      <c r="K32" s="466"/>
      <c r="L32" s="466"/>
      <c r="M32" s="466"/>
      <c r="N32" s="467"/>
    </row>
    <row r="33" spans="2:14" s="169" customFormat="1" ht="15.75" customHeight="1" x14ac:dyDescent="0.25">
      <c r="B33" s="184"/>
      <c r="C33" s="510" t="str">
        <f>CONCATENATE("Welcome to CIPFA's Public Library Statistics ",Year," Questionnaire.")</f>
        <v>Welcome to CIPFA's Public Library Statistics 2021 Questionnaire.</v>
      </c>
      <c r="D33" s="510"/>
      <c r="E33" s="510"/>
      <c r="F33" s="510"/>
      <c r="G33" s="510"/>
      <c r="H33" s="510"/>
      <c r="I33" s="510"/>
      <c r="J33" s="510"/>
      <c r="K33" s="510"/>
      <c r="L33" s="510"/>
      <c r="M33" s="510"/>
      <c r="N33" s="185"/>
    </row>
    <row r="34" spans="2:14" s="169" customFormat="1" ht="12.75" customHeight="1" thickBot="1" x14ac:dyDescent="0.25">
      <c r="B34" s="184"/>
      <c r="C34" s="175"/>
      <c r="D34" s="175"/>
      <c r="E34" s="175"/>
      <c r="F34" s="175"/>
      <c r="G34" s="175"/>
      <c r="H34" s="176"/>
      <c r="I34" s="176"/>
      <c r="J34" s="176"/>
      <c r="K34" s="176"/>
      <c r="L34" s="176"/>
      <c r="M34" s="174"/>
      <c r="N34" s="185"/>
    </row>
    <row r="35" spans="2:14" s="169" customFormat="1" ht="12.75" customHeight="1" x14ac:dyDescent="0.2">
      <c r="B35" s="184"/>
      <c r="C35" s="489" t="s">
        <v>2077</v>
      </c>
      <c r="D35" s="490"/>
      <c r="E35" s="490"/>
      <c r="F35" s="490"/>
      <c r="G35" s="490"/>
      <c r="H35" s="490"/>
      <c r="I35" s="490"/>
      <c r="J35" s="490"/>
      <c r="K35" s="490"/>
      <c r="L35" s="490"/>
      <c r="M35" s="491"/>
      <c r="N35" s="185"/>
    </row>
    <row r="36" spans="2:14" s="169" customFormat="1" ht="12.75" customHeight="1" x14ac:dyDescent="0.2">
      <c r="B36" s="184"/>
      <c r="C36" s="492"/>
      <c r="D36" s="493"/>
      <c r="E36" s="493"/>
      <c r="F36" s="493"/>
      <c r="G36" s="493"/>
      <c r="H36" s="493"/>
      <c r="I36" s="493"/>
      <c r="J36" s="493"/>
      <c r="K36" s="493"/>
      <c r="L36" s="493"/>
      <c r="M36" s="494"/>
      <c r="N36" s="185"/>
    </row>
    <row r="37" spans="2:14" s="169" customFormat="1" ht="12.75" customHeight="1" x14ac:dyDescent="0.2">
      <c r="B37" s="184"/>
      <c r="C37" s="492"/>
      <c r="D37" s="493"/>
      <c r="E37" s="493"/>
      <c r="F37" s="493"/>
      <c r="G37" s="493"/>
      <c r="H37" s="493"/>
      <c r="I37" s="493"/>
      <c r="J37" s="493"/>
      <c r="K37" s="493"/>
      <c r="L37" s="493"/>
      <c r="M37" s="494"/>
      <c r="N37" s="185"/>
    </row>
    <row r="38" spans="2:14" s="169" customFormat="1" ht="12.75" customHeight="1" x14ac:dyDescent="0.2">
      <c r="B38" s="184"/>
      <c r="C38" s="492"/>
      <c r="D38" s="493"/>
      <c r="E38" s="493"/>
      <c r="F38" s="493"/>
      <c r="G38" s="493"/>
      <c r="H38" s="493"/>
      <c r="I38" s="493"/>
      <c r="J38" s="493"/>
      <c r="K38" s="493"/>
      <c r="L38" s="493"/>
      <c r="M38" s="494"/>
      <c r="N38" s="185"/>
    </row>
    <row r="39" spans="2:14" s="169" customFormat="1" ht="12.75" customHeight="1" x14ac:dyDescent="0.2">
      <c r="B39" s="184"/>
      <c r="C39" s="492"/>
      <c r="D39" s="493"/>
      <c r="E39" s="493"/>
      <c r="F39" s="493"/>
      <c r="G39" s="493"/>
      <c r="H39" s="493"/>
      <c r="I39" s="493"/>
      <c r="J39" s="493"/>
      <c r="K39" s="493"/>
      <c r="L39" s="493"/>
      <c r="M39" s="494"/>
      <c r="N39" s="185"/>
    </row>
    <row r="40" spans="2:14" s="169" customFormat="1" ht="12.75" customHeight="1" x14ac:dyDescent="0.2">
      <c r="B40" s="184"/>
      <c r="C40" s="492"/>
      <c r="D40" s="493"/>
      <c r="E40" s="493"/>
      <c r="F40" s="493"/>
      <c r="G40" s="493"/>
      <c r="H40" s="493"/>
      <c r="I40" s="493"/>
      <c r="J40" s="493"/>
      <c r="K40" s="493"/>
      <c r="L40" s="493"/>
      <c r="M40" s="494"/>
      <c r="N40" s="185"/>
    </row>
    <row r="41" spans="2:14" s="169" customFormat="1" ht="12.75" customHeight="1" thickBot="1" x14ac:dyDescent="0.25">
      <c r="B41" s="184"/>
      <c r="C41" s="495"/>
      <c r="D41" s="496"/>
      <c r="E41" s="496"/>
      <c r="F41" s="496"/>
      <c r="G41" s="496"/>
      <c r="H41" s="496"/>
      <c r="I41" s="496"/>
      <c r="J41" s="496"/>
      <c r="K41" s="496"/>
      <c r="L41" s="496"/>
      <c r="M41" s="497"/>
      <c r="N41" s="185"/>
    </row>
    <row r="42" spans="2:14" s="169" customFormat="1" ht="12.75" customHeight="1" thickBot="1" x14ac:dyDescent="0.25">
      <c r="B42" s="184"/>
      <c r="C42" s="175"/>
      <c r="D42" s="175"/>
      <c r="E42" s="175"/>
      <c r="F42" s="175"/>
      <c r="G42" s="175"/>
      <c r="H42" s="176"/>
      <c r="I42" s="176"/>
      <c r="J42" s="176"/>
      <c r="K42" s="176"/>
      <c r="L42" s="176"/>
      <c r="M42" s="174"/>
      <c r="N42" s="185"/>
    </row>
    <row r="43" spans="2:14" s="169" customFormat="1" ht="12.75" customHeight="1" x14ac:dyDescent="0.2">
      <c r="B43" s="184"/>
      <c r="C43" s="511" t="s">
        <v>7568</v>
      </c>
      <c r="D43" s="512"/>
      <c r="E43" s="512"/>
      <c r="F43" s="512"/>
      <c r="G43" s="512"/>
      <c r="H43" s="512"/>
      <c r="I43" s="512"/>
      <c r="J43" s="512"/>
      <c r="K43" s="512"/>
      <c r="L43" s="512"/>
      <c r="M43" s="513"/>
      <c r="N43" s="185"/>
    </row>
    <row r="44" spans="2:14" s="169" customFormat="1" ht="12.75" customHeight="1" x14ac:dyDescent="0.2">
      <c r="B44" s="184"/>
      <c r="C44" s="514"/>
      <c r="D44" s="515"/>
      <c r="E44" s="515"/>
      <c r="F44" s="515"/>
      <c r="G44" s="515"/>
      <c r="H44" s="515"/>
      <c r="I44" s="515"/>
      <c r="J44" s="515"/>
      <c r="K44" s="515"/>
      <c r="L44" s="515"/>
      <c r="M44" s="516"/>
      <c r="N44" s="185"/>
    </row>
    <row r="45" spans="2:14" s="169" customFormat="1" ht="12.75" customHeight="1" x14ac:dyDescent="0.2">
      <c r="B45" s="184"/>
      <c r="C45" s="514"/>
      <c r="D45" s="515"/>
      <c r="E45" s="515"/>
      <c r="F45" s="515"/>
      <c r="G45" s="515"/>
      <c r="H45" s="515"/>
      <c r="I45" s="515"/>
      <c r="J45" s="515"/>
      <c r="K45" s="515"/>
      <c r="L45" s="515"/>
      <c r="M45" s="516"/>
      <c r="N45" s="185"/>
    </row>
    <row r="46" spans="2:14" s="169" customFormat="1" ht="12.75" customHeight="1" thickBot="1" x14ac:dyDescent="0.25">
      <c r="B46" s="184"/>
      <c r="C46" s="517"/>
      <c r="D46" s="518"/>
      <c r="E46" s="518"/>
      <c r="F46" s="518"/>
      <c r="G46" s="518"/>
      <c r="H46" s="518"/>
      <c r="I46" s="518"/>
      <c r="J46" s="518"/>
      <c r="K46" s="518"/>
      <c r="L46" s="518"/>
      <c r="M46" s="519"/>
      <c r="N46" s="185"/>
    </row>
    <row r="47" spans="2:14" s="169" customFormat="1" ht="12.75" customHeight="1" thickBot="1" x14ac:dyDescent="0.25">
      <c r="B47" s="184"/>
      <c r="C47" s="175"/>
      <c r="D47" s="175"/>
      <c r="E47" s="175"/>
      <c r="F47" s="175"/>
      <c r="G47" s="175"/>
      <c r="H47" s="176"/>
      <c r="I47" s="176"/>
      <c r="J47" s="176"/>
      <c r="K47" s="176"/>
      <c r="L47" s="176"/>
      <c r="M47" s="174"/>
      <c r="N47" s="185"/>
    </row>
    <row r="48" spans="2:14" s="169" customFormat="1" ht="12.75" customHeight="1" x14ac:dyDescent="0.2">
      <c r="B48" s="184"/>
      <c r="C48" s="507" t="str">
        <f>"Please complete and email this questionnaire by Friday 23 July " &amp;Year</f>
        <v>Please complete and email this questionnaire by Friday 23 July 2021</v>
      </c>
      <c r="D48" s="508"/>
      <c r="E48" s="508"/>
      <c r="F48" s="508"/>
      <c r="G48" s="508"/>
      <c r="H48" s="508"/>
      <c r="I48" s="508"/>
      <c r="J48" s="508"/>
      <c r="K48" s="508"/>
      <c r="L48" s="508"/>
      <c r="M48" s="509"/>
      <c r="N48" s="185"/>
    </row>
    <row r="49" spans="2:14" s="169" customFormat="1" ht="12.75" customHeight="1" x14ac:dyDescent="0.2">
      <c r="B49" s="184"/>
      <c r="C49" s="504" t="s">
        <v>852</v>
      </c>
      <c r="D49" s="505"/>
      <c r="E49" s="505"/>
      <c r="F49" s="505"/>
      <c r="G49" s="505"/>
      <c r="H49" s="505"/>
      <c r="I49" s="505"/>
      <c r="J49" s="505"/>
      <c r="K49" s="505"/>
      <c r="L49" s="505"/>
      <c r="M49" s="506"/>
      <c r="N49" s="185"/>
    </row>
    <row r="50" spans="2:14" s="169" customFormat="1" ht="12.75" customHeight="1" thickBot="1" x14ac:dyDescent="0.25">
      <c r="B50" s="184"/>
      <c r="C50" s="501" t="s">
        <v>505</v>
      </c>
      <c r="D50" s="502"/>
      <c r="E50" s="502"/>
      <c r="F50" s="502"/>
      <c r="G50" s="502"/>
      <c r="H50" s="502"/>
      <c r="I50" s="502"/>
      <c r="J50" s="502"/>
      <c r="K50" s="502"/>
      <c r="L50" s="502"/>
      <c r="M50" s="503"/>
      <c r="N50" s="185"/>
    </row>
    <row r="51" spans="2:14" s="169" customFormat="1" ht="12.75" customHeight="1" x14ac:dyDescent="0.2">
      <c r="B51" s="184"/>
      <c r="C51" s="175"/>
      <c r="D51" s="175"/>
      <c r="E51" s="175"/>
      <c r="F51" s="175"/>
      <c r="G51" s="175"/>
      <c r="H51" s="176"/>
      <c r="I51" s="176"/>
      <c r="J51" s="176"/>
      <c r="K51" s="176"/>
      <c r="L51" s="176"/>
      <c r="M51" s="174"/>
      <c r="N51" s="185"/>
    </row>
    <row r="52" spans="2:14" s="169" customFormat="1" ht="12.75" customHeight="1" x14ac:dyDescent="0.2">
      <c r="B52" s="184"/>
      <c r="C52" s="499" t="s">
        <v>6485</v>
      </c>
      <c r="D52" s="499"/>
      <c r="E52" s="499"/>
      <c r="F52" s="499"/>
      <c r="G52" s="499"/>
      <c r="H52" s="499"/>
      <c r="I52" s="499"/>
      <c r="J52" s="499"/>
      <c r="K52" s="499"/>
      <c r="L52" s="499"/>
      <c r="M52" s="499"/>
      <c r="N52" s="185"/>
    </row>
    <row r="53" spans="2:14" s="169" customFormat="1" ht="12.75" customHeight="1" x14ac:dyDescent="0.2">
      <c r="B53" s="184"/>
      <c r="C53" s="499"/>
      <c r="D53" s="499"/>
      <c r="E53" s="499"/>
      <c r="F53" s="499"/>
      <c r="G53" s="499"/>
      <c r="H53" s="499"/>
      <c r="I53" s="499"/>
      <c r="J53" s="499"/>
      <c r="K53" s="499"/>
      <c r="L53" s="499"/>
      <c r="M53" s="499"/>
      <c r="N53" s="185"/>
    </row>
    <row r="54" spans="2:14" s="169" customFormat="1" ht="15.75" customHeight="1" x14ac:dyDescent="0.2">
      <c r="B54" s="184"/>
      <c r="C54" s="159"/>
      <c r="D54" s="7"/>
      <c r="E54" s="7"/>
      <c r="F54" s="7"/>
      <c r="G54" s="31" t="s">
        <v>81</v>
      </c>
      <c r="H54" s="160" t="s">
        <v>326</v>
      </c>
      <c r="I54" s="7"/>
      <c r="J54" s="157"/>
      <c r="K54" s="157"/>
      <c r="L54" s="157"/>
      <c r="M54" s="174"/>
      <c r="N54" s="185"/>
    </row>
    <row r="55" spans="2:14" s="169" customFormat="1" ht="15.75" customHeight="1" x14ac:dyDescent="0.2">
      <c r="B55" s="184"/>
      <c r="C55" s="158"/>
      <c r="D55" s="7"/>
      <c r="E55" s="7"/>
      <c r="F55" s="7"/>
      <c r="G55" s="31" t="s">
        <v>82</v>
      </c>
      <c r="H55" s="7" t="s">
        <v>6486</v>
      </c>
      <c r="I55" s="7"/>
      <c r="J55" s="6"/>
      <c r="K55" s="6"/>
      <c r="L55" s="6"/>
      <c r="M55" s="174"/>
      <c r="N55" s="185"/>
    </row>
    <row r="56" spans="2:14" s="169" customFormat="1" ht="15.75" customHeight="1" x14ac:dyDescent="0.2">
      <c r="B56" s="184"/>
      <c r="C56" s="7"/>
      <c r="D56" s="7"/>
      <c r="E56" s="7"/>
      <c r="F56" s="7"/>
      <c r="G56" s="7"/>
      <c r="H56" s="177"/>
      <c r="I56" s="177"/>
      <c r="J56" s="177"/>
      <c r="K56" s="177"/>
      <c r="L56" s="177"/>
      <c r="M56" s="174"/>
      <c r="N56" s="185"/>
    </row>
    <row r="57" spans="2:14" s="169" customFormat="1" ht="12.75" customHeight="1" thickBot="1" x14ac:dyDescent="0.25">
      <c r="B57" s="186" t="s">
        <v>7569</v>
      </c>
      <c r="C57" s="187"/>
      <c r="D57" s="188"/>
      <c r="E57" s="188"/>
      <c r="F57" s="188"/>
      <c r="G57" s="188"/>
      <c r="H57" s="188"/>
      <c r="I57" s="188"/>
      <c r="J57" s="188"/>
      <c r="K57" s="188"/>
      <c r="L57" s="188"/>
      <c r="M57" s="189"/>
      <c r="N57" s="190"/>
    </row>
    <row r="58" spans="2:14" ht="12.75" customHeight="1" x14ac:dyDescent="0.3">
      <c r="H58" s="54"/>
      <c r="I58" s="54"/>
      <c r="J58" s="54"/>
      <c r="K58" s="54"/>
      <c r="L58" s="54"/>
      <c r="M58" s="54"/>
      <c r="N58" s="54"/>
    </row>
    <row r="59" spans="2:14" ht="12.75" customHeight="1" x14ac:dyDescent="0.3">
      <c r="B59" s="488" t="str">
        <f>CONCATENATE("© CIPFA ",Year)</f>
        <v>© CIPFA 2021</v>
      </c>
      <c r="C59" s="486"/>
      <c r="D59" s="486"/>
      <c r="E59" s="486"/>
      <c r="F59" s="486"/>
      <c r="G59" s="486"/>
      <c r="H59" s="486"/>
      <c r="I59" s="486"/>
      <c r="J59" s="486"/>
      <c r="K59" s="487"/>
      <c r="L59" s="487"/>
      <c r="M59" s="487"/>
      <c r="N59" s="487"/>
    </row>
    <row r="60" spans="2:14" ht="12.75" customHeight="1" x14ac:dyDescent="0.3">
      <c r="B60" s="500" t="s">
        <v>430</v>
      </c>
      <c r="C60" s="500"/>
      <c r="D60" s="500"/>
      <c r="E60" s="500"/>
      <c r="F60" s="500"/>
      <c r="G60" s="500"/>
      <c r="H60" s="500"/>
      <c r="I60" s="500"/>
      <c r="J60" s="500"/>
      <c r="K60" s="500"/>
      <c r="L60" s="500"/>
      <c r="M60" s="500"/>
      <c r="N60" s="500"/>
    </row>
    <row r="61" spans="2:14" ht="12.75" customHeight="1" x14ac:dyDescent="0.3">
      <c r="B61" s="485" t="s">
        <v>70</v>
      </c>
      <c r="C61" s="486"/>
      <c r="D61" s="486"/>
      <c r="E61" s="486"/>
      <c r="F61" s="486"/>
      <c r="G61" s="486"/>
      <c r="H61" s="486"/>
      <c r="I61" s="486"/>
      <c r="J61" s="486"/>
      <c r="K61" s="487"/>
      <c r="L61" s="487"/>
      <c r="M61" s="487"/>
      <c r="N61" s="487"/>
    </row>
    <row r="62" spans="2:14" ht="12.75" customHeight="1" x14ac:dyDescent="0.3">
      <c r="H62" s="54"/>
      <c r="I62" s="54"/>
      <c r="J62" s="54"/>
      <c r="K62" s="54"/>
      <c r="L62" s="54"/>
      <c r="M62" s="54"/>
      <c r="N62" s="54"/>
    </row>
    <row r="63" spans="2:14" ht="12.75" hidden="1" customHeight="1" x14ac:dyDescent="0.3">
      <c r="H63" s="54"/>
      <c r="I63" s="54"/>
      <c r="J63" s="54"/>
      <c r="K63" s="54"/>
      <c r="L63" s="54"/>
      <c r="M63" s="54"/>
      <c r="N63" s="54"/>
    </row>
    <row r="64" spans="2:14" ht="12.75" hidden="1" customHeight="1" x14ac:dyDescent="0.3">
      <c r="H64" s="54"/>
      <c r="I64" s="54"/>
      <c r="J64" s="54"/>
      <c r="K64" s="54"/>
      <c r="L64" s="54"/>
      <c r="M64" s="54"/>
      <c r="N64" s="54"/>
    </row>
    <row r="65" spans="2:14" ht="12.75" hidden="1" customHeight="1" x14ac:dyDescent="0.3">
      <c r="H65" s="54"/>
      <c r="I65" s="54"/>
      <c r="J65" s="54"/>
      <c r="K65" s="54"/>
      <c r="L65" s="54"/>
      <c r="M65" s="54"/>
      <c r="N65" s="54"/>
    </row>
    <row r="66" spans="2:14" ht="12.75" hidden="1" customHeight="1" x14ac:dyDescent="0.3">
      <c r="H66" s="54"/>
      <c r="I66" s="54"/>
      <c r="J66" s="54"/>
      <c r="K66" s="54"/>
      <c r="L66" s="54"/>
      <c r="M66" s="54"/>
      <c r="N66" s="54"/>
    </row>
    <row r="67" spans="2:14" ht="12.75" hidden="1" customHeight="1" x14ac:dyDescent="0.3">
      <c r="H67" s="54"/>
      <c r="I67" s="54"/>
      <c r="J67" s="54"/>
      <c r="K67" s="54"/>
      <c r="L67" s="54"/>
      <c r="M67" s="54"/>
      <c r="N67" s="54"/>
    </row>
    <row r="68" spans="2:14" ht="12.75" hidden="1" customHeight="1" x14ac:dyDescent="0.3">
      <c r="H68" s="54"/>
      <c r="I68" s="54"/>
      <c r="J68" s="54"/>
      <c r="K68" s="54"/>
      <c r="L68" s="54"/>
      <c r="M68" s="54"/>
      <c r="N68" s="54"/>
    </row>
    <row r="69" spans="2:14" ht="12.75" hidden="1" customHeight="1" x14ac:dyDescent="0.3">
      <c r="B69" s="55"/>
    </row>
    <row r="70" spans="2:14" ht="12.75" hidden="1" customHeight="1" x14ac:dyDescent="0.3">
      <c r="B70" s="55"/>
    </row>
    <row r="71" spans="2:14" ht="12.75" hidden="1" customHeight="1" x14ac:dyDescent="0.3">
      <c r="B71" s="55"/>
    </row>
    <row r="72" spans="2:14" ht="12.75" hidden="1" customHeight="1" x14ac:dyDescent="0.3">
      <c r="B72" s="55"/>
    </row>
    <row r="73" spans="2:14" ht="12.75" hidden="1" customHeight="1" x14ac:dyDescent="0.3">
      <c r="B73" s="55"/>
    </row>
    <row r="74" spans="2:14" ht="12.75" hidden="1" customHeight="1" x14ac:dyDescent="0.3">
      <c r="B74" s="55"/>
    </row>
    <row r="75" spans="2:14" ht="12.75" hidden="1" customHeight="1" x14ac:dyDescent="0.3">
      <c r="B75" s="55"/>
    </row>
    <row r="76" spans="2:14" ht="12.75" hidden="1" customHeight="1" x14ac:dyDescent="0.3">
      <c r="B76" s="55"/>
    </row>
    <row r="77" spans="2:14" ht="12.75" hidden="1" customHeight="1" x14ac:dyDescent="0.3">
      <c r="B77" s="55"/>
    </row>
    <row r="78" spans="2:14" ht="12.75" hidden="1" customHeight="1" x14ac:dyDescent="0.3">
      <c r="B78" s="55"/>
    </row>
    <row r="79" spans="2:14" ht="12.75" hidden="1" customHeight="1" x14ac:dyDescent="0.3">
      <c r="B79" s="55"/>
    </row>
    <row r="80" spans="2:14" ht="12.75" hidden="1" customHeight="1" x14ac:dyDescent="0.3">
      <c r="B80" s="55"/>
    </row>
    <row r="81" spans="2:2" ht="12.75" hidden="1" customHeight="1" x14ac:dyDescent="0.3">
      <c r="B81" s="55"/>
    </row>
    <row r="82" spans="2:2" ht="12.75" hidden="1" customHeight="1" x14ac:dyDescent="0.3">
      <c r="B82" s="55"/>
    </row>
    <row r="83" spans="2:2" ht="12.75" hidden="1" customHeight="1" x14ac:dyDescent="0.3">
      <c r="B83" s="55"/>
    </row>
    <row r="84" spans="2:2" ht="12.75" hidden="1" customHeight="1" x14ac:dyDescent="0.3">
      <c r="B84" s="55"/>
    </row>
    <row r="85" spans="2:2" ht="12.75" hidden="1" customHeight="1" x14ac:dyDescent="0.3">
      <c r="B85" s="55"/>
    </row>
    <row r="86" spans="2:2" ht="12.75" hidden="1" customHeight="1" x14ac:dyDescent="0.3">
      <c r="B86" s="55"/>
    </row>
    <row r="87" spans="2:2" ht="12.75" hidden="1" customHeight="1" x14ac:dyDescent="0.3">
      <c r="B87" s="55"/>
    </row>
    <row r="88" spans="2:2" ht="12.75" hidden="1" customHeight="1" x14ac:dyDescent="0.3">
      <c r="B88" s="55"/>
    </row>
    <row r="89" spans="2:2" ht="12.75" hidden="1" customHeight="1" x14ac:dyDescent="0.3">
      <c r="B89" s="55"/>
    </row>
    <row r="90" spans="2:2" ht="12.75" hidden="1" customHeight="1" x14ac:dyDescent="0.3">
      <c r="B90" s="55"/>
    </row>
    <row r="91" spans="2:2" ht="12.75" hidden="1" customHeight="1" x14ac:dyDescent="0.3">
      <c r="B91" s="55"/>
    </row>
    <row r="92" spans="2:2" ht="12.75" hidden="1" customHeight="1" x14ac:dyDescent="0.3">
      <c r="B92" s="55"/>
    </row>
    <row r="93" spans="2:2" ht="12.75" hidden="1" customHeight="1" x14ac:dyDescent="0.3">
      <c r="B93" s="55"/>
    </row>
    <row r="94" spans="2:2" ht="12.75" hidden="1" customHeight="1" x14ac:dyDescent="0.3">
      <c r="B94" s="55"/>
    </row>
    <row r="95" spans="2:2" ht="12.75" hidden="1" customHeight="1" x14ac:dyDescent="0.3">
      <c r="B95" s="55"/>
    </row>
    <row r="96" spans="2:2" ht="12.75" hidden="1" customHeight="1" x14ac:dyDescent="0.3">
      <c r="B96" s="55"/>
    </row>
    <row r="97" spans="2:2" ht="12.75" hidden="1" customHeight="1" x14ac:dyDescent="0.3">
      <c r="B97" s="55"/>
    </row>
    <row r="98" spans="2:2" ht="12.75" hidden="1" customHeight="1" x14ac:dyDescent="0.3">
      <c r="B98" s="55"/>
    </row>
    <row r="99" spans="2:2" ht="12.75" hidden="1" customHeight="1" x14ac:dyDescent="0.3">
      <c r="B99" s="55"/>
    </row>
    <row r="100" spans="2:2" ht="12.75" hidden="1" customHeight="1" x14ac:dyDescent="0.3">
      <c r="B100" s="55"/>
    </row>
    <row r="101" spans="2:2" ht="12.75" hidden="1" customHeight="1" x14ac:dyDescent="0.3">
      <c r="B101" s="55"/>
    </row>
    <row r="102" spans="2:2" ht="12.75" hidden="1" customHeight="1" x14ac:dyDescent="0.3">
      <c r="B102" s="55"/>
    </row>
    <row r="103" spans="2:2" ht="12.75" hidden="1" customHeight="1" x14ac:dyDescent="0.3">
      <c r="B103" s="55"/>
    </row>
    <row r="104" spans="2:2" ht="12.75" hidden="1" customHeight="1" x14ac:dyDescent="0.3">
      <c r="B104" s="55"/>
    </row>
    <row r="105" spans="2:2" ht="12.75" hidden="1" customHeight="1" x14ac:dyDescent="0.3">
      <c r="B105" s="55"/>
    </row>
    <row r="106" spans="2:2" ht="12.75" hidden="1" customHeight="1" x14ac:dyDescent="0.3">
      <c r="B106" s="55"/>
    </row>
    <row r="107" spans="2:2" ht="12.75" hidden="1" customHeight="1" x14ac:dyDescent="0.3">
      <c r="B107" s="55"/>
    </row>
    <row r="108" spans="2:2" ht="12.75" hidden="1" customHeight="1" x14ac:dyDescent="0.3">
      <c r="B108" s="55"/>
    </row>
    <row r="109" spans="2:2" ht="12.75" hidden="1" customHeight="1" x14ac:dyDescent="0.3">
      <c r="B109" s="55"/>
    </row>
    <row r="110" spans="2:2" ht="12.75" hidden="1" customHeight="1" x14ac:dyDescent="0.3">
      <c r="B110" s="55"/>
    </row>
    <row r="111" spans="2:2" ht="12.75" hidden="1" customHeight="1" x14ac:dyDescent="0.3">
      <c r="B111" s="55"/>
    </row>
    <row r="112" spans="2:2" ht="12.75" hidden="1" customHeight="1" x14ac:dyDescent="0.3">
      <c r="B112" s="55"/>
    </row>
    <row r="113" spans="2:2" ht="12.75" hidden="1" customHeight="1" x14ac:dyDescent="0.3">
      <c r="B113" s="55"/>
    </row>
    <row r="114" spans="2:2" ht="12.75" hidden="1" customHeight="1" x14ac:dyDescent="0.3">
      <c r="B114" s="55"/>
    </row>
    <row r="115" spans="2:2" ht="12.75" hidden="1" customHeight="1" x14ac:dyDescent="0.3">
      <c r="B115" s="55"/>
    </row>
    <row r="116" spans="2:2" ht="12.75" hidden="1" customHeight="1" x14ac:dyDescent="0.3">
      <c r="B116" s="55"/>
    </row>
    <row r="117" spans="2:2" ht="12.75" hidden="1" customHeight="1" x14ac:dyDescent="0.3">
      <c r="B117" s="55"/>
    </row>
    <row r="118" spans="2:2" ht="12.75" hidden="1" customHeight="1" x14ac:dyDescent="0.3">
      <c r="B118" s="55"/>
    </row>
    <row r="119" spans="2:2" ht="12.75" hidden="1" customHeight="1" x14ac:dyDescent="0.3">
      <c r="B119" s="55"/>
    </row>
    <row r="120" spans="2:2" ht="12.75" hidden="1" customHeight="1" x14ac:dyDescent="0.3">
      <c r="B120" s="55"/>
    </row>
    <row r="121" spans="2:2" ht="12.75" hidden="1" customHeight="1" x14ac:dyDescent="0.3">
      <c r="B121" s="55"/>
    </row>
    <row r="122" spans="2:2" ht="12.75" hidden="1" customHeight="1" x14ac:dyDescent="0.3">
      <c r="B122" s="55"/>
    </row>
    <row r="123" spans="2:2" ht="12.75" hidden="1" customHeight="1" x14ac:dyDescent="0.3">
      <c r="B123" s="55"/>
    </row>
    <row r="124" spans="2:2" ht="12.75" hidden="1" customHeight="1" x14ac:dyDescent="0.3">
      <c r="B124" s="55"/>
    </row>
    <row r="125" spans="2:2" ht="12.75" hidden="1" customHeight="1" x14ac:dyDescent="0.3">
      <c r="B125" s="55"/>
    </row>
    <row r="126" spans="2:2" ht="12.75" hidden="1" customHeight="1" x14ac:dyDescent="0.3">
      <c r="B126" s="55"/>
    </row>
    <row r="127" spans="2:2" ht="12.75" hidden="1" customHeight="1" x14ac:dyDescent="0.3">
      <c r="B127" s="55"/>
    </row>
    <row r="128" spans="2:2" ht="12.75" hidden="1" customHeight="1" x14ac:dyDescent="0.3">
      <c r="B128" s="55"/>
    </row>
    <row r="129" spans="2:2" ht="12.75" hidden="1" customHeight="1" x14ac:dyDescent="0.3">
      <c r="B129" s="55"/>
    </row>
    <row r="130" spans="2:2" ht="12.75" hidden="1" customHeight="1" x14ac:dyDescent="0.3">
      <c r="B130" s="55"/>
    </row>
    <row r="131" spans="2:2" ht="12.75" hidden="1" customHeight="1" x14ac:dyDescent="0.3">
      <c r="B131" s="55"/>
    </row>
    <row r="132" spans="2:2" ht="12.75" hidden="1" customHeight="1" x14ac:dyDescent="0.3">
      <c r="B132" s="55"/>
    </row>
    <row r="133" spans="2:2" ht="12.75" hidden="1" customHeight="1" x14ac:dyDescent="0.3">
      <c r="B133" s="55"/>
    </row>
    <row r="134" spans="2:2" ht="12.75" hidden="1" customHeight="1" x14ac:dyDescent="0.3">
      <c r="B134" s="55"/>
    </row>
    <row r="135" spans="2:2" ht="12.75" hidden="1" customHeight="1" x14ac:dyDescent="0.3">
      <c r="B135" s="55"/>
    </row>
    <row r="136" spans="2:2" ht="12.75" hidden="1" customHeight="1" x14ac:dyDescent="0.3">
      <c r="B136" s="55"/>
    </row>
    <row r="137" spans="2:2" ht="12.75" hidden="1" customHeight="1" x14ac:dyDescent="0.3">
      <c r="B137" s="55"/>
    </row>
    <row r="138" spans="2:2" ht="12.75" hidden="1" customHeight="1" x14ac:dyDescent="0.3">
      <c r="B138" s="55"/>
    </row>
    <row r="139" spans="2:2" ht="12.75" hidden="1" customHeight="1" x14ac:dyDescent="0.3">
      <c r="B139" s="55"/>
    </row>
    <row r="140" spans="2:2" ht="12.75" hidden="1" customHeight="1" x14ac:dyDescent="0.3">
      <c r="B140" s="55"/>
    </row>
    <row r="141" spans="2:2" ht="12.75" hidden="1" customHeight="1" x14ac:dyDescent="0.3">
      <c r="B141" s="55"/>
    </row>
    <row r="142" spans="2:2" ht="12.75" hidden="1" customHeight="1" x14ac:dyDescent="0.3">
      <c r="B142" s="55"/>
    </row>
    <row r="143" spans="2:2" ht="12.75" hidden="1" customHeight="1" x14ac:dyDescent="0.3">
      <c r="B143" s="55"/>
    </row>
    <row r="144" spans="2:2" ht="12.75" hidden="1" customHeight="1" x14ac:dyDescent="0.3">
      <c r="B144" s="55"/>
    </row>
    <row r="145" spans="2:2" ht="12.75" hidden="1" customHeight="1" x14ac:dyDescent="0.3">
      <c r="B145" s="55"/>
    </row>
    <row r="146" spans="2:2" ht="12.75" hidden="1" customHeight="1" x14ac:dyDescent="0.3">
      <c r="B146" s="55"/>
    </row>
    <row r="147" spans="2:2" ht="12.75" hidden="1" customHeight="1" x14ac:dyDescent="0.3">
      <c r="B147" s="55"/>
    </row>
    <row r="148" spans="2:2" ht="12.75" hidden="1" customHeight="1" x14ac:dyDescent="0.3">
      <c r="B148" s="55"/>
    </row>
    <row r="149" spans="2:2" ht="12.75" hidden="1" customHeight="1" x14ac:dyDescent="0.3">
      <c r="B149" s="55"/>
    </row>
    <row r="150" spans="2:2" ht="12.75" hidden="1" customHeight="1" x14ac:dyDescent="0.3">
      <c r="B150" s="55"/>
    </row>
    <row r="151" spans="2:2" ht="12.75" hidden="1" customHeight="1" x14ac:dyDescent="0.3">
      <c r="B151" s="55"/>
    </row>
    <row r="152" spans="2:2" ht="12.75" hidden="1" customHeight="1" x14ac:dyDescent="0.3">
      <c r="B152" s="55"/>
    </row>
    <row r="153" spans="2:2" ht="12.75" hidden="1" customHeight="1" x14ac:dyDescent="0.3">
      <c r="B153" s="55"/>
    </row>
    <row r="154" spans="2:2" ht="12.75" hidden="1" customHeight="1" x14ac:dyDescent="0.3">
      <c r="B154" s="55"/>
    </row>
    <row r="155" spans="2:2" ht="12.75" customHeight="1" x14ac:dyDescent="0.3"/>
    <row r="156" spans="2:2" ht="12.75" customHeight="1" x14ac:dyDescent="0.3"/>
    <row r="157" spans="2:2" ht="12.75" customHeight="1" x14ac:dyDescent="0.3"/>
    <row r="158" spans="2:2" ht="12.75" customHeight="1" x14ac:dyDescent="0.3"/>
    <row r="159" spans="2:2" ht="12.75" customHeight="1" x14ac:dyDescent="0.3"/>
    <row r="160" spans="2:2" ht="12.75" customHeight="1" x14ac:dyDescent="0.3"/>
    <row r="161" ht="12.75" customHeight="1" x14ac:dyDescent="0.3"/>
    <row r="162" ht="12.75" customHeight="1" x14ac:dyDescent="0.3"/>
  </sheetData>
  <sheetProtection algorithmName="SHA-512" hashValue="cI2JimfWz4DO44k+9XO1TTEN9e2ZfpXv714ymeVHbsjhd2bii+utiCfLks7l29VSIoKFQ4ugRbOfmjZ3dB21LQ==" saltValue="UktAo8nyNNe8yiTV2ImG0Q==" spinCount="100000" sheet="1" selectLockedCells="1"/>
  <mergeCells count="45">
    <mergeCell ref="M23:N23"/>
    <mergeCell ref="M24:N24"/>
    <mergeCell ref="A1:M1"/>
    <mergeCell ref="A2:A32"/>
    <mergeCell ref="C5:L5"/>
    <mergeCell ref="B2:M4"/>
    <mergeCell ref="B8:M8"/>
    <mergeCell ref="B32:N32"/>
    <mergeCell ref="C13:K13"/>
    <mergeCell ref="M18:N18"/>
    <mergeCell ref="M12:N12"/>
    <mergeCell ref="M19:N19"/>
    <mergeCell ref="M16:N16"/>
    <mergeCell ref="L15:M15"/>
    <mergeCell ref="M17:N17"/>
    <mergeCell ref="M20:N20"/>
    <mergeCell ref="C29:L29"/>
    <mergeCell ref="C25:E25"/>
    <mergeCell ref="B61:N61"/>
    <mergeCell ref="B59:N59"/>
    <mergeCell ref="C35:M41"/>
    <mergeCell ref="M30:N30"/>
    <mergeCell ref="C52:M53"/>
    <mergeCell ref="B60:N60"/>
    <mergeCell ref="C50:M50"/>
    <mergeCell ref="C49:M49"/>
    <mergeCell ref="C48:M48"/>
    <mergeCell ref="C33:M33"/>
    <mergeCell ref="C43:M46"/>
    <mergeCell ref="B5:B7"/>
    <mergeCell ref="B9:N9"/>
    <mergeCell ref="E23:J23"/>
    <mergeCell ref="M10:N10"/>
    <mergeCell ref="M11:N11"/>
    <mergeCell ref="M22:N22"/>
    <mergeCell ref="G11:J11"/>
    <mergeCell ref="M13:N13"/>
    <mergeCell ref="E17:J17"/>
    <mergeCell ref="C19:E19"/>
    <mergeCell ref="M14:N14"/>
    <mergeCell ref="E15:G15"/>
    <mergeCell ref="I15:J15"/>
    <mergeCell ref="E21:G21"/>
    <mergeCell ref="L21:M21"/>
    <mergeCell ref="I21:J21"/>
  </mergeCells>
  <phoneticPr fontId="0" type="noConversion"/>
  <dataValidations count="1">
    <dataValidation type="list" allowBlank="1" showInputMessage="1" showErrorMessage="1" sqref="G11:J11" xr:uid="{00000000-0002-0000-0000-000000000000}">
      <formula1>Authority_List</formula1>
    </dataValidation>
  </dataValidations>
  <hyperlinks>
    <hyperlink ref="H54" r:id="rId1" xr:uid="{00000000-0004-0000-0000-000000000000}"/>
  </hyperlinks>
  <printOptions horizontalCentered="1"/>
  <pageMargins left="0.23622047244094491" right="0.23622047244094491" top="0.19685039370078741" bottom="0.19685039370078741" header="0" footer="0"/>
  <pageSetup paperSize="9" scale="97"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7030A0"/>
  </sheetPr>
  <dimension ref="A1:BZ184"/>
  <sheetViews>
    <sheetView showGridLines="0" showRowColHeaders="0" topLeftCell="A28" zoomScaleNormal="100" zoomScaleSheetLayoutView="100" workbookViewId="0">
      <selection activeCell="C28" sqref="C28:J28"/>
    </sheetView>
  </sheetViews>
  <sheetFormatPr defaultColWidth="0" defaultRowHeight="0" customHeight="1" zeroHeight="1" x14ac:dyDescent="0.3"/>
  <cols>
    <col min="1" max="1" width="1.69140625" style="154" customWidth="1"/>
    <col min="2" max="2" width="1.765625" style="56" customWidth="1"/>
    <col min="3" max="3" width="6.4609375" style="56" customWidth="1"/>
    <col min="4" max="4" width="32.765625" style="56" customWidth="1"/>
    <col min="5" max="5" width="6.69140625" style="56" customWidth="1"/>
    <col min="6" max="6" width="8" style="56" customWidth="1"/>
    <col min="7" max="8" width="8.53515625" style="56" customWidth="1"/>
    <col min="9" max="9" width="23.3046875" style="56" customWidth="1"/>
    <col min="10" max="10" width="12.765625" style="56" customWidth="1"/>
    <col min="11" max="11" width="1.765625" style="56" customWidth="1"/>
    <col min="12" max="12" width="1.69140625" style="113" customWidth="1"/>
    <col min="13" max="58" width="9.69140625" style="114" hidden="1" customWidth="1"/>
    <col min="59" max="78" width="0" style="56" hidden="1" customWidth="1"/>
    <col min="79" max="16384" width="9.69140625" style="56" hidden="1"/>
  </cols>
  <sheetData>
    <row r="1" spans="1:58" ht="15.75" customHeight="1" x14ac:dyDescent="0.3">
      <c r="C1" s="109"/>
    </row>
    <row r="2" spans="1:58" ht="15.75" customHeight="1" x14ac:dyDescent="0.3"/>
    <row r="3" spans="1:58" ht="15.75" customHeight="1" x14ac:dyDescent="0.3">
      <c r="D3" s="112"/>
    </row>
    <row r="4" spans="1:58" ht="15.75" customHeight="1" x14ac:dyDescent="0.3">
      <c r="D4" s="112"/>
    </row>
    <row r="5" spans="1:58" s="54" customFormat="1" ht="15.75" customHeight="1" x14ac:dyDescent="0.3">
      <c r="A5" s="155"/>
      <c r="B5" s="103"/>
      <c r="C5" s="531"/>
      <c r="D5" s="531"/>
      <c r="E5" s="531"/>
      <c r="F5" s="70"/>
      <c r="G5" s="70"/>
      <c r="H5" s="70"/>
      <c r="I5" s="70"/>
      <c r="J5" s="70"/>
      <c r="K5" s="70"/>
      <c r="L5" s="115"/>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07"/>
      <c r="BD5" s="107"/>
      <c r="BE5" s="107"/>
      <c r="BF5" s="107"/>
    </row>
    <row r="6" spans="1:58" s="54" customFormat="1" ht="15.75" customHeight="1" x14ac:dyDescent="0.3">
      <c r="A6" s="155"/>
      <c r="B6" s="464" t="str">
        <f>Contacts!C7</f>
        <v>PUBLIC LIBRARY STATISTICS 2020-21 ACTUALS AND 2021-22 ESTIMATES</v>
      </c>
      <c r="C6" s="464"/>
      <c r="D6" s="464"/>
      <c r="E6" s="464"/>
      <c r="F6" s="464"/>
      <c r="G6" s="464"/>
      <c r="H6" s="464"/>
      <c r="I6" s="464"/>
      <c r="J6" s="464"/>
      <c r="K6" s="464"/>
      <c r="M6" s="116"/>
      <c r="N6" s="116"/>
      <c r="O6" s="116"/>
      <c r="P6" s="107"/>
      <c r="Q6" s="107"/>
      <c r="R6" s="107"/>
      <c r="S6" s="116"/>
      <c r="T6" s="116"/>
      <c r="U6" s="116"/>
      <c r="V6" s="116"/>
      <c r="W6" s="116"/>
      <c r="X6" s="116"/>
      <c r="Y6" s="116"/>
      <c r="Z6" s="116"/>
      <c r="AC6" s="116"/>
      <c r="AD6" s="116"/>
      <c r="AE6" s="107"/>
      <c r="AF6" s="107"/>
      <c r="AG6" s="107"/>
      <c r="AH6" s="116"/>
      <c r="AI6" s="116"/>
      <c r="AJ6" s="116"/>
      <c r="AK6" s="116"/>
      <c r="AL6" s="116"/>
      <c r="AM6" s="116"/>
      <c r="AN6" s="116"/>
      <c r="AO6" s="116"/>
      <c r="AR6" s="116"/>
      <c r="AS6" s="116"/>
      <c r="AT6" s="116"/>
      <c r="AU6" s="116"/>
      <c r="AV6" s="116"/>
      <c r="AW6" s="116"/>
      <c r="AX6" s="116"/>
      <c r="AY6" s="116"/>
      <c r="AZ6" s="116"/>
      <c r="BA6" s="116"/>
      <c r="BB6" s="116"/>
      <c r="BC6" s="107"/>
      <c r="BD6" s="107"/>
      <c r="BE6" s="107"/>
      <c r="BF6" s="107"/>
    </row>
    <row r="7" spans="1:58" ht="15.75" customHeight="1" thickBot="1" x14ac:dyDescent="0.35"/>
    <row r="8" spans="1:58" ht="26.25" customHeight="1" thickBot="1" x14ac:dyDescent="0.35">
      <c r="B8" s="529" t="str">
        <f>CONCATENATE("Service Points Open to the Public at 31 March ",Year," (to be used in section 1 of the questionnaire)")</f>
        <v>Service Points Open to the Public at 31 March 2021 (to be used in section 1 of the questionnaire)</v>
      </c>
      <c r="C8" s="530"/>
      <c r="D8" s="530"/>
      <c r="E8" s="530"/>
      <c r="F8" s="530"/>
      <c r="G8" s="530"/>
      <c r="H8" s="530"/>
      <c r="I8" s="530"/>
      <c r="J8" s="432" t="s">
        <v>2334</v>
      </c>
      <c r="K8" s="433"/>
      <c r="L8" s="118"/>
      <c r="M8" s="119"/>
      <c r="N8" s="119"/>
      <c r="O8" s="119"/>
      <c r="P8" s="119"/>
      <c r="Q8" s="119"/>
      <c r="R8" s="119"/>
      <c r="S8" s="119"/>
      <c r="T8" s="119"/>
      <c r="U8" s="119"/>
      <c r="V8" s="119"/>
      <c r="W8" s="119"/>
      <c r="X8" s="119"/>
      <c r="Y8" s="119"/>
      <c r="Z8" s="119"/>
      <c r="AC8" s="119"/>
      <c r="AD8" s="119"/>
      <c r="AE8" s="119"/>
      <c r="AF8" s="119"/>
      <c r="AG8" s="119"/>
      <c r="AH8" s="119"/>
      <c r="AI8" s="119"/>
      <c r="AJ8" s="119"/>
      <c r="AK8" s="119"/>
      <c r="AL8" s="119"/>
      <c r="AM8" s="119"/>
      <c r="AN8" s="119"/>
      <c r="AO8" s="119"/>
      <c r="AR8" s="119"/>
      <c r="AS8" s="119"/>
      <c r="AT8" s="119"/>
      <c r="AU8" s="119"/>
      <c r="AV8" s="119"/>
      <c r="AW8" s="119"/>
      <c r="AX8" s="119"/>
      <c r="AY8" s="119"/>
      <c r="AZ8" s="119"/>
      <c r="BA8" s="119"/>
      <c r="BB8" s="119"/>
    </row>
    <row r="9" spans="1:58" ht="12.75" customHeight="1" x14ac:dyDescent="0.3">
      <c r="B9" s="57"/>
      <c r="C9" s="58"/>
      <c r="D9" s="58"/>
      <c r="E9" s="58"/>
      <c r="F9" s="58"/>
      <c r="G9" s="58"/>
      <c r="H9" s="58"/>
      <c r="I9" s="58"/>
      <c r="J9" s="58"/>
      <c r="K9" s="59"/>
    </row>
    <row r="10" spans="1:58" ht="12.75" customHeight="1" x14ac:dyDescent="0.3">
      <c r="B10" s="57"/>
      <c r="C10" s="148" t="s">
        <v>6812</v>
      </c>
      <c r="D10" s="58"/>
      <c r="E10" s="58"/>
      <c r="F10" s="58"/>
      <c r="G10" s="58"/>
      <c r="H10" s="58"/>
      <c r="I10" s="58"/>
      <c r="J10" s="58"/>
      <c r="K10" s="59"/>
    </row>
    <row r="11" spans="1:58" ht="12.75" customHeight="1" x14ac:dyDescent="0.3">
      <c r="B11" s="57"/>
      <c r="C11" s="148"/>
      <c r="D11" s="58"/>
      <c r="E11" s="58"/>
      <c r="F11" s="58"/>
      <c r="G11" s="58"/>
      <c r="H11" s="58"/>
      <c r="I11" s="58"/>
      <c r="J11" s="58"/>
      <c r="K11" s="59"/>
    </row>
    <row r="12" spans="1:58" ht="12.75" customHeight="1" x14ac:dyDescent="0.3">
      <c r="B12" s="57"/>
      <c r="C12" s="148" t="s">
        <v>7571</v>
      </c>
      <c r="D12" s="459"/>
      <c r="E12" s="459"/>
      <c r="F12" s="459"/>
      <c r="G12" s="459"/>
      <c r="H12" s="459"/>
      <c r="I12" s="459"/>
      <c r="J12" s="459"/>
      <c r="K12" s="59"/>
    </row>
    <row r="13" spans="1:58" ht="12.75" customHeight="1" x14ac:dyDescent="0.3">
      <c r="B13" s="57"/>
      <c r="C13" s="148" t="s">
        <v>7572</v>
      </c>
      <c r="D13" s="459"/>
      <c r="E13" s="459"/>
      <c r="F13" s="459"/>
      <c r="G13" s="459"/>
      <c r="H13" s="459"/>
      <c r="I13" s="459"/>
      <c r="J13" s="459"/>
      <c r="K13" s="59"/>
    </row>
    <row r="14" spans="1:58" ht="12.75" customHeight="1" x14ac:dyDescent="0.3">
      <c r="B14" s="57"/>
      <c r="C14" s="170" t="s">
        <v>7573</v>
      </c>
      <c r="D14" s="460"/>
      <c r="E14" s="460"/>
      <c r="F14" s="460"/>
      <c r="G14" s="460"/>
      <c r="H14" s="460"/>
      <c r="I14" s="460"/>
      <c r="J14" s="460"/>
      <c r="K14" s="59"/>
    </row>
    <row r="15" spans="1:58" ht="12.75" customHeight="1" x14ac:dyDescent="0.3">
      <c r="B15" s="57"/>
      <c r="C15" s="58"/>
      <c r="D15" s="58"/>
      <c r="E15" s="58"/>
      <c r="F15" s="58"/>
      <c r="G15" s="58"/>
      <c r="H15" s="58"/>
      <c r="I15" s="58"/>
      <c r="J15" s="58"/>
      <c r="K15" s="59"/>
    </row>
    <row r="16" spans="1:58" ht="12.75" customHeight="1" x14ac:dyDescent="0.3">
      <c r="B16" s="57"/>
      <c r="C16" s="15" t="s">
        <v>6728</v>
      </c>
      <c r="D16" s="15"/>
      <c r="E16" s="15"/>
      <c r="F16" s="15"/>
      <c r="G16" s="15"/>
      <c r="H16" s="15"/>
      <c r="I16" s="15"/>
      <c r="J16" s="15"/>
      <c r="K16" s="59"/>
      <c r="AA16" s="117"/>
      <c r="AB16" s="117"/>
      <c r="AP16" s="117"/>
      <c r="AQ16" s="117"/>
    </row>
    <row r="17" spans="2:64" ht="12.75" customHeight="1" x14ac:dyDescent="0.3">
      <c r="B17" s="57"/>
      <c r="C17" s="15"/>
      <c r="D17" s="15"/>
      <c r="E17" s="15"/>
      <c r="F17" s="15"/>
      <c r="G17" s="15"/>
      <c r="H17" s="15"/>
      <c r="I17" s="15"/>
      <c r="J17" s="15"/>
      <c r="K17" s="59"/>
    </row>
    <row r="18" spans="2:64" ht="12.75" customHeight="1" x14ac:dyDescent="0.3">
      <c r="B18" s="416"/>
      <c r="C18" s="15" t="s">
        <v>6741</v>
      </c>
      <c r="D18" s="15"/>
      <c r="E18" s="15"/>
      <c r="F18" s="15"/>
      <c r="G18" s="15"/>
      <c r="H18" s="15"/>
      <c r="I18" s="15"/>
      <c r="J18" s="15"/>
      <c r="K18" s="59"/>
    </row>
    <row r="19" spans="2:64" ht="12.75" customHeight="1" x14ac:dyDescent="0.3">
      <c r="B19" s="416"/>
      <c r="C19" s="15" t="s">
        <v>6742</v>
      </c>
      <c r="D19" s="15"/>
      <c r="E19" s="15"/>
      <c r="F19" s="15"/>
      <c r="G19" s="15"/>
      <c r="H19" s="15"/>
      <c r="I19" s="15"/>
      <c r="J19" s="15"/>
      <c r="K19" s="59"/>
    </row>
    <row r="20" spans="2:64" ht="12.75" customHeight="1" x14ac:dyDescent="0.3">
      <c r="B20" s="57"/>
      <c r="C20" s="15"/>
      <c r="D20" s="15"/>
      <c r="E20" s="15"/>
      <c r="F20" s="15"/>
      <c r="G20" s="15"/>
      <c r="H20" s="15"/>
      <c r="I20" s="15"/>
      <c r="J20" s="15"/>
      <c r="K20" s="59"/>
    </row>
    <row r="21" spans="2:64" ht="12.75" customHeight="1" x14ac:dyDescent="0.3">
      <c r="B21" s="57"/>
      <c r="C21" s="15" t="s">
        <v>84</v>
      </c>
      <c r="D21" s="15"/>
      <c r="E21" s="15"/>
      <c r="F21" s="15"/>
      <c r="G21" s="15"/>
      <c r="H21" s="15"/>
      <c r="I21" s="15"/>
      <c r="J21" s="15"/>
      <c r="K21" s="59"/>
    </row>
    <row r="22" spans="2:64" ht="12.75" customHeight="1" x14ac:dyDescent="0.3">
      <c r="B22" s="57"/>
      <c r="C22" s="15"/>
      <c r="D22" s="15"/>
      <c r="E22" s="15"/>
      <c r="F22" s="15"/>
      <c r="G22" s="15"/>
      <c r="H22" s="15"/>
      <c r="I22" s="15"/>
      <c r="J22" s="15"/>
      <c r="K22" s="59"/>
    </row>
    <row r="23" spans="2:64" ht="12.75" customHeight="1" x14ac:dyDescent="0.3">
      <c r="B23" s="57"/>
      <c r="C23" s="405" t="s">
        <v>3470</v>
      </c>
      <c r="D23" s="404"/>
      <c r="E23" s="404"/>
      <c r="F23" s="404"/>
      <c r="G23" s="404"/>
      <c r="H23" s="404"/>
      <c r="I23" s="404"/>
      <c r="J23" s="15"/>
      <c r="K23" s="59"/>
    </row>
    <row r="24" spans="2:64" ht="12.75" customHeight="1" x14ac:dyDescent="0.3">
      <c r="B24" s="57"/>
      <c r="C24" s="15"/>
      <c r="D24" s="15"/>
      <c r="E24" s="15"/>
      <c r="F24" s="15"/>
      <c r="G24" s="15"/>
      <c r="H24" s="15"/>
      <c r="I24" s="15"/>
      <c r="J24" s="15"/>
      <c r="K24" s="59"/>
    </row>
    <row r="25" spans="2:64" ht="12.75" customHeight="1" x14ac:dyDescent="0.3">
      <c r="B25" s="416"/>
      <c r="C25" s="276" t="s">
        <v>6731</v>
      </c>
      <c r="D25" s="276"/>
      <c r="E25" s="276"/>
      <c r="F25" s="276"/>
      <c r="G25" s="276"/>
      <c r="H25" s="276"/>
      <c r="I25" s="276"/>
      <c r="J25" s="276"/>
      <c r="K25" s="45"/>
      <c r="L25" s="46"/>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row>
    <row r="26" spans="2:64" ht="12.75" customHeight="1" x14ac:dyDescent="0.3">
      <c r="B26" s="57"/>
      <c r="C26" s="276" t="s">
        <v>6743</v>
      </c>
      <c r="D26" s="276"/>
      <c r="E26" s="276"/>
      <c r="F26" s="276"/>
      <c r="G26" s="276"/>
      <c r="H26" s="276"/>
      <c r="I26" s="276"/>
      <c r="J26" s="276"/>
      <c r="K26" s="45"/>
      <c r="L26" s="46"/>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row>
    <row r="27" spans="2:64" ht="12.75" customHeight="1" x14ac:dyDescent="0.3">
      <c r="B27" s="57"/>
      <c r="C27" s="47"/>
      <c r="D27" s="47"/>
      <c r="E27" s="47"/>
      <c r="F27" s="47"/>
      <c r="G27" s="47"/>
      <c r="H27" s="47"/>
      <c r="I27" s="47"/>
      <c r="J27" s="47"/>
      <c r="K27" s="60"/>
      <c r="L27" s="120"/>
      <c r="M27" s="122"/>
      <c r="N27" s="122"/>
      <c r="O27" s="122"/>
      <c r="P27" s="121"/>
      <c r="Q27" s="121"/>
      <c r="R27" s="121"/>
      <c r="S27" s="121"/>
      <c r="T27" s="121"/>
      <c r="U27" s="121"/>
      <c r="V27" s="121"/>
      <c r="W27" s="121"/>
      <c r="X27" s="121"/>
      <c r="Y27" s="121"/>
      <c r="Z27" s="121"/>
      <c r="AA27" s="121"/>
      <c r="AB27" s="121"/>
      <c r="AC27" s="122"/>
      <c r="AD27" s="122"/>
      <c r="AE27" s="121"/>
      <c r="AF27" s="121"/>
      <c r="AG27" s="121"/>
      <c r="AH27" s="121"/>
      <c r="AI27" s="121"/>
      <c r="AJ27" s="121"/>
      <c r="AK27" s="121"/>
      <c r="AL27" s="121"/>
      <c r="AM27" s="121"/>
      <c r="AN27" s="121"/>
      <c r="AO27" s="121"/>
      <c r="AP27" s="121"/>
      <c r="AQ27" s="121"/>
      <c r="AR27" s="122"/>
      <c r="AS27" s="122"/>
      <c r="AT27" s="122"/>
      <c r="AU27" s="122"/>
      <c r="AV27" s="122"/>
      <c r="AW27" s="122"/>
      <c r="AX27" s="122"/>
      <c r="AY27" s="122"/>
      <c r="AZ27" s="122"/>
      <c r="BA27" s="122"/>
      <c r="BB27" s="122"/>
    </row>
    <row r="28" spans="2:64" ht="12.75" customHeight="1" x14ac:dyDescent="0.3">
      <c r="B28" s="57"/>
      <c r="C28" s="535" t="s">
        <v>853</v>
      </c>
      <c r="D28" s="535"/>
      <c r="E28" s="535"/>
      <c r="F28" s="535"/>
      <c r="G28" s="535"/>
      <c r="H28" s="535"/>
      <c r="I28" s="535"/>
      <c r="J28" s="535"/>
      <c r="K28" s="59"/>
    </row>
    <row r="29" spans="2:64" ht="12.75" customHeight="1" x14ac:dyDescent="0.3">
      <c r="B29" s="57"/>
      <c r="C29" s="61"/>
      <c r="D29" s="61"/>
      <c r="E29" s="61"/>
      <c r="F29" s="61"/>
      <c r="G29" s="61"/>
      <c r="H29" s="61"/>
      <c r="I29" s="61"/>
      <c r="J29" s="61"/>
      <c r="K29" s="62"/>
      <c r="L29" s="123"/>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122"/>
      <c r="AX29" s="122"/>
      <c r="AY29" s="122"/>
      <c r="AZ29" s="122"/>
      <c r="BB29" s="122"/>
    </row>
    <row r="30" spans="2:64" ht="15.75" customHeight="1" x14ac:dyDescent="0.3">
      <c r="B30" s="411"/>
      <c r="C30" s="525" t="s">
        <v>9</v>
      </c>
      <c r="D30" s="525" t="s">
        <v>403</v>
      </c>
      <c r="E30" s="525" t="s">
        <v>83</v>
      </c>
      <c r="F30" s="525" t="s">
        <v>6495</v>
      </c>
      <c r="G30" s="525" t="s">
        <v>6514</v>
      </c>
      <c r="H30" s="525" t="s">
        <v>6757</v>
      </c>
      <c r="I30" s="532" t="s">
        <v>745</v>
      </c>
      <c r="J30" s="525" t="s">
        <v>37</v>
      </c>
      <c r="K30" s="59"/>
      <c r="M30" s="122"/>
      <c r="N30" s="122"/>
      <c r="O30" s="122"/>
      <c r="P30" s="122"/>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22"/>
      <c r="AS30" s="528" t="s">
        <v>6476</v>
      </c>
      <c r="AT30" s="528" t="s">
        <v>810</v>
      </c>
      <c r="AU30" s="528" t="s">
        <v>811</v>
      </c>
      <c r="AV30" s="528" t="s">
        <v>6477</v>
      </c>
      <c r="AW30" s="528"/>
      <c r="AX30" s="122"/>
      <c r="AY30" s="122"/>
      <c r="AZ30" s="122"/>
      <c r="BA30" s="122"/>
      <c r="BB30" s="122"/>
    </row>
    <row r="31" spans="2:64" ht="15.75" customHeight="1" x14ac:dyDescent="0.3">
      <c r="B31" s="411"/>
      <c r="C31" s="526"/>
      <c r="D31" s="526"/>
      <c r="E31" s="526"/>
      <c r="F31" s="526"/>
      <c r="G31" s="526"/>
      <c r="H31" s="526"/>
      <c r="I31" s="533"/>
      <c r="J31" s="526"/>
      <c r="K31" s="59"/>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528"/>
      <c r="AT31" s="528"/>
      <c r="AU31" s="528"/>
      <c r="AV31" s="528"/>
      <c r="AW31" s="528"/>
      <c r="AX31" s="122"/>
      <c r="AY31" s="122"/>
      <c r="AZ31" s="122"/>
      <c r="BA31" s="122"/>
      <c r="BB31" s="122"/>
      <c r="BL31" s="56" t="s">
        <v>6816</v>
      </c>
    </row>
    <row r="32" spans="2:64" ht="15.75" customHeight="1" x14ac:dyDescent="0.3">
      <c r="B32" s="411"/>
      <c r="C32" s="526"/>
      <c r="D32" s="526"/>
      <c r="E32" s="526"/>
      <c r="F32" s="526"/>
      <c r="G32" s="526"/>
      <c r="H32" s="526"/>
      <c r="I32" s="533"/>
      <c r="J32" s="526"/>
      <c r="K32" s="59"/>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528"/>
      <c r="AT32" s="528"/>
      <c r="AU32" s="528"/>
      <c r="AV32" s="528"/>
      <c r="AW32" s="528"/>
      <c r="AX32" s="122"/>
      <c r="AY32" s="424"/>
      <c r="AZ32" s="424"/>
      <c r="BA32" s="424"/>
      <c r="BB32" s="424"/>
      <c r="BC32" s="425"/>
      <c r="BD32" s="425"/>
      <c r="BE32" s="425"/>
      <c r="BF32" s="425"/>
    </row>
    <row r="33" spans="1:78" ht="15.75" customHeight="1" x14ac:dyDescent="0.3">
      <c r="B33" s="411"/>
      <c r="C33" s="526"/>
      <c r="D33" s="526"/>
      <c r="E33" s="526"/>
      <c r="F33" s="526"/>
      <c r="G33" s="526"/>
      <c r="H33" s="526"/>
      <c r="I33" s="533"/>
      <c r="J33" s="526"/>
      <c r="K33" s="59"/>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528"/>
      <c r="AT33" s="528"/>
      <c r="AU33" s="528"/>
      <c r="AV33" s="528"/>
      <c r="AW33" s="528"/>
      <c r="AX33" s="122"/>
      <c r="AY33" s="424"/>
      <c r="AZ33" s="424"/>
      <c r="BA33" s="424"/>
      <c r="BB33" s="424"/>
      <c r="BC33" s="425"/>
      <c r="BD33" s="425"/>
      <c r="BE33" s="425"/>
      <c r="BF33" s="425"/>
    </row>
    <row r="34" spans="1:78" ht="15.75" customHeight="1" x14ac:dyDescent="0.3">
      <c r="B34" s="411"/>
      <c r="C34" s="526"/>
      <c r="D34" s="526"/>
      <c r="E34" s="526"/>
      <c r="F34" s="526"/>
      <c r="G34" s="526"/>
      <c r="H34" s="526"/>
      <c r="I34" s="151" t="s">
        <v>854</v>
      </c>
      <c r="J34" s="526"/>
      <c r="K34" s="63"/>
      <c r="L34" s="124"/>
      <c r="M34" s="534" t="s">
        <v>749</v>
      </c>
      <c r="N34" s="534"/>
      <c r="O34" s="152"/>
      <c r="P34" s="527" t="s">
        <v>86</v>
      </c>
      <c r="Q34" s="527"/>
      <c r="R34" s="527"/>
      <c r="S34" s="527"/>
      <c r="T34" s="527"/>
      <c r="U34" s="527"/>
      <c r="V34" s="527"/>
      <c r="W34" s="527"/>
      <c r="X34" s="527"/>
      <c r="Y34" s="527"/>
      <c r="Z34" s="527"/>
      <c r="AA34" s="527"/>
      <c r="AB34" s="527"/>
      <c r="AC34" s="527"/>
      <c r="AD34" s="125"/>
      <c r="AE34" s="527" t="s">
        <v>87</v>
      </c>
      <c r="AF34" s="527"/>
      <c r="AG34" s="527"/>
      <c r="AH34" s="527"/>
      <c r="AI34" s="527"/>
      <c r="AJ34" s="527"/>
      <c r="AK34" s="527"/>
      <c r="AL34" s="527"/>
      <c r="AM34" s="527"/>
      <c r="AN34" s="527"/>
      <c r="AO34" s="527"/>
      <c r="AP34" s="527"/>
      <c r="AQ34" s="527"/>
      <c r="AR34" s="527"/>
      <c r="AS34" s="528"/>
      <c r="AT34" s="528"/>
      <c r="AU34" s="528"/>
      <c r="AV34" s="528"/>
      <c r="AW34" s="528"/>
      <c r="AX34" s="527" t="s">
        <v>86</v>
      </c>
      <c r="AY34" s="527"/>
      <c r="AZ34" s="527"/>
      <c r="BA34" s="527"/>
      <c r="BB34" s="527"/>
      <c r="BC34" s="527"/>
      <c r="BD34" s="527"/>
      <c r="BE34" s="527"/>
      <c r="BF34" s="527"/>
      <c r="BG34" s="527"/>
      <c r="BH34" s="527"/>
      <c r="BI34" s="527"/>
      <c r="BJ34" s="527"/>
      <c r="BK34" s="527"/>
      <c r="BL34" s="125"/>
      <c r="BM34" s="527" t="s">
        <v>87</v>
      </c>
      <c r="BN34" s="527"/>
      <c r="BO34" s="527"/>
      <c r="BP34" s="527"/>
      <c r="BQ34" s="527"/>
      <c r="BR34" s="527"/>
      <c r="BS34" s="527"/>
      <c r="BT34" s="527"/>
      <c r="BU34" s="527"/>
      <c r="BV34" s="527"/>
      <c r="BW34" s="527"/>
      <c r="BX34" s="527"/>
      <c r="BY34" s="527"/>
      <c r="BZ34" s="527"/>
    </row>
    <row r="35" spans="1:78" s="128" customFormat="1" ht="15.75" customHeight="1" x14ac:dyDescent="0.2">
      <c r="A35" s="156"/>
      <c r="B35" s="412"/>
      <c r="C35" s="64" t="s">
        <v>502</v>
      </c>
      <c r="D35" s="64" t="s">
        <v>467</v>
      </c>
      <c r="E35" s="64" t="s">
        <v>503</v>
      </c>
      <c r="F35" s="64" t="s">
        <v>431</v>
      </c>
      <c r="G35" s="64" t="s">
        <v>744</v>
      </c>
      <c r="H35" s="64" t="s">
        <v>85</v>
      </c>
      <c r="I35" s="64" t="s">
        <v>6496</v>
      </c>
      <c r="J35" s="64" t="s">
        <v>6758</v>
      </c>
      <c r="K35" s="408" t="str">
        <f>IF(COUNTIF(K37:K176,"S")&gt;0,"S","")</f>
        <v/>
      </c>
      <c r="L35" s="126"/>
      <c r="M35" s="269" t="s">
        <v>38</v>
      </c>
      <c r="N35" s="269" t="s">
        <v>39</v>
      </c>
      <c r="O35" s="152"/>
      <c r="P35" s="127" t="s">
        <v>571</v>
      </c>
      <c r="Q35" s="127" t="s">
        <v>418</v>
      </c>
      <c r="R35" s="127" t="s">
        <v>419</v>
      </c>
      <c r="S35" s="127" t="s">
        <v>420</v>
      </c>
      <c r="T35" s="127" t="s">
        <v>421</v>
      </c>
      <c r="U35" s="127" t="s">
        <v>422</v>
      </c>
      <c r="V35" s="127" t="s">
        <v>423</v>
      </c>
      <c r="W35" s="127" t="s">
        <v>424</v>
      </c>
      <c r="X35" s="127" t="s">
        <v>425</v>
      </c>
      <c r="Y35" s="127" t="s">
        <v>426</v>
      </c>
      <c r="Z35" s="137" t="s">
        <v>427</v>
      </c>
      <c r="AA35" s="127" t="s">
        <v>775</v>
      </c>
      <c r="AB35" s="127" t="s">
        <v>776</v>
      </c>
      <c r="AC35" s="127" t="s">
        <v>432</v>
      </c>
      <c r="AD35" s="127"/>
      <c r="AE35" s="127" t="s">
        <v>571</v>
      </c>
      <c r="AF35" s="127" t="s">
        <v>418</v>
      </c>
      <c r="AG35" s="127" t="s">
        <v>419</v>
      </c>
      <c r="AH35" s="127" t="s">
        <v>420</v>
      </c>
      <c r="AI35" s="127" t="s">
        <v>421</v>
      </c>
      <c r="AJ35" s="127" t="s">
        <v>422</v>
      </c>
      <c r="AK35" s="127" t="s">
        <v>423</v>
      </c>
      <c r="AL35" s="127" t="s">
        <v>424</v>
      </c>
      <c r="AM35" s="127" t="s">
        <v>425</v>
      </c>
      <c r="AN35" s="127" t="s">
        <v>426</v>
      </c>
      <c r="AO35" s="137" t="s">
        <v>427</v>
      </c>
      <c r="AP35" s="127" t="s">
        <v>775</v>
      </c>
      <c r="AQ35" s="127" t="s">
        <v>776</v>
      </c>
      <c r="AR35" s="127" t="s">
        <v>432</v>
      </c>
      <c r="AS35" s="528"/>
      <c r="AT35" s="528"/>
      <c r="AU35" s="528"/>
      <c r="AV35" s="528"/>
      <c r="AW35" s="528"/>
      <c r="AX35" s="127" t="s">
        <v>571</v>
      </c>
      <c r="AY35" s="127" t="s">
        <v>418</v>
      </c>
      <c r="AZ35" s="127" t="s">
        <v>419</v>
      </c>
      <c r="BA35" s="127" t="s">
        <v>420</v>
      </c>
      <c r="BB35" s="127" t="s">
        <v>421</v>
      </c>
      <c r="BC35" s="127" t="s">
        <v>422</v>
      </c>
      <c r="BD35" s="127" t="s">
        <v>423</v>
      </c>
      <c r="BE35" s="127" t="s">
        <v>424</v>
      </c>
      <c r="BF35" s="127" t="s">
        <v>425</v>
      </c>
      <c r="BG35" s="127" t="s">
        <v>426</v>
      </c>
      <c r="BH35" s="137" t="s">
        <v>427</v>
      </c>
      <c r="BI35" s="127" t="s">
        <v>775</v>
      </c>
      <c r="BJ35" s="127" t="s">
        <v>776</v>
      </c>
      <c r="BK35" s="127" t="s">
        <v>432</v>
      </c>
      <c r="BL35" s="127"/>
      <c r="BM35" s="127" t="s">
        <v>571</v>
      </c>
      <c r="BN35" s="127" t="s">
        <v>418</v>
      </c>
      <c r="BO35" s="127" t="s">
        <v>419</v>
      </c>
      <c r="BP35" s="127" t="s">
        <v>420</v>
      </c>
      <c r="BQ35" s="127" t="s">
        <v>421</v>
      </c>
      <c r="BR35" s="127" t="s">
        <v>422</v>
      </c>
      <c r="BS35" s="127" t="s">
        <v>423</v>
      </c>
      <c r="BT35" s="127" t="s">
        <v>424</v>
      </c>
      <c r="BU35" s="127" t="s">
        <v>425</v>
      </c>
      <c r="BV35" s="127" t="s">
        <v>426</v>
      </c>
      <c r="BW35" s="137" t="s">
        <v>427</v>
      </c>
      <c r="BX35" s="127" t="s">
        <v>775</v>
      </c>
      <c r="BY35" s="127" t="s">
        <v>776</v>
      </c>
      <c r="BZ35" s="127" t="s">
        <v>432</v>
      </c>
    </row>
    <row r="36" spans="1:78" s="128" customFormat="1" ht="15.75" customHeight="1" x14ac:dyDescent="0.3">
      <c r="A36" s="156"/>
      <c r="B36" s="412"/>
      <c r="C36" s="65"/>
      <c r="D36" s="66"/>
      <c r="E36" s="66"/>
      <c r="F36" s="66"/>
      <c r="G36" s="66"/>
      <c r="H36" s="440" t="s">
        <v>6779</v>
      </c>
      <c r="I36" s="66"/>
      <c r="J36" s="258"/>
      <c r="K36" s="408" t="str">
        <f>IF(COUNTIF(K37:K176,"M")&gt;0,"M","")</f>
        <v/>
      </c>
      <c r="L36" s="126"/>
      <c r="M36" s="270">
        <f>IF($K$35="S","**",SUM(M37:M176))</f>
        <v>31</v>
      </c>
      <c r="N36" s="270">
        <f>IF($K$35="S","**",SUM(N37:N176))</f>
        <v>0</v>
      </c>
      <c r="O36" s="153"/>
      <c r="P36" s="129">
        <f>IF($K$35="S","**",SUM(P37:P176))</f>
        <v>0</v>
      </c>
      <c r="Q36" s="129">
        <f>IF($K$35="S","**",SUM(Q37:Q176))</f>
        <v>0</v>
      </c>
      <c r="R36" s="129">
        <f>IF($K$35="S","**",SUM(R37:R176))</f>
        <v>12</v>
      </c>
      <c r="S36" s="129">
        <f>IF($K$35="S","**",SUM(S37:S176))</f>
        <v>0</v>
      </c>
      <c r="T36" s="129">
        <f t="shared" ref="T36:Z36" si="0">IF($K$35="S","**",SUM(T37:T176))</f>
        <v>9</v>
      </c>
      <c r="U36" s="129">
        <f t="shared" si="0"/>
        <v>0</v>
      </c>
      <c r="V36" s="129">
        <f t="shared" si="0"/>
        <v>7</v>
      </c>
      <c r="W36" s="129">
        <f t="shared" si="0"/>
        <v>0</v>
      </c>
      <c r="X36" s="129">
        <f t="shared" si="0"/>
        <v>0</v>
      </c>
      <c r="Y36" s="129">
        <f t="shared" si="0"/>
        <v>0</v>
      </c>
      <c r="Z36" s="129">
        <f t="shared" si="0"/>
        <v>0</v>
      </c>
      <c r="AA36" s="129">
        <f>IF($K$36="M","**",SUM(AA37:AA176))</f>
        <v>3</v>
      </c>
      <c r="AB36" s="129">
        <f>IF($K$36="M","**",SUM(AB37:AB176))</f>
        <v>0</v>
      </c>
      <c r="AC36" s="129">
        <f>IF($K$35="S","**",SUM(AC37:AC176))</f>
        <v>0</v>
      </c>
      <c r="AD36" s="129"/>
      <c r="AE36" s="129">
        <f>IF($K$35="S","**",SUM(AE37:AE176))</f>
        <v>0</v>
      </c>
      <c r="AF36" s="129">
        <f>IF($K$35="S","**",SUM(AF37:AF176))</f>
        <v>0</v>
      </c>
      <c r="AG36" s="129">
        <f>IF($K$35="S","**",SUM(AG37:AG176))</f>
        <v>0</v>
      </c>
      <c r="AH36" s="129">
        <f>IF($K$35="S","**",SUM(AH37:AH176))</f>
        <v>0</v>
      </c>
      <c r="AI36" s="129">
        <f t="shared" ref="AI36:AO36" si="1">IF($K$35="S","**",SUM(AI37:AI176))</f>
        <v>0</v>
      </c>
      <c r="AJ36" s="129">
        <f t="shared" si="1"/>
        <v>0</v>
      </c>
      <c r="AK36" s="129">
        <f t="shared" si="1"/>
        <v>0</v>
      </c>
      <c r="AL36" s="129">
        <f t="shared" si="1"/>
        <v>0</v>
      </c>
      <c r="AM36" s="129">
        <f t="shared" si="1"/>
        <v>0</v>
      </c>
      <c r="AN36" s="129">
        <f t="shared" si="1"/>
        <v>0</v>
      </c>
      <c r="AO36" s="129">
        <f t="shared" si="1"/>
        <v>0</v>
      </c>
      <c r="AP36" s="129">
        <f>IF($K$36="M","**",SUM(AP37:AP176))</f>
        <v>0</v>
      </c>
      <c r="AQ36" s="129">
        <f>IF($K$36="M","**",SUM(AQ37:AQ176))</f>
        <v>0</v>
      </c>
      <c r="AR36" s="129">
        <f>IF($K$35="S","**",SUM(AR37:AR176))</f>
        <v>0</v>
      </c>
      <c r="AS36" s="270">
        <f>IF($K$35="S","**",SUM(AS37:AS176))</f>
        <v>31</v>
      </c>
      <c r="AT36" s="270">
        <f>IF($K$35="S","**",SUM(AT37:AT176))</f>
        <v>0</v>
      </c>
      <c r="AU36" s="270">
        <f>IF($K$35="S","**",SUM(AU37:AU176))</f>
        <v>0</v>
      </c>
      <c r="AV36" s="270">
        <f>IF($K$35="S","**",SUM(AV37:AV176))</f>
        <v>0</v>
      </c>
      <c r="AW36" s="270"/>
      <c r="AX36" s="129">
        <f>IF($K$35="S","**",SUM(AX37:AX176))</f>
        <v>0</v>
      </c>
      <c r="AY36" s="129">
        <f>IF($K$35="S","**",SUM(AY37:AY176))</f>
        <v>0</v>
      </c>
      <c r="AZ36" s="129">
        <f>IF($K$35="S","**",SUM(AZ37:AZ176))</f>
        <v>0</v>
      </c>
      <c r="BA36" s="129">
        <f>IF($K$35="S","**",SUM(BA37:BA176))</f>
        <v>0</v>
      </c>
      <c r="BB36" s="129">
        <f t="shared" ref="BB36:BH36" si="2">IF($K$35="S","**",SUM(BB37:BB176))</f>
        <v>0</v>
      </c>
      <c r="BC36" s="129">
        <f t="shared" si="2"/>
        <v>0</v>
      </c>
      <c r="BD36" s="129">
        <f t="shared" si="2"/>
        <v>0</v>
      </c>
      <c r="BE36" s="129">
        <f t="shared" si="2"/>
        <v>0</v>
      </c>
      <c r="BF36" s="129">
        <f t="shared" si="2"/>
        <v>0</v>
      </c>
      <c r="BG36" s="129">
        <f t="shared" si="2"/>
        <v>0</v>
      </c>
      <c r="BH36" s="129">
        <f t="shared" si="2"/>
        <v>0</v>
      </c>
      <c r="BI36" s="129">
        <f>IF($K$36="M","**",SUM(BI37:BI176))</f>
        <v>0</v>
      </c>
      <c r="BJ36" s="129">
        <f>IF($K$36="M","**",SUM(BJ37:BJ176))</f>
        <v>0</v>
      </c>
      <c r="BK36" s="129">
        <f>IF($K$35="S","**",SUM(BK37:BK176))</f>
        <v>10</v>
      </c>
      <c r="BL36" s="129"/>
      <c r="BM36" s="129">
        <f>IF($K$35="S","**",SUM(BM37:BM176))</f>
        <v>0</v>
      </c>
      <c r="BN36" s="129">
        <f>IF($K$35="S","**",SUM(BN37:BN176))</f>
        <v>0</v>
      </c>
      <c r="BO36" s="129">
        <f>IF($K$35="S","**",SUM(BO37:BO176))</f>
        <v>0</v>
      </c>
      <c r="BP36" s="129">
        <f>IF($K$35="S","**",SUM(BP37:BP176))</f>
        <v>0</v>
      </c>
      <c r="BQ36" s="129">
        <f t="shared" ref="BQ36:BW36" si="3">IF($K$35="S","**",SUM(BQ37:BQ176))</f>
        <v>0</v>
      </c>
      <c r="BR36" s="129">
        <f t="shared" si="3"/>
        <v>0</v>
      </c>
      <c r="BS36" s="129">
        <f t="shared" si="3"/>
        <v>0</v>
      </c>
      <c r="BT36" s="129">
        <f t="shared" si="3"/>
        <v>0</v>
      </c>
      <c r="BU36" s="129">
        <f t="shared" si="3"/>
        <v>0</v>
      </c>
      <c r="BV36" s="129">
        <f t="shared" si="3"/>
        <v>0</v>
      </c>
      <c r="BW36" s="129">
        <f t="shared" si="3"/>
        <v>0</v>
      </c>
      <c r="BX36" s="129">
        <f>IF($K$36="M","**",SUM(BX37:BX176))</f>
        <v>0</v>
      </c>
      <c r="BY36" s="129">
        <f>IF($K$36="M","**",SUM(BY37:BY176))</f>
        <v>0</v>
      </c>
      <c r="BZ36" s="129">
        <f>IF($K$35="S","**",SUM(BZ37:BZ176))</f>
        <v>0</v>
      </c>
    </row>
    <row r="37" spans="1:78" ht="15.75" customHeight="1" x14ac:dyDescent="0.3">
      <c r="A37" s="410" t="str">
        <f>Contacts!$L$11&amp;"_"&amp;'Service Points'!C37</f>
        <v>S8602_1</v>
      </c>
      <c r="B37" s="411">
        <f>IF(ISERROR(VLOOKUP(A37,LY!$D:$E,1,FALSE)),0,1)</f>
        <v>1</v>
      </c>
      <c r="C37" s="307">
        <v>1</v>
      </c>
      <c r="D37" s="309" t="str">
        <f>IF($B37=1,VLOOKUP($A37,LY_ServicePoints,2,FALSE),"")</f>
        <v>Balerno</v>
      </c>
      <c r="E37" s="42" t="str">
        <f t="shared" ref="E37:E68" si="4">IF($B37=1,VLOOKUP($A37,LY_ServicePoints,3,FALSE),"")</f>
        <v>Static</v>
      </c>
      <c r="F37" s="42">
        <f t="shared" ref="F37:F68" si="5">IF($B37=1,VLOOKUP($A37,LY_ServicePoints,4,FALSE),"")</f>
        <v>32</v>
      </c>
      <c r="G37" s="463">
        <f t="shared" ref="G37:G68" si="6">IF($B37=1,VLOOKUP($A37,LY_ServicePoints,5,FALSE),"")</f>
        <v>0</v>
      </c>
      <c r="H37" s="42">
        <v>0</v>
      </c>
      <c r="I37" s="308" t="str">
        <f t="shared" ref="I37:I68" si="7">IF($B37=1,VLOOKUP($A37,LY_ServicePoints,6,FALSE),"")</f>
        <v>Local Authority Run Library</v>
      </c>
      <c r="J37" s="136" t="str">
        <f t="shared" ref="J37:J68" si="8">IF($B37=1,VLOOKUP($A37,LY_ServicePoints,7,FALSE),"")</f>
        <v>Yes</v>
      </c>
      <c r="K37" s="409" t="str">
        <f>IF(AND(ISTEXT(F37),ISTEXT(G37)),LEFT(E37,1),"")</f>
        <v/>
      </c>
      <c r="L37" s="48">
        <f t="shared" ref="L37:L68" si="9">IF(LEN(D37)&gt;0,1,0)</f>
        <v>1</v>
      </c>
      <c r="M37" s="271">
        <f>IF($L37=0,"",IF(OR($J37="(Select)",$J37="Select",$J37="No",J37=""),0,1))</f>
        <v>1</v>
      </c>
      <c r="N37" s="271">
        <f>IF($L37=0,"",IF(OR($J37="(Select)",$J37="Select",$J37="Yes",J37=""),0,1))</f>
        <v>0</v>
      </c>
      <c r="O37" s="152"/>
      <c r="P37" s="106">
        <f>IF($L37=0,"",IF(AND($M37=1,$E37="Static",SUM($F37,$G37)&gt;=60),1,0))</f>
        <v>0</v>
      </c>
      <c r="Q37" s="106">
        <f>IF($L37=0,"",IF(AND($M37=1,$E37="Static",SUM($F37,$G37)&gt;=55),1-P37,0))</f>
        <v>0</v>
      </c>
      <c r="R37" s="106">
        <f>IF($L37=0,"",IF(AND($M37=1,$E37="Static",SUM($F37,$G37)&gt;=50),1-SUM(P37:Q37),0))</f>
        <v>0</v>
      </c>
      <c r="S37" s="106">
        <f>IF($L37=0,"",IF(AND($M37=1,$E37="Static",SUM($F37,$G37)&gt;=45),1-SUM(P37:R37),0))</f>
        <v>0</v>
      </c>
      <c r="T37" s="106">
        <f>IF($L37=0,"",IF(AND($M37=1,$E37="Static",SUM($F37,$G37)&gt;=40),1-SUM(P37:S37),0))</f>
        <v>0</v>
      </c>
      <c r="U37" s="106">
        <f>IF($L37=0,"",IF(AND($M37=1,$E37="Static",SUM($F37,$G37)&gt;=35),1-SUM(P37:T37),0))</f>
        <v>0</v>
      </c>
      <c r="V37" s="106">
        <f>IF($L37=0,"",IF(AND($M37=1,$E37="Static",SUM($F37,$G37)&gt;=30),1-SUM(P37:U37),0))</f>
        <v>1</v>
      </c>
      <c r="W37" s="106">
        <f>IF($L37=0,"",IF(AND($M37=1,$E37="Static",SUM($F37,$G37)&gt;=25),1-SUM(P37:V37),0))</f>
        <v>0</v>
      </c>
      <c r="X37" s="106">
        <f>IF($L37=0,"",IF(AND($M37=1,$E37="Static",SUM($F37,$G37)&gt;=20),1-SUM(P37:W37),0))</f>
        <v>0</v>
      </c>
      <c r="Y37" s="106">
        <f>IF($L37=0,"",IF(AND($M37=1,$E37="Static",SUM($F37,$G37)&gt;=15),1-SUM(P37:X37),0))</f>
        <v>0</v>
      </c>
      <c r="Z37" s="106">
        <f>IF($L37=0,"",IF(AND($M37=1,$E37="Static",SUM($F37,$G37)&gt;=10),1-SUM(P37:Y37),0))</f>
        <v>0</v>
      </c>
      <c r="AA37" s="106">
        <f>IF($L37=0,"",IF(AND($M37=1,$E37="Mobile",SUM($F37,$G37)&gt;=10),1,0))</f>
        <v>0</v>
      </c>
      <c r="AB37" s="106">
        <f>IF($L37=0,"",IF(AND($M37=1,$E37="Mobile",SUM($F37,$G37)&lt;10),1,0))</f>
        <v>0</v>
      </c>
      <c r="AC37" s="106">
        <f>IF($L37=0,"",IF(AND($M37=1,$E37="Static",SUM($F37,$G37)&lt;10),1,0))</f>
        <v>0</v>
      </c>
      <c r="AD37" s="106"/>
      <c r="AE37" s="106">
        <f>IF($L37=0,"",IF(AND($N37=1,$E37="Static",SUM($F37,$G37)&gt;=60),1,0))</f>
        <v>0</v>
      </c>
      <c r="AF37" s="106">
        <f>IF($L37=0,"",IF(AND($N37=1,$E37="Static",SUM($F37,$G37)&gt;=55),1-AE37,0))</f>
        <v>0</v>
      </c>
      <c r="AG37" s="106">
        <f>IF($L37=0,"",IF(AND($N37=1,$E37="Static",SUM($F37,$G37)&gt;=50),1-SUM(AE37:AF37),0))</f>
        <v>0</v>
      </c>
      <c r="AH37" s="106">
        <f>IF($L37=0,"",IF(AND($N37=1,$E37="Static",SUM($F37,$G37)&gt;=45),1-SUM(AE37:AG37),0))</f>
        <v>0</v>
      </c>
      <c r="AI37" s="106">
        <f>IF($L37=0,"",IF(AND($N37=1,$E37="Static",SUM($F37,$G37)&gt;=40),1-SUM(AE37:AH37),0))</f>
        <v>0</v>
      </c>
      <c r="AJ37" s="106">
        <f>IF($L37=0,"",IF(AND($N37=1,$E37="Static",SUM($F37,$G37)&gt;=35),1-SUM(AE37:AI37),0))</f>
        <v>0</v>
      </c>
      <c r="AK37" s="106">
        <f>IF($L37=0,"",IF(AND($N37=1,$E37="Static",SUM($F37,$G37)&gt;=30),1-SUM(AE37:AJ37),0))</f>
        <v>0</v>
      </c>
      <c r="AL37" s="106">
        <f>IF($L37=0,"",IF(AND($N37=1,$E37="Static",SUM($F37,$G37)&gt;=25),1-SUM(AE37:AK37),0))</f>
        <v>0</v>
      </c>
      <c r="AM37" s="106">
        <f>IF($L37=0,"",IF(AND($N37=1,$E37="Static",SUM($F37,$G37)&gt;=20),1-SUM(AE37:AL37),0))</f>
        <v>0</v>
      </c>
      <c r="AN37" s="106">
        <f>IF($L37=0,"",IF(AND($N37=1,$E37="Static",SUM($F37,$G37)&gt;=15),1-SUM(AE37:AM37),0))</f>
        <v>0</v>
      </c>
      <c r="AO37" s="106">
        <f>IF($L37=0,"",IF(AND($N37=1,$E37="Static",SUM($F37,$G37)&gt;=10),1-SUM(AE37:AN37),0))</f>
        <v>0</v>
      </c>
      <c r="AP37" s="106">
        <f>IF($L37=0,"",IF(AND($N37=1,$E37="Mobile",SUM($F37,$G37)&gt;=10),1,0))</f>
        <v>0</v>
      </c>
      <c r="AQ37" s="106">
        <f>IF($L37=0,"",IF(AND($N37=1,$E37="Mobile",SUM($F37,$G37)&lt;10),1,0))</f>
        <v>0</v>
      </c>
      <c r="AR37" s="106">
        <f>IF($L37=0,"",IF(AND($N37=1,$E37="Static",SUM($F37,$G37)&lt;10),1,0))</f>
        <v>0</v>
      </c>
      <c r="AS37" s="271">
        <f>IF($L37=0,"",IF($I37="Local Authority Run Library",1,0))</f>
        <v>1</v>
      </c>
      <c r="AT37" s="271">
        <f>IF($L37=0,"",IF($I37="Community Managed Co-Produced Library",1,0))</f>
        <v>0</v>
      </c>
      <c r="AU37" s="271">
        <f>IF($L37=0,"",IF($I37="Commissioned Community Co-Produced Library",1,0))</f>
        <v>0</v>
      </c>
      <c r="AV37" s="271">
        <f>IF($L37=0,"",IF($I37="Independent Library",1,0))</f>
        <v>0</v>
      </c>
      <c r="AW37" s="271"/>
      <c r="AX37" s="106">
        <f>IF($L37=0,"",IF(AND($M37=1,$E37="Static",SUM($H37)&gt;=60),1,0))</f>
        <v>0</v>
      </c>
      <c r="AY37" s="106">
        <f>IF($L37=0,"",IF(AND($M37=1,$E37="Static",SUM($H37)&gt;=55),1-AX37,0))</f>
        <v>0</v>
      </c>
      <c r="AZ37" s="106">
        <f>IF($L37=0,"",IF(AND($M37=1,$E37="Static",SUM($H37)&gt;=50),1-SUM(AX37:AY37),0))</f>
        <v>0</v>
      </c>
      <c r="BA37" s="106">
        <f>IF($L37=0,"",IF(AND($M37=1,$E37="Static",SUM($H37)&gt;=45),1-SUM(AX37:AZ37),0))</f>
        <v>0</v>
      </c>
      <c r="BB37" s="106">
        <f>IF($L37=0,"",IF(AND($M37=1,$E37="Static",SUM($H37)&gt;=40),1-SUM(AX37:BA37),0))</f>
        <v>0</v>
      </c>
      <c r="BC37" s="106">
        <f>IF($L37=0,"",IF(AND($M37=1,$E37="Static",SUM($H37)&gt;=35),1-SUM(AX37:BB37),0))</f>
        <v>0</v>
      </c>
      <c r="BD37" s="106">
        <f>IF($L37=0,"",IF(AND($M37=1,$E37="Static",SUM($H37)&gt;=30),1-SUM(AX37:BC37),0))</f>
        <v>0</v>
      </c>
      <c r="BE37" s="106">
        <f>IF($L37=0,"",IF(AND($M37=1,$E37="Static",SUM($H37)&gt;=25),1-SUM(AX37:BD37),0))</f>
        <v>0</v>
      </c>
      <c r="BF37" s="106">
        <f>IF($L37=0,"",IF(AND($M37=1,$E37="Static",SUM($H37)&gt;=20),1-SUM(AX37:BE37),0))</f>
        <v>0</v>
      </c>
      <c r="BG37" s="106">
        <f>IF($L37=0,"",IF(AND($M37=1,$E37="Static",SUM($H37)&gt;=15),1-SUM(AX37:BF37),0))</f>
        <v>0</v>
      </c>
      <c r="BH37" s="106">
        <f>IF($L37=0,"",IF(AND($M37=1,$E37="Static",SUM($H37)&gt;=10),1-SUM(AX37:BG37),0))</f>
        <v>0</v>
      </c>
      <c r="BI37" s="106">
        <f>IF($L37=0,"",IF(AND($M37=1,$E37="Mobile",SUM($H37)&gt;=10),1,0))</f>
        <v>0</v>
      </c>
      <c r="BJ37" s="106">
        <f>IF($L37=0,"",IF($H37=0,0,IF(AND($M37=1,$E37="Mobile",SUM($H37)&lt;10),1,0)))</f>
        <v>0</v>
      </c>
      <c r="BK37" s="106">
        <f>IF($L37=0,"",IF($H37=0,0,IF(AND($M37=1,$E37="Static",SUM($H37)&lt;10),1,0)))</f>
        <v>0</v>
      </c>
      <c r="BL37" s="106"/>
      <c r="BM37" s="106">
        <f>IF($L37=0,"",IF(AND($N37=1,$E37="Static",SUM($H37)&gt;=60),1,0))</f>
        <v>0</v>
      </c>
      <c r="BN37" s="106">
        <f>IF($L37=0,"",IF(AND($N37=1,$E37="Static",SUM($H37)&gt;=55),1-BM37,0))</f>
        <v>0</v>
      </c>
      <c r="BO37" s="106">
        <f>IF($L37=0,"",IF(AND($N37=1,$E37="Static",SUM($H37)&gt;=50),1-SUM(BM37:BN37),0))</f>
        <v>0</v>
      </c>
      <c r="BP37" s="106">
        <f>IF($L37=0,"",IF(AND($N37=1,$E37="Static",SUM($H37)&gt;=45),1-SUM(BM37:BO37),0))</f>
        <v>0</v>
      </c>
      <c r="BQ37" s="106">
        <f>IF($L37=0,"",IF(AND($N37=1,$E37="Static",SUM($H37)&gt;=40),1-SUM(BM37:BP37),0))</f>
        <v>0</v>
      </c>
      <c r="BR37" s="106">
        <f>IF($L37=0,"",IF(AND($N37=1,$E37="Static",SUM($H37)&gt;=35),1-SUM(BM37:BQ37),0))</f>
        <v>0</v>
      </c>
      <c r="BS37" s="106">
        <f>IF($L37=0,"",IF(AND($N37=1,$E37="Static",SUM($H37)&gt;=30),1-SUM(BM37:BR37),0))</f>
        <v>0</v>
      </c>
      <c r="BT37" s="106">
        <f>IF($L37=0,"",IF(AND($N37=1,$E37="Static",SUM($H37)&gt;=25),1-SUM(BM37:BS37),0))</f>
        <v>0</v>
      </c>
      <c r="BU37" s="106">
        <f>IF($L37=0,"",IF(AND($N37=1,$E37="Static",SUM($H37)&gt;=20),1-SUM(BM37:BT37),0))</f>
        <v>0</v>
      </c>
      <c r="BV37" s="106">
        <f>IF($L37=0,"",IF(AND($N37=1,$E37="Static",SUM($H37)&gt;=15),1-SUM(BM37:BU37),0))</f>
        <v>0</v>
      </c>
      <c r="BW37" s="106">
        <f>IF($L37=0,"",IF(AND($N37=1,$E37="Static",SUM($H37)&gt;=10),1-SUM(BM37:BV37),0))</f>
        <v>0</v>
      </c>
      <c r="BX37" s="106">
        <f>IF($L37=0,"",IF(AND($N37=1,$E37="Mobile",SUM($H37)&gt;=10),1,0))</f>
        <v>0</v>
      </c>
      <c r="BY37" s="106">
        <f>IF($L37=0,"",IF($H37=0,0,IF(AND($N37=1,$E37="Mobile",SUM($H37)&lt;10),1,0)))</f>
        <v>0</v>
      </c>
      <c r="BZ37" s="106">
        <f>IF($L37=0,"",IF($H37=0,0,IF(AND($N37=1,$E37="Static",SUM($H37)&lt;10),1,0)))</f>
        <v>0</v>
      </c>
    </row>
    <row r="38" spans="1:78" ht="15.75" customHeight="1" x14ac:dyDescent="0.3">
      <c r="A38" s="154" t="str">
        <f>Contacts!$L$11&amp;"_"&amp;'Service Points'!C38</f>
        <v>S8602_2</v>
      </c>
      <c r="B38" s="411">
        <f>IF(ISERROR(VLOOKUP(A38,LY!$D:$E,1,FALSE)),0,1)</f>
        <v>1</v>
      </c>
      <c r="C38" s="307">
        <f>C37+1</f>
        <v>2</v>
      </c>
      <c r="D38" s="309" t="str">
        <f t="shared" ref="D38:D68" si="10">IF($B38=1,VLOOKUP($A38,LY_ServicePoints,2,FALSE),"")</f>
        <v>Balgreen</v>
      </c>
      <c r="E38" s="42" t="str">
        <f t="shared" si="4"/>
        <v>Static</v>
      </c>
      <c r="F38" s="42">
        <f t="shared" si="5"/>
        <v>32</v>
      </c>
      <c r="G38" s="463">
        <f t="shared" si="6"/>
        <v>0</v>
      </c>
      <c r="H38" s="42">
        <v>0</v>
      </c>
      <c r="I38" s="308" t="str">
        <f t="shared" si="7"/>
        <v>Local Authority Run Library</v>
      </c>
      <c r="J38" s="136" t="str">
        <f t="shared" si="8"/>
        <v>Yes</v>
      </c>
      <c r="K38" s="409" t="str">
        <f t="shared" ref="K38:K101" si="11">IF(AND(ISTEXT(F38),ISTEXT(G38)),LEFT(E38,1),"")</f>
        <v/>
      </c>
      <c r="L38" s="48">
        <f t="shared" si="9"/>
        <v>1</v>
      </c>
      <c r="M38" s="271">
        <f t="shared" ref="M38:M101" si="12">IF($L38=0,"",IF(OR($J38="(Select)",$J38="Select",$J38="No",J38=""),0,1))</f>
        <v>1</v>
      </c>
      <c r="N38" s="271">
        <f t="shared" ref="N38:N101" si="13">IF($L38=0,"",IF(OR($J38="(Select)",$J38="Select",$J38="Yes",J38=""),0,1))</f>
        <v>0</v>
      </c>
      <c r="O38" s="152"/>
      <c r="P38" s="106">
        <f t="shared" ref="P38:P101" si="14">IF($L38=0,"",IF(AND($M38=1,$E38="Static",SUM($F38,$G38)&gt;=60),1,0))</f>
        <v>0</v>
      </c>
      <c r="Q38" s="106">
        <f t="shared" ref="Q38:Q101" si="15">IF($L38=0,"",IF(AND($M38=1,$E38="Static",SUM($F38,$G38)&gt;=55),1-P38,0))</f>
        <v>0</v>
      </c>
      <c r="R38" s="106">
        <f t="shared" ref="R38:R101" si="16">IF($L38=0,"",IF(AND($M38=1,$E38="Static",SUM($F38,$G38)&gt;=50),1-SUM(P38:Q38),0))</f>
        <v>0</v>
      </c>
      <c r="S38" s="106">
        <f t="shared" ref="S38:S101" si="17">IF($L38=0,"",IF(AND($M38=1,$E38="Static",SUM($F38,$G38)&gt;=45),1-SUM(P38:R38),0))</f>
        <v>0</v>
      </c>
      <c r="T38" s="106">
        <f t="shared" ref="T38:T101" si="18">IF($L38=0,"",IF(AND($M38=1,$E38="Static",SUM($F38,$G38)&gt;=40),1-SUM(P38:S38),0))</f>
        <v>0</v>
      </c>
      <c r="U38" s="106">
        <f t="shared" ref="U38:U101" si="19">IF($L38=0,"",IF(AND($M38=1,$E38="Static",SUM($F38,$G38)&gt;=35),1-SUM(P38:T38),0))</f>
        <v>0</v>
      </c>
      <c r="V38" s="106">
        <f t="shared" ref="V38:V101" si="20">IF($L38=0,"",IF(AND($M38=1,$E38="Static",SUM($F38,$G38)&gt;=30),1-SUM(P38:U38),0))</f>
        <v>1</v>
      </c>
      <c r="W38" s="106">
        <f t="shared" ref="W38:W101" si="21">IF($L38=0,"",IF(AND($M38=1,$E38="Static",SUM($F38,$G38)&gt;=25),1-SUM(P38:V38),0))</f>
        <v>0</v>
      </c>
      <c r="X38" s="106">
        <f t="shared" ref="X38:X101" si="22">IF($L38=0,"",IF(AND($M38=1,$E38="Static",SUM($F38,$G38)&gt;=20),1-SUM(P38:W38),0))</f>
        <v>0</v>
      </c>
      <c r="Y38" s="106">
        <f t="shared" ref="Y38:Y101" si="23">IF($L38=0,"",IF(AND($M38=1,$E38="Static",SUM($F38,$G38)&gt;=15),1-SUM(P38:X38),0))</f>
        <v>0</v>
      </c>
      <c r="Z38" s="106">
        <f t="shared" ref="Z38:Z101" si="24">IF($L38=0,"",IF(AND($M38=1,$E38="Static",SUM($F38,$G38)&gt;=10),1-SUM(P38:Y38),0))</f>
        <v>0</v>
      </c>
      <c r="AA38" s="106">
        <f t="shared" ref="AA38:AA101" si="25">IF($L38=0,"",IF(AND($M38=1,$E38="Mobile",SUM($F38,$G38)&gt;=10),1,0))</f>
        <v>0</v>
      </c>
      <c r="AB38" s="106">
        <f t="shared" ref="AB38:AB101" si="26">IF($L38=0,"",IF(AND($M38=1,$E38="Mobile",SUM($F38,$G38)&lt;10),1,0))</f>
        <v>0</v>
      </c>
      <c r="AC38" s="106">
        <f t="shared" ref="AC38:AC101" si="27">IF($L38=0,"",IF(AND($M38=1,$E38="Static",SUM($F38,$G38)&lt;10),1,0))</f>
        <v>0</v>
      </c>
      <c r="AD38" s="106"/>
      <c r="AE38" s="106">
        <f t="shared" ref="AE38:AE101" si="28">IF($L38=0,"",IF(AND($N38=1,$E38="Static",SUM($F38,$G38)&gt;=60),1,0))</f>
        <v>0</v>
      </c>
      <c r="AF38" s="106">
        <f t="shared" ref="AF38:AF101" si="29">IF($L38=0,"",IF(AND($N38=1,$E38="Static",SUM($F38,$G38)&gt;=55),1-AE38,0))</f>
        <v>0</v>
      </c>
      <c r="AG38" s="106">
        <f t="shared" ref="AG38:AG101" si="30">IF($L38=0,"",IF(AND($N38=1,$E38="Static",SUM($F38,$G38)&gt;=50),1-SUM(AE38:AF38),0))</f>
        <v>0</v>
      </c>
      <c r="AH38" s="106">
        <f t="shared" ref="AH38:AH101" si="31">IF($L38=0,"",IF(AND($N38=1,$E38="Static",SUM($F38,$G38)&gt;=45),1-SUM(AE38:AG38),0))</f>
        <v>0</v>
      </c>
      <c r="AI38" s="106">
        <f t="shared" ref="AI38:AI101" si="32">IF($L38=0,"",IF(AND($N38=1,$E38="Static",SUM($F38,$G38)&gt;=40),1-SUM(AE38:AH38),0))</f>
        <v>0</v>
      </c>
      <c r="AJ38" s="106">
        <f t="shared" ref="AJ38:AJ101" si="33">IF($L38=0,"",IF(AND($N38=1,$E38="Static",SUM($F38,$G38)&gt;=35),1-SUM(AE38:AI38),0))</f>
        <v>0</v>
      </c>
      <c r="AK38" s="106">
        <f t="shared" ref="AK38:AK101" si="34">IF($L38=0,"",IF(AND($N38=1,$E38="Static",SUM($F38,$G38)&gt;=30),1-SUM(AE38:AJ38),0))</f>
        <v>0</v>
      </c>
      <c r="AL38" s="106">
        <f t="shared" ref="AL38:AL101" si="35">IF($L38=0,"",IF(AND($N38=1,$E38="Static",SUM($F38,$G38)&gt;=25),1-SUM(AE38:AK38),0))</f>
        <v>0</v>
      </c>
      <c r="AM38" s="106">
        <f t="shared" ref="AM38:AM101" si="36">IF($L38=0,"",IF(AND($N38=1,$E38="Static",SUM($F38,$G38)&gt;=20),1-SUM(AE38:AL38),0))</f>
        <v>0</v>
      </c>
      <c r="AN38" s="106">
        <f t="shared" ref="AN38:AN101" si="37">IF($L38=0,"",IF(AND($N38=1,$E38="Static",SUM($F38,$G38)&gt;=15),1-SUM(AE38:AM38),0))</f>
        <v>0</v>
      </c>
      <c r="AO38" s="106">
        <f t="shared" ref="AO38:AO101" si="38">IF($L38=0,"",IF(AND($N38=1,$E38="Static",SUM($F38,$G38)&gt;=10),1-SUM(AE38:AN38),0))</f>
        <v>0</v>
      </c>
      <c r="AP38" s="106">
        <f t="shared" ref="AP38:AP101" si="39">IF($L38=0,"",IF(AND($N38=1,$E38="Mobile",SUM($F38,$G38)&gt;=10),1,0))</f>
        <v>0</v>
      </c>
      <c r="AQ38" s="106">
        <f t="shared" ref="AQ38:AQ101" si="40">IF($L38=0,"",IF(AND($N38=1,$E38="Mobile",SUM($F38,$G38)&lt;10),1,0))</f>
        <v>0</v>
      </c>
      <c r="AR38" s="106">
        <f t="shared" ref="AR38:AR101" si="41">IF($L38=0,"",IF(AND($N38=1,$E38="Static",SUM($F38,$G38)&lt;10),1,0))</f>
        <v>0</v>
      </c>
      <c r="AS38" s="271">
        <f t="shared" ref="AS38:AS101" si="42">IF($L38=0,"",IF($I38="Local Authority Run Library",1,0))</f>
        <v>1</v>
      </c>
      <c r="AT38" s="271">
        <f t="shared" ref="AT38:AT101" si="43">IF($L38=0,"",IF($I38="Community Managed Co-Produced Library",1,0))</f>
        <v>0</v>
      </c>
      <c r="AU38" s="271">
        <f t="shared" ref="AU38:AU101" si="44">IF($L38=0,"",IF($I38="Commissioned Community Co-Produced Library",1,0))</f>
        <v>0</v>
      </c>
      <c r="AV38" s="271">
        <f t="shared" ref="AV38:AV101" si="45">IF($L38=0,"",IF($I38="Independent Library",1,0))</f>
        <v>0</v>
      </c>
      <c r="AW38" s="271"/>
      <c r="AX38" s="106">
        <f t="shared" ref="AX38:AX101" si="46">IF($L38=0,"",IF(AND($M38=1,$E38="Static",SUM($H38)&gt;=60),1,0))</f>
        <v>0</v>
      </c>
      <c r="AY38" s="106">
        <f t="shared" ref="AY38:AY101" si="47">IF($L38=0,"",IF(AND($M38=1,$E38="Static",SUM($H38)&gt;=55),1-AX38,0))</f>
        <v>0</v>
      </c>
      <c r="AZ38" s="106">
        <f t="shared" ref="AZ38:AZ101" si="48">IF($L38=0,"",IF(AND($M38=1,$E38="Static",SUM($H38)&gt;=50),1-SUM(AX38:AY38),0))</f>
        <v>0</v>
      </c>
      <c r="BA38" s="106">
        <f t="shared" ref="BA38:BA101" si="49">IF($L38=0,"",IF(AND($M38=1,$E38="Static",SUM($H38)&gt;=45),1-SUM(AX38:AZ38),0))</f>
        <v>0</v>
      </c>
      <c r="BB38" s="106">
        <f t="shared" ref="BB38:BB101" si="50">IF($L38=0,"",IF(AND($M38=1,$E38="Static",SUM($H38)&gt;=40),1-SUM(AX38:BA38),0))</f>
        <v>0</v>
      </c>
      <c r="BC38" s="106">
        <f t="shared" ref="BC38:BC101" si="51">IF($L38=0,"",IF(AND($M38=1,$E38="Static",SUM($H38)&gt;=35),1-SUM(AX38:BB38),0))</f>
        <v>0</v>
      </c>
      <c r="BD38" s="106">
        <f t="shared" ref="BD38:BD101" si="52">IF($L38=0,"",IF(AND($M38=1,$E38="Static",SUM($H38)&gt;=30),1-SUM(AX38:BC38),0))</f>
        <v>0</v>
      </c>
      <c r="BE38" s="106">
        <f t="shared" ref="BE38:BE101" si="53">IF($L38=0,"",IF(AND($M38=1,$E38="Static",SUM($H38)&gt;=25),1-SUM(AX38:BD38),0))</f>
        <v>0</v>
      </c>
      <c r="BF38" s="106">
        <f t="shared" ref="BF38:BF101" si="54">IF($L38=0,"",IF(AND($M38=1,$E38="Static",SUM($H38)&gt;=20),1-SUM(AX38:BE38),0))</f>
        <v>0</v>
      </c>
      <c r="BG38" s="106">
        <f t="shared" ref="BG38:BG101" si="55">IF($L38=0,"",IF(AND($M38=1,$E38="Static",SUM($H38)&gt;=15),1-SUM(AX38:BF38),0))</f>
        <v>0</v>
      </c>
      <c r="BH38" s="106">
        <f t="shared" ref="BH38:BH101" si="56">IF($L38=0,"",IF(AND($M38=1,$E38="Static",SUM($H38)&gt;=10),1-SUM(AX38:BG38),0))</f>
        <v>0</v>
      </c>
      <c r="BI38" s="106">
        <f t="shared" ref="BI38:BI101" si="57">IF($L38=0,"",IF(AND($M38=1,$E38="Mobile",SUM($H38)&gt;=10),1,0))</f>
        <v>0</v>
      </c>
      <c r="BJ38" s="106">
        <f t="shared" ref="BJ38:BJ101" si="58">IF($L38=0,"",IF($H38=0,0,IF(AND($M38=1,$E38="Mobile",SUM($H38)&lt;10),1,0)))</f>
        <v>0</v>
      </c>
      <c r="BK38" s="106">
        <f t="shared" ref="BK38:BK101" si="59">IF($L38=0,"",IF($H38=0,0,IF(AND($M38=1,$E38="Static",SUM($H38)&lt;10),1,0)))</f>
        <v>0</v>
      </c>
      <c r="BL38" s="106"/>
      <c r="BM38" s="106">
        <f t="shared" ref="BM38:BM101" si="60">IF($L38=0,"",IF(AND($N38=1,$E38="Static",SUM($H38)&gt;=60),1,0))</f>
        <v>0</v>
      </c>
      <c r="BN38" s="106">
        <f t="shared" ref="BN38:BN101" si="61">IF($L38=0,"",IF(AND($N38=1,$E38="Static",SUM($H38)&gt;=55),1-BM38,0))</f>
        <v>0</v>
      </c>
      <c r="BO38" s="106">
        <f t="shared" ref="BO38:BO101" si="62">IF($L38=0,"",IF(AND($N38=1,$E38="Static",SUM($H38)&gt;=50),1-SUM(BM38:BN38),0))</f>
        <v>0</v>
      </c>
      <c r="BP38" s="106">
        <f t="shared" ref="BP38:BP101" si="63">IF($L38=0,"",IF(AND($N38=1,$E38="Static",SUM($H38)&gt;=45),1-SUM(BM38:BO38),0))</f>
        <v>0</v>
      </c>
      <c r="BQ38" s="106">
        <f t="shared" ref="BQ38:BQ101" si="64">IF($L38=0,"",IF(AND($N38=1,$E38="Static",SUM($H38)&gt;=40),1-SUM(BM38:BP38),0))</f>
        <v>0</v>
      </c>
      <c r="BR38" s="106">
        <f t="shared" ref="BR38:BR101" si="65">IF($L38=0,"",IF(AND($N38=1,$E38="Static",SUM($H38)&gt;=35),1-SUM(BM38:BQ38),0))</f>
        <v>0</v>
      </c>
      <c r="BS38" s="106">
        <f t="shared" ref="BS38:BS101" si="66">IF($L38=0,"",IF(AND($N38=1,$E38="Static",SUM($H38)&gt;=30),1-SUM(BM38:BR38),0))</f>
        <v>0</v>
      </c>
      <c r="BT38" s="106">
        <f t="shared" ref="BT38:BT101" si="67">IF($L38=0,"",IF(AND($N38=1,$E38="Static",SUM($H38)&gt;=25),1-SUM(BM38:BS38),0))</f>
        <v>0</v>
      </c>
      <c r="BU38" s="106">
        <f t="shared" ref="BU38:BU101" si="68">IF($L38=0,"",IF(AND($N38=1,$E38="Static",SUM($H38)&gt;=20),1-SUM(BM38:BT38),0))</f>
        <v>0</v>
      </c>
      <c r="BV38" s="106">
        <f t="shared" ref="BV38:BV101" si="69">IF($L38=0,"",IF(AND($N38=1,$E38="Static",SUM($H38)&gt;=15),1-SUM(BM38:BU38),0))</f>
        <v>0</v>
      </c>
      <c r="BW38" s="106">
        <f t="shared" ref="BW38:BW101" si="70">IF($L38=0,"",IF(AND($N38=1,$E38="Static",SUM($H38)&gt;=10),1-SUM(BM38:BV38),0))</f>
        <v>0</v>
      </c>
      <c r="BX38" s="106">
        <f t="shared" ref="BX38:BX101" si="71">IF($L38=0,"",IF(AND($N38=1,$E38="Mobile",SUM($H38)&gt;=10),1,0))</f>
        <v>0</v>
      </c>
      <c r="BY38" s="106">
        <f t="shared" ref="BY38:BY101" si="72">IF($L38=0,"",IF($H38=0,0,IF(AND($N38=1,$E38="Mobile",SUM($H38)&lt;10),1,0)))</f>
        <v>0</v>
      </c>
      <c r="BZ38" s="106">
        <f t="shared" ref="BZ38:BZ101" si="73">IF($L38=0,"",IF($H38=0,0,IF(AND($N38=1,$E38="Static",SUM($H38)&lt;10),1,0)))</f>
        <v>0</v>
      </c>
    </row>
    <row r="39" spans="1:78" ht="15.75" customHeight="1" x14ac:dyDescent="0.3">
      <c r="A39" s="154" t="str">
        <f>Contacts!$L$11&amp;"_"&amp;'Service Points'!C39</f>
        <v>S8602_3</v>
      </c>
      <c r="B39" s="411">
        <f>IF(ISERROR(VLOOKUP(A39,LY!$D:$E,1,FALSE)),0,1)</f>
        <v>1</v>
      </c>
      <c r="C39" s="307">
        <f t="shared" ref="C39:C102" si="74">C38+1</f>
        <v>3</v>
      </c>
      <c r="D39" s="309" t="str">
        <f t="shared" si="10"/>
        <v>Blackhall</v>
      </c>
      <c r="E39" s="42" t="str">
        <f t="shared" si="4"/>
        <v>Static</v>
      </c>
      <c r="F39" s="42">
        <f t="shared" si="5"/>
        <v>51</v>
      </c>
      <c r="G39" s="463">
        <f t="shared" si="6"/>
        <v>0</v>
      </c>
      <c r="H39" s="42">
        <v>0</v>
      </c>
      <c r="I39" s="308" t="str">
        <f t="shared" si="7"/>
        <v>Local Authority Run Library</v>
      </c>
      <c r="J39" s="136" t="str">
        <f t="shared" si="8"/>
        <v>Yes</v>
      </c>
      <c r="K39" s="409" t="str">
        <f t="shared" si="11"/>
        <v/>
      </c>
      <c r="L39" s="48">
        <f t="shared" si="9"/>
        <v>1</v>
      </c>
      <c r="M39" s="271">
        <f t="shared" si="12"/>
        <v>1</v>
      </c>
      <c r="N39" s="271">
        <f t="shared" si="13"/>
        <v>0</v>
      </c>
      <c r="O39" s="152"/>
      <c r="P39" s="106">
        <f t="shared" si="14"/>
        <v>0</v>
      </c>
      <c r="Q39" s="106">
        <f t="shared" si="15"/>
        <v>0</v>
      </c>
      <c r="R39" s="106">
        <f t="shared" si="16"/>
        <v>1</v>
      </c>
      <c r="S39" s="106">
        <f t="shared" si="17"/>
        <v>0</v>
      </c>
      <c r="T39" s="106">
        <f t="shared" si="18"/>
        <v>0</v>
      </c>
      <c r="U39" s="106">
        <f t="shared" si="19"/>
        <v>0</v>
      </c>
      <c r="V39" s="106">
        <f t="shared" si="20"/>
        <v>0</v>
      </c>
      <c r="W39" s="106">
        <f t="shared" si="21"/>
        <v>0</v>
      </c>
      <c r="X39" s="106">
        <f t="shared" si="22"/>
        <v>0</v>
      </c>
      <c r="Y39" s="106">
        <f t="shared" si="23"/>
        <v>0</v>
      </c>
      <c r="Z39" s="106">
        <f t="shared" si="24"/>
        <v>0</v>
      </c>
      <c r="AA39" s="106">
        <f t="shared" si="25"/>
        <v>0</v>
      </c>
      <c r="AB39" s="106">
        <f t="shared" si="26"/>
        <v>0</v>
      </c>
      <c r="AC39" s="106">
        <f t="shared" si="27"/>
        <v>0</v>
      </c>
      <c r="AD39" s="106"/>
      <c r="AE39" s="106">
        <f t="shared" si="28"/>
        <v>0</v>
      </c>
      <c r="AF39" s="106">
        <f t="shared" si="29"/>
        <v>0</v>
      </c>
      <c r="AG39" s="106">
        <f t="shared" si="30"/>
        <v>0</v>
      </c>
      <c r="AH39" s="106">
        <f t="shared" si="31"/>
        <v>0</v>
      </c>
      <c r="AI39" s="106">
        <f t="shared" si="32"/>
        <v>0</v>
      </c>
      <c r="AJ39" s="106">
        <f t="shared" si="33"/>
        <v>0</v>
      </c>
      <c r="AK39" s="106">
        <f t="shared" si="34"/>
        <v>0</v>
      </c>
      <c r="AL39" s="106">
        <f t="shared" si="35"/>
        <v>0</v>
      </c>
      <c r="AM39" s="106">
        <f t="shared" si="36"/>
        <v>0</v>
      </c>
      <c r="AN39" s="106">
        <f t="shared" si="37"/>
        <v>0</v>
      </c>
      <c r="AO39" s="106">
        <f t="shared" si="38"/>
        <v>0</v>
      </c>
      <c r="AP39" s="106">
        <f t="shared" si="39"/>
        <v>0</v>
      </c>
      <c r="AQ39" s="106">
        <f t="shared" si="40"/>
        <v>0</v>
      </c>
      <c r="AR39" s="106">
        <f t="shared" si="41"/>
        <v>0</v>
      </c>
      <c r="AS39" s="271">
        <f t="shared" si="42"/>
        <v>1</v>
      </c>
      <c r="AT39" s="271">
        <f t="shared" si="43"/>
        <v>0</v>
      </c>
      <c r="AU39" s="271">
        <f t="shared" si="44"/>
        <v>0</v>
      </c>
      <c r="AV39" s="271">
        <f t="shared" si="45"/>
        <v>0</v>
      </c>
      <c r="AW39" s="271"/>
      <c r="AX39" s="106">
        <f t="shared" si="46"/>
        <v>0</v>
      </c>
      <c r="AY39" s="106">
        <f t="shared" si="47"/>
        <v>0</v>
      </c>
      <c r="AZ39" s="106">
        <f t="shared" si="48"/>
        <v>0</v>
      </c>
      <c r="BA39" s="106">
        <f t="shared" si="49"/>
        <v>0</v>
      </c>
      <c r="BB39" s="106">
        <f t="shared" si="50"/>
        <v>0</v>
      </c>
      <c r="BC39" s="106">
        <f t="shared" si="51"/>
        <v>0</v>
      </c>
      <c r="BD39" s="106">
        <f t="shared" si="52"/>
        <v>0</v>
      </c>
      <c r="BE39" s="106">
        <f t="shared" si="53"/>
        <v>0</v>
      </c>
      <c r="BF39" s="106">
        <f t="shared" si="54"/>
        <v>0</v>
      </c>
      <c r="BG39" s="106">
        <f t="shared" si="55"/>
        <v>0</v>
      </c>
      <c r="BH39" s="106">
        <f t="shared" si="56"/>
        <v>0</v>
      </c>
      <c r="BI39" s="106">
        <f t="shared" si="57"/>
        <v>0</v>
      </c>
      <c r="BJ39" s="106">
        <f t="shared" si="58"/>
        <v>0</v>
      </c>
      <c r="BK39" s="106">
        <f t="shared" si="59"/>
        <v>0</v>
      </c>
      <c r="BL39" s="106"/>
      <c r="BM39" s="106">
        <f t="shared" si="60"/>
        <v>0</v>
      </c>
      <c r="BN39" s="106">
        <f t="shared" si="61"/>
        <v>0</v>
      </c>
      <c r="BO39" s="106">
        <f t="shared" si="62"/>
        <v>0</v>
      </c>
      <c r="BP39" s="106">
        <f t="shared" si="63"/>
        <v>0</v>
      </c>
      <c r="BQ39" s="106">
        <f t="shared" si="64"/>
        <v>0</v>
      </c>
      <c r="BR39" s="106">
        <f t="shared" si="65"/>
        <v>0</v>
      </c>
      <c r="BS39" s="106">
        <f t="shared" si="66"/>
        <v>0</v>
      </c>
      <c r="BT39" s="106">
        <f t="shared" si="67"/>
        <v>0</v>
      </c>
      <c r="BU39" s="106">
        <f t="shared" si="68"/>
        <v>0</v>
      </c>
      <c r="BV39" s="106">
        <f t="shared" si="69"/>
        <v>0</v>
      </c>
      <c r="BW39" s="106">
        <f t="shared" si="70"/>
        <v>0</v>
      </c>
      <c r="BX39" s="106">
        <f t="shared" si="71"/>
        <v>0</v>
      </c>
      <c r="BY39" s="106">
        <f t="shared" si="72"/>
        <v>0</v>
      </c>
      <c r="BZ39" s="106">
        <f t="shared" si="73"/>
        <v>0</v>
      </c>
    </row>
    <row r="40" spans="1:78" ht="15.75" customHeight="1" x14ac:dyDescent="0.3">
      <c r="A40" s="154" t="str">
        <f>Contacts!$L$11&amp;"_"&amp;'Service Points'!C40</f>
        <v>S8602_4</v>
      </c>
      <c r="B40" s="411">
        <f>IF(ISERROR(VLOOKUP(A40,LY!$D:$E,1,FALSE)),0,1)</f>
        <v>1</v>
      </c>
      <c r="C40" s="307">
        <f t="shared" si="74"/>
        <v>4</v>
      </c>
      <c r="D40" s="309" t="str">
        <f t="shared" si="10"/>
        <v>Central</v>
      </c>
      <c r="E40" s="42" t="str">
        <f t="shared" si="4"/>
        <v>Static</v>
      </c>
      <c r="F40" s="42">
        <f t="shared" si="5"/>
        <v>51</v>
      </c>
      <c r="G40" s="463">
        <f t="shared" si="6"/>
        <v>0</v>
      </c>
      <c r="H40" s="42">
        <v>6.9</v>
      </c>
      <c r="I40" s="308" t="str">
        <f t="shared" si="7"/>
        <v>Local Authority Run Library</v>
      </c>
      <c r="J40" s="136" t="str">
        <f t="shared" si="8"/>
        <v>Yes</v>
      </c>
      <c r="K40" s="409" t="str">
        <f t="shared" si="11"/>
        <v/>
      </c>
      <c r="L40" s="48">
        <f t="shared" si="9"/>
        <v>1</v>
      </c>
      <c r="M40" s="271">
        <f t="shared" si="12"/>
        <v>1</v>
      </c>
      <c r="N40" s="271">
        <f t="shared" si="13"/>
        <v>0</v>
      </c>
      <c r="O40" s="152"/>
      <c r="P40" s="106">
        <f t="shared" si="14"/>
        <v>0</v>
      </c>
      <c r="Q40" s="106">
        <f t="shared" si="15"/>
        <v>0</v>
      </c>
      <c r="R40" s="106">
        <f t="shared" si="16"/>
        <v>1</v>
      </c>
      <c r="S40" s="106">
        <f t="shared" si="17"/>
        <v>0</v>
      </c>
      <c r="T40" s="106">
        <f t="shared" si="18"/>
        <v>0</v>
      </c>
      <c r="U40" s="106">
        <f t="shared" si="19"/>
        <v>0</v>
      </c>
      <c r="V40" s="106">
        <f t="shared" si="20"/>
        <v>0</v>
      </c>
      <c r="W40" s="106">
        <f t="shared" si="21"/>
        <v>0</v>
      </c>
      <c r="X40" s="106">
        <f t="shared" si="22"/>
        <v>0</v>
      </c>
      <c r="Y40" s="106">
        <f t="shared" si="23"/>
        <v>0</v>
      </c>
      <c r="Z40" s="106">
        <f t="shared" si="24"/>
        <v>0</v>
      </c>
      <c r="AA40" s="106">
        <f t="shared" si="25"/>
        <v>0</v>
      </c>
      <c r="AB40" s="106">
        <f t="shared" si="26"/>
        <v>0</v>
      </c>
      <c r="AC40" s="106">
        <f t="shared" si="27"/>
        <v>0</v>
      </c>
      <c r="AD40" s="106"/>
      <c r="AE40" s="106">
        <f t="shared" si="28"/>
        <v>0</v>
      </c>
      <c r="AF40" s="106">
        <f t="shared" si="29"/>
        <v>0</v>
      </c>
      <c r="AG40" s="106">
        <f t="shared" si="30"/>
        <v>0</v>
      </c>
      <c r="AH40" s="106">
        <f t="shared" si="31"/>
        <v>0</v>
      </c>
      <c r="AI40" s="106">
        <f t="shared" si="32"/>
        <v>0</v>
      </c>
      <c r="AJ40" s="106">
        <f t="shared" si="33"/>
        <v>0</v>
      </c>
      <c r="AK40" s="106">
        <f t="shared" si="34"/>
        <v>0</v>
      </c>
      <c r="AL40" s="106">
        <f t="shared" si="35"/>
        <v>0</v>
      </c>
      <c r="AM40" s="106">
        <f t="shared" si="36"/>
        <v>0</v>
      </c>
      <c r="AN40" s="106">
        <f t="shared" si="37"/>
        <v>0</v>
      </c>
      <c r="AO40" s="106">
        <f t="shared" si="38"/>
        <v>0</v>
      </c>
      <c r="AP40" s="106">
        <f t="shared" si="39"/>
        <v>0</v>
      </c>
      <c r="AQ40" s="106">
        <f t="shared" si="40"/>
        <v>0</v>
      </c>
      <c r="AR40" s="106">
        <f t="shared" si="41"/>
        <v>0</v>
      </c>
      <c r="AS40" s="271">
        <f t="shared" si="42"/>
        <v>1</v>
      </c>
      <c r="AT40" s="271">
        <f t="shared" si="43"/>
        <v>0</v>
      </c>
      <c r="AU40" s="271">
        <f t="shared" si="44"/>
        <v>0</v>
      </c>
      <c r="AV40" s="271">
        <f t="shared" si="45"/>
        <v>0</v>
      </c>
      <c r="AW40" s="271"/>
      <c r="AX40" s="106">
        <f t="shared" si="46"/>
        <v>0</v>
      </c>
      <c r="AY40" s="106">
        <f t="shared" si="47"/>
        <v>0</v>
      </c>
      <c r="AZ40" s="106">
        <f t="shared" si="48"/>
        <v>0</v>
      </c>
      <c r="BA40" s="106">
        <f t="shared" si="49"/>
        <v>0</v>
      </c>
      <c r="BB40" s="106">
        <f t="shared" si="50"/>
        <v>0</v>
      </c>
      <c r="BC40" s="106">
        <f t="shared" si="51"/>
        <v>0</v>
      </c>
      <c r="BD40" s="106">
        <f t="shared" si="52"/>
        <v>0</v>
      </c>
      <c r="BE40" s="106">
        <f t="shared" si="53"/>
        <v>0</v>
      </c>
      <c r="BF40" s="106">
        <f t="shared" si="54"/>
        <v>0</v>
      </c>
      <c r="BG40" s="106">
        <f t="shared" si="55"/>
        <v>0</v>
      </c>
      <c r="BH40" s="106">
        <f t="shared" si="56"/>
        <v>0</v>
      </c>
      <c r="BI40" s="106">
        <f t="shared" si="57"/>
        <v>0</v>
      </c>
      <c r="BJ40" s="106">
        <f t="shared" si="58"/>
        <v>0</v>
      </c>
      <c r="BK40" s="106">
        <f t="shared" si="59"/>
        <v>1</v>
      </c>
      <c r="BL40" s="106"/>
      <c r="BM40" s="106">
        <f t="shared" si="60"/>
        <v>0</v>
      </c>
      <c r="BN40" s="106">
        <f t="shared" si="61"/>
        <v>0</v>
      </c>
      <c r="BO40" s="106">
        <f t="shared" si="62"/>
        <v>0</v>
      </c>
      <c r="BP40" s="106">
        <f t="shared" si="63"/>
        <v>0</v>
      </c>
      <c r="BQ40" s="106">
        <f t="shared" si="64"/>
        <v>0</v>
      </c>
      <c r="BR40" s="106">
        <f t="shared" si="65"/>
        <v>0</v>
      </c>
      <c r="BS40" s="106">
        <f t="shared" si="66"/>
        <v>0</v>
      </c>
      <c r="BT40" s="106">
        <f t="shared" si="67"/>
        <v>0</v>
      </c>
      <c r="BU40" s="106">
        <f t="shared" si="68"/>
        <v>0</v>
      </c>
      <c r="BV40" s="106">
        <f t="shared" si="69"/>
        <v>0</v>
      </c>
      <c r="BW40" s="106">
        <f t="shared" si="70"/>
        <v>0</v>
      </c>
      <c r="BX40" s="106">
        <f t="shared" si="71"/>
        <v>0</v>
      </c>
      <c r="BY40" s="106">
        <f t="shared" si="72"/>
        <v>0</v>
      </c>
      <c r="BZ40" s="106">
        <f t="shared" si="73"/>
        <v>0</v>
      </c>
    </row>
    <row r="41" spans="1:78" ht="15.75" customHeight="1" x14ac:dyDescent="0.3">
      <c r="A41" s="154" t="str">
        <f>Contacts!$L$11&amp;"_"&amp;'Service Points'!C41</f>
        <v>S8602_5</v>
      </c>
      <c r="B41" s="411">
        <f>IF(ISERROR(VLOOKUP(A41,LY!$D:$E,1,FALSE)),0,1)</f>
        <v>1</v>
      </c>
      <c r="C41" s="307">
        <f t="shared" si="74"/>
        <v>5</v>
      </c>
      <c r="D41" s="309" t="str">
        <f t="shared" si="10"/>
        <v>Colinton</v>
      </c>
      <c r="E41" s="42" t="str">
        <f t="shared" si="4"/>
        <v>Static</v>
      </c>
      <c r="F41" s="42">
        <f t="shared" si="5"/>
        <v>32</v>
      </c>
      <c r="G41" s="463">
        <f t="shared" si="6"/>
        <v>0</v>
      </c>
      <c r="H41" s="42">
        <v>0</v>
      </c>
      <c r="I41" s="308" t="str">
        <f t="shared" si="7"/>
        <v>Local Authority Run Library</v>
      </c>
      <c r="J41" s="136" t="str">
        <f t="shared" si="8"/>
        <v>Yes</v>
      </c>
      <c r="K41" s="409" t="str">
        <f t="shared" si="11"/>
        <v/>
      </c>
      <c r="L41" s="48">
        <f t="shared" si="9"/>
        <v>1</v>
      </c>
      <c r="M41" s="271">
        <f t="shared" si="12"/>
        <v>1</v>
      </c>
      <c r="N41" s="271">
        <f t="shared" si="13"/>
        <v>0</v>
      </c>
      <c r="O41" s="152"/>
      <c r="P41" s="106">
        <f t="shared" si="14"/>
        <v>0</v>
      </c>
      <c r="Q41" s="106">
        <f t="shared" si="15"/>
        <v>0</v>
      </c>
      <c r="R41" s="106">
        <f t="shared" si="16"/>
        <v>0</v>
      </c>
      <c r="S41" s="106">
        <f t="shared" si="17"/>
        <v>0</v>
      </c>
      <c r="T41" s="106">
        <f t="shared" si="18"/>
        <v>0</v>
      </c>
      <c r="U41" s="106">
        <f t="shared" si="19"/>
        <v>0</v>
      </c>
      <c r="V41" s="106">
        <f t="shared" si="20"/>
        <v>1</v>
      </c>
      <c r="W41" s="106">
        <f t="shared" si="21"/>
        <v>0</v>
      </c>
      <c r="X41" s="106">
        <f t="shared" si="22"/>
        <v>0</v>
      </c>
      <c r="Y41" s="106">
        <f t="shared" si="23"/>
        <v>0</v>
      </c>
      <c r="Z41" s="106">
        <f t="shared" si="24"/>
        <v>0</v>
      </c>
      <c r="AA41" s="106">
        <f t="shared" si="25"/>
        <v>0</v>
      </c>
      <c r="AB41" s="106">
        <f t="shared" si="26"/>
        <v>0</v>
      </c>
      <c r="AC41" s="106">
        <f t="shared" si="27"/>
        <v>0</v>
      </c>
      <c r="AD41" s="106"/>
      <c r="AE41" s="106">
        <f t="shared" si="28"/>
        <v>0</v>
      </c>
      <c r="AF41" s="106">
        <f t="shared" si="29"/>
        <v>0</v>
      </c>
      <c r="AG41" s="106">
        <f t="shared" si="30"/>
        <v>0</v>
      </c>
      <c r="AH41" s="106">
        <f t="shared" si="31"/>
        <v>0</v>
      </c>
      <c r="AI41" s="106">
        <f t="shared" si="32"/>
        <v>0</v>
      </c>
      <c r="AJ41" s="106">
        <f t="shared" si="33"/>
        <v>0</v>
      </c>
      <c r="AK41" s="106">
        <f t="shared" si="34"/>
        <v>0</v>
      </c>
      <c r="AL41" s="106">
        <f t="shared" si="35"/>
        <v>0</v>
      </c>
      <c r="AM41" s="106">
        <f t="shared" si="36"/>
        <v>0</v>
      </c>
      <c r="AN41" s="106">
        <f t="shared" si="37"/>
        <v>0</v>
      </c>
      <c r="AO41" s="106">
        <f t="shared" si="38"/>
        <v>0</v>
      </c>
      <c r="AP41" s="106">
        <f t="shared" si="39"/>
        <v>0</v>
      </c>
      <c r="AQ41" s="106">
        <f t="shared" si="40"/>
        <v>0</v>
      </c>
      <c r="AR41" s="106">
        <f t="shared" si="41"/>
        <v>0</v>
      </c>
      <c r="AS41" s="271">
        <f t="shared" si="42"/>
        <v>1</v>
      </c>
      <c r="AT41" s="271">
        <f t="shared" si="43"/>
        <v>0</v>
      </c>
      <c r="AU41" s="271">
        <f t="shared" si="44"/>
        <v>0</v>
      </c>
      <c r="AV41" s="271">
        <f t="shared" si="45"/>
        <v>0</v>
      </c>
      <c r="AW41" s="271"/>
      <c r="AX41" s="106">
        <f t="shared" si="46"/>
        <v>0</v>
      </c>
      <c r="AY41" s="106">
        <f t="shared" si="47"/>
        <v>0</v>
      </c>
      <c r="AZ41" s="106">
        <f t="shared" si="48"/>
        <v>0</v>
      </c>
      <c r="BA41" s="106">
        <f t="shared" si="49"/>
        <v>0</v>
      </c>
      <c r="BB41" s="106">
        <f t="shared" si="50"/>
        <v>0</v>
      </c>
      <c r="BC41" s="106">
        <f t="shared" si="51"/>
        <v>0</v>
      </c>
      <c r="BD41" s="106">
        <f t="shared" si="52"/>
        <v>0</v>
      </c>
      <c r="BE41" s="106">
        <f t="shared" si="53"/>
        <v>0</v>
      </c>
      <c r="BF41" s="106">
        <f t="shared" si="54"/>
        <v>0</v>
      </c>
      <c r="BG41" s="106">
        <f t="shared" si="55"/>
        <v>0</v>
      </c>
      <c r="BH41" s="106">
        <f t="shared" si="56"/>
        <v>0</v>
      </c>
      <c r="BI41" s="106">
        <f t="shared" si="57"/>
        <v>0</v>
      </c>
      <c r="BJ41" s="106">
        <f t="shared" si="58"/>
        <v>0</v>
      </c>
      <c r="BK41" s="106">
        <f t="shared" si="59"/>
        <v>0</v>
      </c>
      <c r="BL41" s="106"/>
      <c r="BM41" s="106">
        <f t="shared" si="60"/>
        <v>0</v>
      </c>
      <c r="BN41" s="106">
        <f t="shared" si="61"/>
        <v>0</v>
      </c>
      <c r="BO41" s="106">
        <f t="shared" si="62"/>
        <v>0</v>
      </c>
      <c r="BP41" s="106">
        <f t="shared" si="63"/>
        <v>0</v>
      </c>
      <c r="BQ41" s="106">
        <f t="shared" si="64"/>
        <v>0</v>
      </c>
      <c r="BR41" s="106">
        <f t="shared" si="65"/>
        <v>0</v>
      </c>
      <c r="BS41" s="106">
        <f t="shared" si="66"/>
        <v>0</v>
      </c>
      <c r="BT41" s="106">
        <f t="shared" si="67"/>
        <v>0</v>
      </c>
      <c r="BU41" s="106">
        <f t="shared" si="68"/>
        <v>0</v>
      </c>
      <c r="BV41" s="106">
        <f t="shared" si="69"/>
        <v>0</v>
      </c>
      <c r="BW41" s="106">
        <f t="shared" si="70"/>
        <v>0</v>
      </c>
      <c r="BX41" s="106">
        <f t="shared" si="71"/>
        <v>0</v>
      </c>
      <c r="BY41" s="106">
        <f t="shared" si="72"/>
        <v>0</v>
      </c>
      <c r="BZ41" s="106">
        <f t="shared" si="73"/>
        <v>0</v>
      </c>
    </row>
    <row r="42" spans="1:78" ht="15.75" customHeight="1" x14ac:dyDescent="0.3">
      <c r="A42" s="154" t="str">
        <f>Contacts!$L$11&amp;"_"&amp;'Service Points'!C42</f>
        <v>S8602_6</v>
      </c>
      <c r="B42" s="411">
        <f>IF(ISERROR(VLOOKUP(A42,LY!$D:$E,1,FALSE)),0,1)</f>
        <v>1</v>
      </c>
      <c r="C42" s="307">
        <f t="shared" si="74"/>
        <v>6</v>
      </c>
      <c r="D42" s="309" t="str">
        <f t="shared" si="10"/>
        <v>Corstorphine</v>
      </c>
      <c r="E42" s="42" t="str">
        <f t="shared" si="4"/>
        <v>Static</v>
      </c>
      <c r="F42" s="42">
        <f t="shared" si="5"/>
        <v>42</v>
      </c>
      <c r="G42" s="463">
        <f t="shared" si="6"/>
        <v>0</v>
      </c>
      <c r="H42" s="42">
        <v>0</v>
      </c>
      <c r="I42" s="308" t="str">
        <f t="shared" si="7"/>
        <v>Local Authority Run Library</v>
      </c>
      <c r="J42" s="136" t="str">
        <f t="shared" si="8"/>
        <v>Yes</v>
      </c>
      <c r="K42" s="409" t="str">
        <f t="shared" si="11"/>
        <v/>
      </c>
      <c r="L42" s="48">
        <f t="shared" si="9"/>
        <v>1</v>
      </c>
      <c r="M42" s="271">
        <f t="shared" si="12"/>
        <v>1</v>
      </c>
      <c r="N42" s="271">
        <f t="shared" si="13"/>
        <v>0</v>
      </c>
      <c r="O42" s="152"/>
      <c r="P42" s="106">
        <f t="shared" si="14"/>
        <v>0</v>
      </c>
      <c r="Q42" s="106">
        <f t="shared" si="15"/>
        <v>0</v>
      </c>
      <c r="R42" s="106">
        <f t="shared" si="16"/>
        <v>0</v>
      </c>
      <c r="S42" s="106">
        <f t="shared" si="17"/>
        <v>0</v>
      </c>
      <c r="T42" s="106">
        <f t="shared" si="18"/>
        <v>1</v>
      </c>
      <c r="U42" s="106">
        <f t="shared" si="19"/>
        <v>0</v>
      </c>
      <c r="V42" s="106">
        <f t="shared" si="20"/>
        <v>0</v>
      </c>
      <c r="W42" s="106">
        <f t="shared" si="21"/>
        <v>0</v>
      </c>
      <c r="X42" s="106">
        <f t="shared" si="22"/>
        <v>0</v>
      </c>
      <c r="Y42" s="106">
        <f t="shared" si="23"/>
        <v>0</v>
      </c>
      <c r="Z42" s="106">
        <f t="shared" si="24"/>
        <v>0</v>
      </c>
      <c r="AA42" s="106">
        <f t="shared" si="25"/>
        <v>0</v>
      </c>
      <c r="AB42" s="106">
        <f t="shared" si="26"/>
        <v>0</v>
      </c>
      <c r="AC42" s="106">
        <f t="shared" si="27"/>
        <v>0</v>
      </c>
      <c r="AD42" s="106"/>
      <c r="AE42" s="106">
        <f t="shared" si="28"/>
        <v>0</v>
      </c>
      <c r="AF42" s="106">
        <f t="shared" si="29"/>
        <v>0</v>
      </c>
      <c r="AG42" s="106">
        <f t="shared" si="30"/>
        <v>0</v>
      </c>
      <c r="AH42" s="106">
        <f t="shared" si="31"/>
        <v>0</v>
      </c>
      <c r="AI42" s="106">
        <f t="shared" si="32"/>
        <v>0</v>
      </c>
      <c r="AJ42" s="106">
        <f t="shared" si="33"/>
        <v>0</v>
      </c>
      <c r="AK42" s="106">
        <f t="shared" si="34"/>
        <v>0</v>
      </c>
      <c r="AL42" s="106">
        <f t="shared" si="35"/>
        <v>0</v>
      </c>
      <c r="AM42" s="106">
        <f t="shared" si="36"/>
        <v>0</v>
      </c>
      <c r="AN42" s="106">
        <f t="shared" si="37"/>
        <v>0</v>
      </c>
      <c r="AO42" s="106">
        <f t="shared" si="38"/>
        <v>0</v>
      </c>
      <c r="AP42" s="106">
        <f t="shared" si="39"/>
        <v>0</v>
      </c>
      <c r="AQ42" s="106">
        <f t="shared" si="40"/>
        <v>0</v>
      </c>
      <c r="AR42" s="106">
        <f t="shared" si="41"/>
        <v>0</v>
      </c>
      <c r="AS42" s="271">
        <f t="shared" si="42"/>
        <v>1</v>
      </c>
      <c r="AT42" s="271">
        <f t="shared" si="43"/>
        <v>0</v>
      </c>
      <c r="AU42" s="271">
        <f t="shared" si="44"/>
        <v>0</v>
      </c>
      <c r="AV42" s="271">
        <f t="shared" si="45"/>
        <v>0</v>
      </c>
      <c r="AW42" s="271"/>
      <c r="AX42" s="106">
        <f t="shared" si="46"/>
        <v>0</v>
      </c>
      <c r="AY42" s="106">
        <f t="shared" si="47"/>
        <v>0</v>
      </c>
      <c r="AZ42" s="106">
        <f t="shared" si="48"/>
        <v>0</v>
      </c>
      <c r="BA42" s="106">
        <f t="shared" si="49"/>
        <v>0</v>
      </c>
      <c r="BB42" s="106">
        <f t="shared" si="50"/>
        <v>0</v>
      </c>
      <c r="BC42" s="106">
        <f t="shared" si="51"/>
        <v>0</v>
      </c>
      <c r="BD42" s="106">
        <f t="shared" si="52"/>
        <v>0</v>
      </c>
      <c r="BE42" s="106">
        <f t="shared" si="53"/>
        <v>0</v>
      </c>
      <c r="BF42" s="106">
        <f t="shared" si="54"/>
        <v>0</v>
      </c>
      <c r="BG42" s="106">
        <f t="shared" si="55"/>
        <v>0</v>
      </c>
      <c r="BH42" s="106">
        <f t="shared" si="56"/>
        <v>0</v>
      </c>
      <c r="BI42" s="106">
        <f t="shared" si="57"/>
        <v>0</v>
      </c>
      <c r="BJ42" s="106">
        <f t="shared" si="58"/>
        <v>0</v>
      </c>
      <c r="BK42" s="106">
        <f t="shared" si="59"/>
        <v>0</v>
      </c>
      <c r="BL42" s="106"/>
      <c r="BM42" s="106">
        <f t="shared" si="60"/>
        <v>0</v>
      </c>
      <c r="BN42" s="106">
        <f t="shared" si="61"/>
        <v>0</v>
      </c>
      <c r="BO42" s="106">
        <f t="shared" si="62"/>
        <v>0</v>
      </c>
      <c r="BP42" s="106">
        <f t="shared" si="63"/>
        <v>0</v>
      </c>
      <c r="BQ42" s="106">
        <f t="shared" si="64"/>
        <v>0</v>
      </c>
      <c r="BR42" s="106">
        <f t="shared" si="65"/>
        <v>0</v>
      </c>
      <c r="BS42" s="106">
        <f t="shared" si="66"/>
        <v>0</v>
      </c>
      <c r="BT42" s="106">
        <f t="shared" si="67"/>
        <v>0</v>
      </c>
      <c r="BU42" s="106">
        <f t="shared" si="68"/>
        <v>0</v>
      </c>
      <c r="BV42" s="106">
        <f t="shared" si="69"/>
        <v>0</v>
      </c>
      <c r="BW42" s="106">
        <f t="shared" si="70"/>
        <v>0</v>
      </c>
      <c r="BX42" s="106">
        <f t="shared" si="71"/>
        <v>0</v>
      </c>
      <c r="BY42" s="106">
        <f t="shared" si="72"/>
        <v>0</v>
      </c>
      <c r="BZ42" s="106">
        <f t="shared" si="73"/>
        <v>0</v>
      </c>
    </row>
    <row r="43" spans="1:78" ht="15.75" customHeight="1" x14ac:dyDescent="0.3">
      <c r="A43" s="154" t="str">
        <f>Contacts!$L$11&amp;"_"&amp;'Service Points'!C43</f>
        <v>S8602_7</v>
      </c>
      <c r="B43" s="411">
        <f>IF(ISERROR(VLOOKUP(A43,LY!$D:$E,1,FALSE)),0,1)</f>
        <v>1</v>
      </c>
      <c r="C43" s="307">
        <f t="shared" si="74"/>
        <v>7</v>
      </c>
      <c r="D43" s="309" t="str">
        <f t="shared" si="10"/>
        <v>Craigmillar</v>
      </c>
      <c r="E43" s="42" t="str">
        <f t="shared" si="4"/>
        <v>Static</v>
      </c>
      <c r="F43" s="42">
        <f t="shared" si="5"/>
        <v>51</v>
      </c>
      <c r="G43" s="463">
        <f t="shared" si="6"/>
        <v>0</v>
      </c>
      <c r="H43" s="42">
        <v>1.7</v>
      </c>
      <c r="I43" s="308" t="str">
        <f t="shared" si="7"/>
        <v>Local Authority Run Library</v>
      </c>
      <c r="J43" s="136" t="str">
        <f t="shared" si="8"/>
        <v>Yes</v>
      </c>
      <c r="K43" s="409" t="str">
        <f t="shared" si="11"/>
        <v/>
      </c>
      <c r="L43" s="48">
        <f t="shared" si="9"/>
        <v>1</v>
      </c>
      <c r="M43" s="271">
        <f t="shared" si="12"/>
        <v>1</v>
      </c>
      <c r="N43" s="271">
        <f t="shared" si="13"/>
        <v>0</v>
      </c>
      <c r="O43" s="152"/>
      <c r="P43" s="106">
        <f t="shared" si="14"/>
        <v>0</v>
      </c>
      <c r="Q43" s="106">
        <f t="shared" si="15"/>
        <v>0</v>
      </c>
      <c r="R43" s="106">
        <f t="shared" si="16"/>
        <v>1</v>
      </c>
      <c r="S43" s="106">
        <f t="shared" si="17"/>
        <v>0</v>
      </c>
      <c r="T43" s="106">
        <f t="shared" si="18"/>
        <v>0</v>
      </c>
      <c r="U43" s="106">
        <f t="shared" si="19"/>
        <v>0</v>
      </c>
      <c r="V43" s="106">
        <f t="shared" si="20"/>
        <v>0</v>
      </c>
      <c r="W43" s="106">
        <f t="shared" si="21"/>
        <v>0</v>
      </c>
      <c r="X43" s="106">
        <f t="shared" si="22"/>
        <v>0</v>
      </c>
      <c r="Y43" s="106">
        <f t="shared" si="23"/>
        <v>0</v>
      </c>
      <c r="Z43" s="106">
        <f t="shared" si="24"/>
        <v>0</v>
      </c>
      <c r="AA43" s="106">
        <f t="shared" si="25"/>
        <v>0</v>
      </c>
      <c r="AB43" s="106">
        <f t="shared" si="26"/>
        <v>0</v>
      </c>
      <c r="AC43" s="106">
        <f t="shared" si="27"/>
        <v>0</v>
      </c>
      <c r="AD43" s="106"/>
      <c r="AE43" s="106">
        <f t="shared" si="28"/>
        <v>0</v>
      </c>
      <c r="AF43" s="106">
        <f t="shared" si="29"/>
        <v>0</v>
      </c>
      <c r="AG43" s="106">
        <f t="shared" si="30"/>
        <v>0</v>
      </c>
      <c r="AH43" s="106">
        <f t="shared" si="31"/>
        <v>0</v>
      </c>
      <c r="AI43" s="106">
        <f t="shared" si="32"/>
        <v>0</v>
      </c>
      <c r="AJ43" s="106">
        <f t="shared" si="33"/>
        <v>0</v>
      </c>
      <c r="AK43" s="106">
        <f t="shared" si="34"/>
        <v>0</v>
      </c>
      <c r="AL43" s="106">
        <f t="shared" si="35"/>
        <v>0</v>
      </c>
      <c r="AM43" s="106">
        <f t="shared" si="36"/>
        <v>0</v>
      </c>
      <c r="AN43" s="106">
        <f t="shared" si="37"/>
        <v>0</v>
      </c>
      <c r="AO43" s="106">
        <f t="shared" si="38"/>
        <v>0</v>
      </c>
      <c r="AP43" s="106">
        <f t="shared" si="39"/>
        <v>0</v>
      </c>
      <c r="AQ43" s="106">
        <f t="shared" si="40"/>
        <v>0</v>
      </c>
      <c r="AR43" s="106">
        <f t="shared" si="41"/>
        <v>0</v>
      </c>
      <c r="AS43" s="271">
        <f t="shared" si="42"/>
        <v>1</v>
      </c>
      <c r="AT43" s="271">
        <f t="shared" si="43"/>
        <v>0</v>
      </c>
      <c r="AU43" s="271">
        <f t="shared" si="44"/>
        <v>0</v>
      </c>
      <c r="AV43" s="271">
        <f t="shared" si="45"/>
        <v>0</v>
      </c>
      <c r="AW43" s="271"/>
      <c r="AX43" s="106">
        <f t="shared" si="46"/>
        <v>0</v>
      </c>
      <c r="AY43" s="106">
        <f t="shared" si="47"/>
        <v>0</v>
      </c>
      <c r="AZ43" s="106">
        <f t="shared" si="48"/>
        <v>0</v>
      </c>
      <c r="BA43" s="106">
        <f t="shared" si="49"/>
        <v>0</v>
      </c>
      <c r="BB43" s="106">
        <f t="shared" si="50"/>
        <v>0</v>
      </c>
      <c r="BC43" s="106">
        <f t="shared" si="51"/>
        <v>0</v>
      </c>
      <c r="BD43" s="106">
        <f t="shared" si="52"/>
        <v>0</v>
      </c>
      <c r="BE43" s="106">
        <f t="shared" si="53"/>
        <v>0</v>
      </c>
      <c r="BF43" s="106">
        <f t="shared" si="54"/>
        <v>0</v>
      </c>
      <c r="BG43" s="106">
        <f t="shared" si="55"/>
        <v>0</v>
      </c>
      <c r="BH43" s="106">
        <f t="shared" si="56"/>
        <v>0</v>
      </c>
      <c r="BI43" s="106">
        <f t="shared" si="57"/>
        <v>0</v>
      </c>
      <c r="BJ43" s="106">
        <f t="shared" si="58"/>
        <v>0</v>
      </c>
      <c r="BK43" s="106">
        <f t="shared" si="59"/>
        <v>1</v>
      </c>
      <c r="BL43" s="106"/>
      <c r="BM43" s="106">
        <f t="shared" si="60"/>
        <v>0</v>
      </c>
      <c r="BN43" s="106">
        <f t="shared" si="61"/>
        <v>0</v>
      </c>
      <c r="BO43" s="106">
        <f t="shared" si="62"/>
        <v>0</v>
      </c>
      <c r="BP43" s="106">
        <f t="shared" si="63"/>
        <v>0</v>
      </c>
      <c r="BQ43" s="106">
        <f t="shared" si="64"/>
        <v>0</v>
      </c>
      <c r="BR43" s="106">
        <f t="shared" si="65"/>
        <v>0</v>
      </c>
      <c r="BS43" s="106">
        <f t="shared" si="66"/>
        <v>0</v>
      </c>
      <c r="BT43" s="106">
        <f t="shared" si="67"/>
        <v>0</v>
      </c>
      <c r="BU43" s="106">
        <f t="shared" si="68"/>
        <v>0</v>
      </c>
      <c r="BV43" s="106">
        <f t="shared" si="69"/>
        <v>0</v>
      </c>
      <c r="BW43" s="106">
        <f t="shared" si="70"/>
        <v>0</v>
      </c>
      <c r="BX43" s="106">
        <f t="shared" si="71"/>
        <v>0</v>
      </c>
      <c r="BY43" s="106">
        <f t="shared" si="72"/>
        <v>0</v>
      </c>
      <c r="BZ43" s="106">
        <f t="shared" si="73"/>
        <v>0</v>
      </c>
    </row>
    <row r="44" spans="1:78" ht="15.75" customHeight="1" x14ac:dyDescent="0.3">
      <c r="A44" s="154" t="str">
        <f>Contacts!$L$11&amp;"_"&amp;'Service Points'!C44</f>
        <v>S8602_8</v>
      </c>
      <c r="B44" s="411">
        <f>IF(ISERROR(VLOOKUP(A44,LY!$D:$E,1,FALSE)),0,1)</f>
        <v>1</v>
      </c>
      <c r="C44" s="307">
        <f t="shared" si="74"/>
        <v>8</v>
      </c>
      <c r="D44" s="309" t="str">
        <f t="shared" si="10"/>
        <v>Currie</v>
      </c>
      <c r="E44" s="42" t="str">
        <f t="shared" si="4"/>
        <v>Static</v>
      </c>
      <c r="F44" s="42">
        <f t="shared" si="5"/>
        <v>42</v>
      </c>
      <c r="G44" s="463">
        <f t="shared" si="6"/>
        <v>0</v>
      </c>
      <c r="H44" s="42">
        <v>0</v>
      </c>
      <c r="I44" s="308" t="str">
        <f t="shared" si="7"/>
        <v>Local Authority Run Library</v>
      </c>
      <c r="J44" s="136" t="str">
        <f t="shared" si="8"/>
        <v>Yes</v>
      </c>
      <c r="K44" s="409" t="str">
        <f t="shared" si="11"/>
        <v/>
      </c>
      <c r="L44" s="48">
        <f t="shared" si="9"/>
        <v>1</v>
      </c>
      <c r="M44" s="271">
        <f t="shared" si="12"/>
        <v>1</v>
      </c>
      <c r="N44" s="271">
        <f t="shared" si="13"/>
        <v>0</v>
      </c>
      <c r="O44" s="152"/>
      <c r="P44" s="106">
        <f t="shared" si="14"/>
        <v>0</v>
      </c>
      <c r="Q44" s="106">
        <f t="shared" si="15"/>
        <v>0</v>
      </c>
      <c r="R44" s="106">
        <f t="shared" si="16"/>
        <v>0</v>
      </c>
      <c r="S44" s="106">
        <f t="shared" si="17"/>
        <v>0</v>
      </c>
      <c r="T44" s="106">
        <f t="shared" si="18"/>
        <v>1</v>
      </c>
      <c r="U44" s="106">
        <f t="shared" si="19"/>
        <v>0</v>
      </c>
      <c r="V44" s="106">
        <f t="shared" si="20"/>
        <v>0</v>
      </c>
      <c r="W44" s="106">
        <f t="shared" si="21"/>
        <v>0</v>
      </c>
      <c r="X44" s="106">
        <f t="shared" si="22"/>
        <v>0</v>
      </c>
      <c r="Y44" s="106">
        <f t="shared" si="23"/>
        <v>0</v>
      </c>
      <c r="Z44" s="106">
        <f t="shared" si="24"/>
        <v>0</v>
      </c>
      <c r="AA44" s="106">
        <f t="shared" si="25"/>
        <v>0</v>
      </c>
      <c r="AB44" s="106">
        <f t="shared" si="26"/>
        <v>0</v>
      </c>
      <c r="AC44" s="106">
        <f t="shared" si="27"/>
        <v>0</v>
      </c>
      <c r="AD44" s="106"/>
      <c r="AE44" s="106">
        <f t="shared" si="28"/>
        <v>0</v>
      </c>
      <c r="AF44" s="106">
        <f t="shared" si="29"/>
        <v>0</v>
      </c>
      <c r="AG44" s="106">
        <f t="shared" si="30"/>
        <v>0</v>
      </c>
      <c r="AH44" s="106">
        <f t="shared" si="31"/>
        <v>0</v>
      </c>
      <c r="AI44" s="106">
        <f t="shared" si="32"/>
        <v>0</v>
      </c>
      <c r="AJ44" s="106">
        <f t="shared" si="33"/>
        <v>0</v>
      </c>
      <c r="AK44" s="106">
        <f t="shared" si="34"/>
        <v>0</v>
      </c>
      <c r="AL44" s="106">
        <f t="shared" si="35"/>
        <v>0</v>
      </c>
      <c r="AM44" s="106">
        <f t="shared" si="36"/>
        <v>0</v>
      </c>
      <c r="AN44" s="106">
        <f t="shared" si="37"/>
        <v>0</v>
      </c>
      <c r="AO44" s="106">
        <f t="shared" si="38"/>
        <v>0</v>
      </c>
      <c r="AP44" s="106">
        <f t="shared" si="39"/>
        <v>0</v>
      </c>
      <c r="AQ44" s="106">
        <f t="shared" si="40"/>
        <v>0</v>
      </c>
      <c r="AR44" s="106">
        <f t="shared" si="41"/>
        <v>0</v>
      </c>
      <c r="AS44" s="271">
        <f t="shared" si="42"/>
        <v>1</v>
      </c>
      <c r="AT44" s="271">
        <f t="shared" si="43"/>
        <v>0</v>
      </c>
      <c r="AU44" s="271">
        <f t="shared" si="44"/>
        <v>0</v>
      </c>
      <c r="AV44" s="271">
        <f t="shared" si="45"/>
        <v>0</v>
      </c>
      <c r="AW44" s="271"/>
      <c r="AX44" s="106">
        <f t="shared" si="46"/>
        <v>0</v>
      </c>
      <c r="AY44" s="106">
        <f t="shared" si="47"/>
        <v>0</v>
      </c>
      <c r="AZ44" s="106">
        <f t="shared" si="48"/>
        <v>0</v>
      </c>
      <c r="BA44" s="106">
        <f t="shared" si="49"/>
        <v>0</v>
      </c>
      <c r="BB44" s="106">
        <f t="shared" si="50"/>
        <v>0</v>
      </c>
      <c r="BC44" s="106">
        <f t="shared" si="51"/>
        <v>0</v>
      </c>
      <c r="BD44" s="106">
        <f t="shared" si="52"/>
        <v>0</v>
      </c>
      <c r="BE44" s="106">
        <f t="shared" si="53"/>
        <v>0</v>
      </c>
      <c r="BF44" s="106">
        <f t="shared" si="54"/>
        <v>0</v>
      </c>
      <c r="BG44" s="106">
        <f t="shared" si="55"/>
        <v>0</v>
      </c>
      <c r="BH44" s="106">
        <f t="shared" si="56"/>
        <v>0</v>
      </c>
      <c r="BI44" s="106">
        <f t="shared" si="57"/>
        <v>0</v>
      </c>
      <c r="BJ44" s="106">
        <f t="shared" si="58"/>
        <v>0</v>
      </c>
      <c r="BK44" s="106">
        <f t="shared" si="59"/>
        <v>0</v>
      </c>
      <c r="BL44" s="106"/>
      <c r="BM44" s="106">
        <f t="shared" si="60"/>
        <v>0</v>
      </c>
      <c r="BN44" s="106">
        <f t="shared" si="61"/>
        <v>0</v>
      </c>
      <c r="BO44" s="106">
        <f t="shared" si="62"/>
        <v>0</v>
      </c>
      <c r="BP44" s="106">
        <f t="shared" si="63"/>
        <v>0</v>
      </c>
      <c r="BQ44" s="106">
        <f t="shared" si="64"/>
        <v>0</v>
      </c>
      <c r="BR44" s="106">
        <f t="shared" si="65"/>
        <v>0</v>
      </c>
      <c r="BS44" s="106">
        <f t="shared" si="66"/>
        <v>0</v>
      </c>
      <c r="BT44" s="106">
        <f t="shared" si="67"/>
        <v>0</v>
      </c>
      <c r="BU44" s="106">
        <f t="shared" si="68"/>
        <v>0</v>
      </c>
      <c r="BV44" s="106">
        <f t="shared" si="69"/>
        <v>0</v>
      </c>
      <c r="BW44" s="106">
        <f t="shared" si="70"/>
        <v>0</v>
      </c>
      <c r="BX44" s="106">
        <f t="shared" si="71"/>
        <v>0</v>
      </c>
      <c r="BY44" s="106">
        <f t="shared" si="72"/>
        <v>0</v>
      </c>
      <c r="BZ44" s="106">
        <f t="shared" si="73"/>
        <v>0</v>
      </c>
    </row>
    <row r="45" spans="1:78" ht="15.75" customHeight="1" x14ac:dyDescent="0.3">
      <c r="A45" s="154" t="str">
        <f>Contacts!$L$11&amp;"_"&amp;'Service Points'!C45</f>
        <v>S8602_9</v>
      </c>
      <c r="B45" s="411">
        <f>IF(ISERROR(VLOOKUP(A45,LY!$D:$E,1,FALSE)),0,1)</f>
        <v>1</v>
      </c>
      <c r="C45" s="307">
        <f t="shared" si="74"/>
        <v>9</v>
      </c>
      <c r="D45" s="309" t="str">
        <f t="shared" si="10"/>
        <v>Drumbrae</v>
      </c>
      <c r="E45" s="42" t="str">
        <f t="shared" si="4"/>
        <v>Static</v>
      </c>
      <c r="F45" s="42">
        <f t="shared" si="5"/>
        <v>51</v>
      </c>
      <c r="G45" s="463">
        <f t="shared" si="6"/>
        <v>0</v>
      </c>
      <c r="H45" s="42">
        <v>1.7</v>
      </c>
      <c r="I45" s="308" t="str">
        <f t="shared" si="7"/>
        <v>Local Authority Run Library</v>
      </c>
      <c r="J45" s="136" t="str">
        <f t="shared" si="8"/>
        <v>Yes</v>
      </c>
      <c r="K45" s="409" t="str">
        <f t="shared" si="11"/>
        <v/>
      </c>
      <c r="L45" s="48">
        <f t="shared" si="9"/>
        <v>1</v>
      </c>
      <c r="M45" s="271">
        <f t="shared" si="12"/>
        <v>1</v>
      </c>
      <c r="N45" s="271">
        <f t="shared" si="13"/>
        <v>0</v>
      </c>
      <c r="O45" s="152"/>
      <c r="P45" s="106">
        <f t="shared" si="14"/>
        <v>0</v>
      </c>
      <c r="Q45" s="106">
        <f t="shared" si="15"/>
        <v>0</v>
      </c>
      <c r="R45" s="106">
        <f t="shared" si="16"/>
        <v>1</v>
      </c>
      <c r="S45" s="106">
        <f t="shared" si="17"/>
        <v>0</v>
      </c>
      <c r="T45" s="106">
        <f t="shared" si="18"/>
        <v>0</v>
      </c>
      <c r="U45" s="106">
        <f t="shared" si="19"/>
        <v>0</v>
      </c>
      <c r="V45" s="106">
        <f t="shared" si="20"/>
        <v>0</v>
      </c>
      <c r="W45" s="106">
        <f t="shared" si="21"/>
        <v>0</v>
      </c>
      <c r="X45" s="106">
        <f t="shared" si="22"/>
        <v>0</v>
      </c>
      <c r="Y45" s="106">
        <f t="shared" si="23"/>
        <v>0</v>
      </c>
      <c r="Z45" s="106">
        <f t="shared" si="24"/>
        <v>0</v>
      </c>
      <c r="AA45" s="106">
        <f t="shared" si="25"/>
        <v>0</v>
      </c>
      <c r="AB45" s="106">
        <f t="shared" si="26"/>
        <v>0</v>
      </c>
      <c r="AC45" s="106">
        <f t="shared" si="27"/>
        <v>0</v>
      </c>
      <c r="AD45" s="106"/>
      <c r="AE45" s="106">
        <f t="shared" si="28"/>
        <v>0</v>
      </c>
      <c r="AF45" s="106">
        <f t="shared" si="29"/>
        <v>0</v>
      </c>
      <c r="AG45" s="106">
        <f t="shared" si="30"/>
        <v>0</v>
      </c>
      <c r="AH45" s="106">
        <f t="shared" si="31"/>
        <v>0</v>
      </c>
      <c r="AI45" s="106">
        <f t="shared" si="32"/>
        <v>0</v>
      </c>
      <c r="AJ45" s="106">
        <f t="shared" si="33"/>
        <v>0</v>
      </c>
      <c r="AK45" s="106">
        <f t="shared" si="34"/>
        <v>0</v>
      </c>
      <c r="AL45" s="106">
        <f t="shared" si="35"/>
        <v>0</v>
      </c>
      <c r="AM45" s="106">
        <f t="shared" si="36"/>
        <v>0</v>
      </c>
      <c r="AN45" s="106">
        <f t="shared" si="37"/>
        <v>0</v>
      </c>
      <c r="AO45" s="106">
        <f t="shared" si="38"/>
        <v>0</v>
      </c>
      <c r="AP45" s="106">
        <f t="shared" si="39"/>
        <v>0</v>
      </c>
      <c r="AQ45" s="106">
        <f t="shared" si="40"/>
        <v>0</v>
      </c>
      <c r="AR45" s="106">
        <f t="shared" si="41"/>
        <v>0</v>
      </c>
      <c r="AS45" s="271">
        <f t="shared" si="42"/>
        <v>1</v>
      </c>
      <c r="AT45" s="271">
        <f t="shared" si="43"/>
        <v>0</v>
      </c>
      <c r="AU45" s="271">
        <f t="shared" si="44"/>
        <v>0</v>
      </c>
      <c r="AV45" s="271">
        <f t="shared" si="45"/>
        <v>0</v>
      </c>
      <c r="AW45" s="271"/>
      <c r="AX45" s="106">
        <f t="shared" si="46"/>
        <v>0</v>
      </c>
      <c r="AY45" s="106">
        <f t="shared" si="47"/>
        <v>0</v>
      </c>
      <c r="AZ45" s="106">
        <f t="shared" si="48"/>
        <v>0</v>
      </c>
      <c r="BA45" s="106">
        <f t="shared" si="49"/>
        <v>0</v>
      </c>
      <c r="BB45" s="106">
        <f t="shared" si="50"/>
        <v>0</v>
      </c>
      <c r="BC45" s="106">
        <f t="shared" si="51"/>
        <v>0</v>
      </c>
      <c r="BD45" s="106">
        <f t="shared" si="52"/>
        <v>0</v>
      </c>
      <c r="BE45" s="106">
        <f t="shared" si="53"/>
        <v>0</v>
      </c>
      <c r="BF45" s="106">
        <f t="shared" si="54"/>
        <v>0</v>
      </c>
      <c r="BG45" s="106">
        <f t="shared" si="55"/>
        <v>0</v>
      </c>
      <c r="BH45" s="106">
        <f t="shared" si="56"/>
        <v>0</v>
      </c>
      <c r="BI45" s="106">
        <f t="shared" si="57"/>
        <v>0</v>
      </c>
      <c r="BJ45" s="106">
        <f t="shared" si="58"/>
        <v>0</v>
      </c>
      <c r="BK45" s="106">
        <f t="shared" si="59"/>
        <v>1</v>
      </c>
      <c r="BL45" s="106"/>
      <c r="BM45" s="106">
        <f t="shared" si="60"/>
        <v>0</v>
      </c>
      <c r="BN45" s="106">
        <f t="shared" si="61"/>
        <v>0</v>
      </c>
      <c r="BO45" s="106">
        <f t="shared" si="62"/>
        <v>0</v>
      </c>
      <c r="BP45" s="106">
        <f t="shared" si="63"/>
        <v>0</v>
      </c>
      <c r="BQ45" s="106">
        <f t="shared" si="64"/>
        <v>0</v>
      </c>
      <c r="BR45" s="106">
        <f t="shared" si="65"/>
        <v>0</v>
      </c>
      <c r="BS45" s="106">
        <f t="shared" si="66"/>
        <v>0</v>
      </c>
      <c r="BT45" s="106">
        <f t="shared" si="67"/>
        <v>0</v>
      </c>
      <c r="BU45" s="106">
        <f t="shared" si="68"/>
        <v>0</v>
      </c>
      <c r="BV45" s="106">
        <f t="shared" si="69"/>
        <v>0</v>
      </c>
      <c r="BW45" s="106">
        <f t="shared" si="70"/>
        <v>0</v>
      </c>
      <c r="BX45" s="106">
        <f t="shared" si="71"/>
        <v>0</v>
      </c>
      <c r="BY45" s="106">
        <f t="shared" si="72"/>
        <v>0</v>
      </c>
      <c r="BZ45" s="106">
        <f t="shared" si="73"/>
        <v>0</v>
      </c>
    </row>
    <row r="46" spans="1:78" ht="15.75" customHeight="1" x14ac:dyDescent="0.3">
      <c r="A46" s="154" t="str">
        <f>Contacts!$L$11&amp;"_"&amp;'Service Points'!C46</f>
        <v>S8602_10</v>
      </c>
      <c r="B46" s="411">
        <f>IF(ISERROR(VLOOKUP(A46,LY!$D:$E,1,FALSE)),0,1)</f>
        <v>1</v>
      </c>
      <c r="C46" s="307">
        <f t="shared" si="74"/>
        <v>10</v>
      </c>
      <c r="D46" s="309" t="str">
        <f t="shared" si="10"/>
        <v>Fountainbridge</v>
      </c>
      <c r="E46" s="42" t="str">
        <f t="shared" si="4"/>
        <v>Static</v>
      </c>
      <c r="F46" s="42">
        <f t="shared" si="5"/>
        <v>42</v>
      </c>
      <c r="G46" s="463">
        <f t="shared" si="6"/>
        <v>0</v>
      </c>
      <c r="H46" s="42">
        <v>1.1499999999999999</v>
      </c>
      <c r="I46" s="308" t="str">
        <f t="shared" si="7"/>
        <v>Local Authority Run Library</v>
      </c>
      <c r="J46" s="136" t="str">
        <f t="shared" si="8"/>
        <v>Yes</v>
      </c>
      <c r="K46" s="409" t="str">
        <f t="shared" si="11"/>
        <v/>
      </c>
      <c r="L46" s="48">
        <f t="shared" si="9"/>
        <v>1</v>
      </c>
      <c r="M46" s="271">
        <f t="shared" si="12"/>
        <v>1</v>
      </c>
      <c r="N46" s="271">
        <f t="shared" si="13"/>
        <v>0</v>
      </c>
      <c r="O46" s="152"/>
      <c r="P46" s="106">
        <f t="shared" si="14"/>
        <v>0</v>
      </c>
      <c r="Q46" s="106">
        <f t="shared" si="15"/>
        <v>0</v>
      </c>
      <c r="R46" s="106">
        <f t="shared" si="16"/>
        <v>0</v>
      </c>
      <c r="S46" s="106">
        <f t="shared" si="17"/>
        <v>0</v>
      </c>
      <c r="T46" s="106">
        <f t="shared" si="18"/>
        <v>1</v>
      </c>
      <c r="U46" s="106">
        <f t="shared" si="19"/>
        <v>0</v>
      </c>
      <c r="V46" s="106">
        <f t="shared" si="20"/>
        <v>0</v>
      </c>
      <c r="W46" s="106">
        <f t="shared" si="21"/>
        <v>0</v>
      </c>
      <c r="X46" s="106">
        <f t="shared" si="22"/>
        <v>0</v>
      </c>
      <c r="Y46" s="106">
        <f t="shared" si="23"/>
        <v>0</v>
      </c>
      <c r="Z46" s="106">
        <f t="shared" si="24"/>
        <v>0</v>
      </c>
      <c r="AA46" s="106">
        <f t="shared" si="25"/>
        <v>0</v>
      </c>
      <c r="AB46" s="106">
        <f t="shared" si="26"/>
        <v>0</v>
      </c>
      <c r="AC46" s="106">
        <f t="shared" si="27"/>
        <v>0</v>
      </c>
      <c r="AD46" s="106"/>
      <c r="AE46" s="106">
        <f t="shared" si="28"/>
        <v>0</v>
      </c>
      <c r="AF46" s="106">
        <f t="shared" si="29"/>
        <v>0</v>
      </c>
      <c r="AG46" s="106">
        <f t="shared" si="30"/>
        <v>0</v>
      </c>
      <c r="AH46" s="106">
        <f t="shared" si="31"/>
        <v>0</v>
      </c>
      <c r="AI46" s="106">
        <f t="shared" si="32"/>
        <v>0</v>
      </c>
      <c r="AJ46" s="106">
        <f t="shared" si="33"/>
        <v>0</v>
      </c>
      <c r="AK46" s="106">
        <f t="shared" si="34"/>
        <v>0</v>
      </c>
      <c r="AL46" s="106">
        <f t="shared" si="35"/>
        <v>0</v>
      </c>
      <c r="AM46" s="106">
        <f t="shared" si="36"/>
        <v>0</v>
      </c>
      <c r="AN46" s="106">
        <f t="shared" si="37"/>
        <v>0</v>
      </c>
      <c r="AO46" s="106">
        <f t="shared" si="38"/>
        <v>0</v>
      </c>
      <c r="AP46" s="106">
        <f t="shared" si="39"/>
        <v>0</v>
      </c>
      <c r="AQ46" s="106">
        <f t="shared" si="40"/>
        <v>0</v>
      </c>
      <c r="AR46" s="106">
        <f t="shared" si="41"/>
        <v>0</v>
      </c>
      <c r="AS46" s="271">
        <f t="shared" si="42"/>
        <v>1</v>
      </c>
      <c r="AT46" s="271">
        <f t="shared" si="43"/>
        <v>0</v>
      </c>
      <c r="AU46" s="271">
        <f t="shared" si="44"/>
        <v>0</v>
      </c>
      <c r="AV46" s="271">
        <f t="shared" si="45"/>
        <v>0</v>
      </c>
      <c r="AW46" s="271"/>
      <c r="AX46" s="106">
        <f t="shared" si="46"/>
        <v>0</v>
      </c>
      <c r="AY46" s="106">
        <f t="shared" si="47"/>
        <v>0</v>
      </c>
      <c r="AZ46" s="106">
        <f t="shared" si="48"/>
        <v>0</v>
      </c>
      <c r="BA46" s="106">
        <f t="shared" si="49"/>
        <v>0</v>
      </c>
      <c r="BB46" s="106">
        <f t="shared" si="50"/>
        <v>0</v>
      </c>
      <c r="BC46" s="106">
        <f t="shared" si="51"/>
        <v>0</v>
      </c>
      <c r="BD46" s="106">
        <f t="shared" si="52"/>
        <v>0</v>
      </c>
      <c r="BE46" s="106">
        <f t="shared" si="53"/>
        <v>0</v>
      </c>
      <c r="BF46" s="106">
        <f t="shared" si="54"/>
        <v>0</v>
      </c>
      <c r="BG46" s="106">
        <f t="shared" si="55"/>
        <v>0</v>
      </c>
      <c r="BH46" s="106">
        <f t="shared" si="56"/>
        <v>0</v>
      </c>
      <c r="BI46" s="106">
        <f t="shared" si="57"/>
        <v>0</v>
      </c>
      <c r="BJ46" s="106">
        <f t="shared" si="58"/>
        <v>0</v>
      </c>
      <c r="BK46" s="106">
        <f t="shared" si="59"/>
        <v>1</v>
      </c>
      <c r="BL46" s="106"/>
      <c r="BM46" s="106">
        <f t="shared" si="60"/>
        <v>0</v>
      </c>
      <c r="BN46" s="106">
        <f t="shared" si="61"/>
        <v>0</v>
      </c>
      <c r="BO46" s="106">
        <f t="shared" si="62"/>
        <v>0</v>
      </c>
      <c r="BP46" s="106">
        <f t="shared" si="63"/>
        <v>0</v>
      </c>
      <c r="BQ46" s="106">
        <f t="shared" si="64"/>
        <v>0</v>
      </c>
      <c r="BR46" s="106">
        <f t="shared" si="65"/>
        <v>0</v>
      </c>
      <c r="BS46" s="106">
        <f t="shared" si="66"/>
        <v>0</v>
      </c>
      <c r="BT46" s="106">
        <f t="shared" si="67"/>
        <v>0</v>
      </c>
      <c r="BU46" s="106">
        <f t="shared" si="68"/>
        <v>0</v>
      </c>
      <c r="BV46" s="106">
        <f t="shared" si="69"/>
        <v>0</v>
      </c>
      <c r="BW46" s="106">
        <f t="shared" si="70"/>
        <v>0</v>
      </c>
      <c r="BX46" s="106">
        <f t="shared" si="71"/>
        <v>0</v>
      </c>
      <c r="BY46" s="106">
        <f t="shared" si="72"/>
        <v>0</v>
      </c>
      <c r="BZ46" s="106">
        <f t="shared" si="73"/>
        <v>0</v>
      </c>
    </row>
    <row r="47" spans="1:78" ht="15.75" customHeight="1" x14ac:dyDescent="0.3">
      <c r="A47" s="154" t="str">
        <f>Contacts!$L$11&amp;"_"&amp;'Service Points'!C47</f>
        <v>S8602_11</v>
      </c>
      <c r="B47" s="411">
        <f>IF(ISERROR(VLOOKUP(A47,LY!$D:$E,1,FALSE)),0,1)</f>
        <v>1</v>
      </c>
      <c r="C47" s="307">
        <f t="shared" si="74"/>
        <v>11</v>
      </c>
      <c r="D47" s="309" t="str">
        <f t="shared" si="10"/>
        <v>Gilmerton</v>
      </c>
      <c r="E47" s="42" t="str">
        <f t="shared" si="4"/>
        <v>Static</v>
      </c>
      <c r="F47" s="42">
        <f t="shared" si="5"/>
        <v>32</v>
      </c>
      <c r="G47" s="463">
        <f t="shared" si="6"/>
        <v>0</v>
      </c>
      <c r="H47" s="42">
        <v>1.1499999999999999</v>
      </c>
      <c r="I47" s="308" t="str">
        <f t="shared" si="7"/>
        <v>Local Authority Run Library</v>
      </c>
      <c r="J47" s="136" t="str">
        <f t="shared" si="8"/>
        <v>Yes</v>
      </c>
      <c r="K47" s="409" t="str">
        <f t="shared" si="11"/>
        <v/>
      </c>
      <c r="L47" s="48">
        <f t="shared" si="9"/>
        <v>1</v>
      </c>
      <c r="M47" s="271">
        <f t="shared" si="12"/>
        <v>1</v>
      </c>
      <c r="N47" s="271">
        <f t="shared" si="13"/>
        <v>0</v>
      </c>
      <c r="O47" s="152"/>
      <c r="P47" s="106">
        <f t="shared" si="14"/>
        <v>0</v>
      </c>
      <c r="Q47" s="106">
        <f t="shared" si="15"/>
        <v>0</v>
      </c>
      <c r="R47" s="106">
        <f t="shared" si="16"/>
        <v>0</v>
      </c>
      <c r="S47" s="106">
        <f t="shared" si="17"/>
        <v>0</v>
      </c>
      <c r="T47" s="106">
        <f t="shared" si="18"/>
        <v>0</v>
      </c>
      <c r="U47" s="106">
        <f t="shared" si="19"/>
        <v>0</v>
      </c>
      <c r="V47" s="106">
        <f t="shared" si="20"/>
        <v>1</v>
      </c>
      <c r="W47" s="106">
        <f t="shared" si="21"/>
        <v>0</v>
      </c>
      <c r="X47" s="106">
        <f t="shared" si="22"/>
        <v>0</v>
      </c>
      <c r="Y47" s="106">
        <f t="shared" si="23"/>
        <v>0</v>
      </c>
      <c r="Z47" s="106">
        <f t="shared" si="24"/>
        <v>0</v>
      </c>
      <c r="AA47" s="106">
        <f t="shared" si="25"/>
        <v>0</v>
      </c>
      <c r="AB47" s="106">
        <f t="shared" si="26"/>
        <v>0</v>
      </c>
      <c r="AC47" s="106">
        <f t="shared" si="27"/>
        <v>0</v>
      </c>
      <c r="AD47" s="106"/>
      <c r="AE47" s="106">
        <f t="shared" si="28"/>
        <v>0</v>
      </c>
      <c r="AF47" s="106">
        <f t="shared" si="29"/>
        <v>0</v>
      </c>
      <c r="AG47" s="106">
        <f t="shared" si="30"/>
        <v>0</v>
      </c>
      <c r="AH47" s="106">
        <f t="shared" si="31"/>
        <v>0</v>
      </c>
      <c r="AI47" s="106">
        <f t="shared" si="32"/>
        <v>0</v>
      </c>
      <c r="AJ47" s="106">
        <f t="shared" si="33"/>
        <v>0</v>
      </c>
      <c r="AK47" s="106">
        <f t="shared" si="34"/>
        <v>0</v>
      </c>
      <c r="AL47" s="106">
        <f t="shared" si="35"/>
        <v>0</v>
      </c>
      <c r="AM47" s="106">
        <f t="shared" si="36"/>
        <v>0</v>
      </c>
      <c r="AN47" s="106">
        <f t="shared" si="37"/>
        <v>0</v>
      </c>
      <c r="AO47" s="106">
        <f t="shared" si="38"/>
        <v>0</v>
      </c>
      <c r="AP47" s="106">
        <f t="shared" si="39"/>
        <v>0</v>
      </c>
      <c r="AQ47" s="106">
        <f t="shared" si="40"/>
        <v>0</v>
      </c>
      <c r="AR47" s="106">
        <f t="shared" si="41"/>
        <v>0</v>
      </c>
      <c r="AS47" s="271">
        <f t="shared" si="42"/>
        <v>1</v>
      </c>
      <c r="AT47" s="271">
        <f t="shared" si="43"/>
        <v>0</v>
      </c>
      <c r="AU47" s="271">
        <f t="shared" si="44"/>
        <v>0</v>
      </c>
      <c r="AV47" s="271">
        <f t="shared" si="45"/>
        <v>0</v>
      </c>
      <c r="AW47" s="271"/>
      <c r="AX47" s="106">
        <f t="shared" si="46"/>
        <v>0</v>
      </c>
      <c r="AY47" s="106">
        <f t="shared" si="47"/>
        <v>0</v>
      </c>
      <c r="AZ47" s="106">
        <f t="shared" si="48"/>
        <v>0</v>
      </c>
      <c r="BA47" s="106">
        <f t="shared" si="49"/>
        <v>0</v>
      </c>
      <c r="BB47" s="106">
        <f t="shared" si="50"/>
        <v>0</v>
      </c>
      <c r="BC47" s="106">
        <f t="shared" si="51"/>
        <v>0</v>
      </c>
      <c r="BD47" s="106">
        <f t="shared" si="52"/>
        <v>0</v>
      </c>
      <c r="BE47" s="106">
        <f t="shared" si="53"/>
        <v>0</v>
      </c>
      <c r="BF47" s="106">
        <f t="shared" si="54"/>
        <v>0</v>
      </c>
      <c r="BG47" s="106">
        <f t="shared" si="55"/>
        <v>0</v>
      </c>
      <c r="BH47" s="106">
        <f t="shared" si="56"/>
        <v>0</v>
      </c>
      <c r="BI47" s="106">
        <f t="shared" si="57"/>
        <v>0</v>
      </c>
      <c r="BJ47" s="106">
        <f t="shared" si="58"/>
        <v>0</v>
      </c>
      <c r="BK47" s="106">
        <f t="shared" si="59"/>
        <v>1</v>
      </c>
      <c r="BL47" s="106"/>
      <c r="BM47" s="106">
        <f t="shared" si="60"/>
        <v>0</v>
      </c>
      <c r="BN47" s="106">
        <f t="shared" si="61"/>
        <v>0</v>
      </c>
      <c r="BO47" s="106">
        <f t="shared" si="62"/>
        <v>0</v>
      </c>
      <c r="BP47" s="106">
        <f t="shared" si="63"/>
        <v>0</v>
      </c>
      <c r="BQ47" s="106">
        <f t="shared" si="64"/>
        <v>0</v>
      </c>
      <c r="BR47" s="106">
        <f t="shared" si="65"/>
        <v>0</v>
      </c>
      <c r="BS47" s="106">
        <f t="shared" si="66"/>
        <v>0</v>
      </c>
      <c r="BT47" s="106">
        <f t="shared" si="67"/>
        <v>0</v>
      </c>
      <c r="BU47" s="106">
        <f t="shared" si="68"/>
        <v>0</v>
      </c>
      <c r="BV47" s="106">
        <f t="shared" si="69"/>
        <v>0</v>
      </c>
      <c r="BW47" s="106">
        <f t="shared" si="70"/>
        <v>0</v>
      </c>
      <c r="BX47" s="106">
        <f t="shared" si="71"/>
        <v>0</v>
      </c>
      <c r="BY47" s="106">
        <f t="shared" si="72"/>
        <v>0</v>
      </c>
      <c r="BZ47" s="106">
        <f t="shared" si="73"/>
        <v>0</v>
      </c>
    </row>
    <row r="48" spans="1:78" ht="15.75" customHeight="1" x14ac:dyDescent="0.3">
      <c r="A48" s="154" t="str">
        <f>Contacts!$L$11&amp;"_"&amp;'Service Points'!C48</f>
        <v>S8602_12</v>
      </c>
      <c r="B48" s="411">
        <f>IF(ISERROR(VLOOKUP(A48,LY!$D:$E,1,FALSE)),0,1)</f>
        <v>1</v>
      </c>
      <c r="C48" s="307">
        <f t="shared" si="74"/>
        <v>12</v>
      </c>
      <c r="D48" s="309" t="str">
        <f t="shared" si="10"/>
        <v>Granton</v>
      </c>
      <c r="E48" s="42" t="str">
        <f t="shared" si="4"/>
        <v>Static</v>
      </c>
      <c r="F48" s="42">
        <f t="shared" si="5"/>
        <v>32</v>
      </c>
      <c r="G48" s="463">
        <f t="shared" si="6"/>
        <v>0</v>
      </c>
      <c r="H48" s="42">
        <v>0</v>
      </c>
      <c r="I48" s="308" t="str">
        <f t="shared" si="7"/>
        <v>Local Authority Run Library</v>
      </c>
      <c r="J48" s="136" t="str">
        <f t="shared" si="8"/>
        <v>Yes</v>
      </c>
      <c r="K48" s="409" t="str">
        <f t="shared" si="11"/>
        <v/>
      </c>
      <c r="L48" s="48">
        <f t="shared" si="9"/>
        <v>1</v>
      </c>
      <c r="M48" s="271">
        <f t="shared" si="12"/>
        <v>1</v>
      </c>
      <c r="N48" s="271">
        <f t="shared" si="13"/>
        <v>0</v>
      </c>
      <c r="O48" s="152"/>
      <c r="P48" s="106">
        <f t="shared" si="14"/>
        <v>0</v>
      </c>
      <c r="Q48" s="106">
        <f t="shared" si="15"/>
        <v>0</v>
      </c>
      <c r="R48" s="106">
        <f t="shared" si="16"/>
        <v>0</v>
      </c>
      <c r="S48" s="106">
        <f t="shared" si="17"/>
        <v>0</v>
      </c>
      <c r="T48" s="106">
        <f t="shared" si="18"/>
        <v>0</v>
      </c>
      <c r="U48" s="106">
        <f t="shared" si="19"/>
        <v>0</v>
      </c>
      <c r="V48" s="106">
        <f t="shared" si="20"/>
        <v>1</v>
      </c>
      <c r="W48" s="106">
        <f t="shared" si="21"/>
        <v>0</v>
      </c>
      <c r="X48" s="106">
        <f t="shared" si="22"/>
        <v>0</v>
      </c>
      <c r="Y48" s="106">
        <f t="shared" si="23"/>
        <v>0</v>
      </c>
      <c r="Z48" s="106">
        <f t="shared" si="24"/>
        <v>0</v>
      </c>
      <c r="AA48" s="106">
        <f t="shared" si="25"/>
        <v>0</v>
      </c>
      <c r="AB48" s="106">
        <f t="shared" si="26"/>
        <v>0</v>
      </c>
      <c r="AC48" s="106">
        <f t="shared" si="27"/>
        <v>0</v>
      </c>
      <c r="AD48" s="106"/>
      <c r="AE48" s="106">
        <f t="shared" si="28"/>
        <v>0</v>
      </c>
      <c r="AF48" s="106">
        <f t="shared" si="29"/>
        <v>0</v>
      </c>
      <c r="AG48" s="106">
        <f t="shared" si="30"/>
        <v>0</v>
      </c>
      <c r="AH48" s="106">
        <f t="shared" si="31"/>
        <v>0</v>
      </c>
      <c r="AI48" s="106">
        <f t="shared" si="32"/>
        <v>0</v>
      </c>
      <c r="AJ48" s="106">
        <f t="shared" si="33"/>
        <v>0</v>
      </c>
      <c r="AK48" s="106">
        <f t="shared" si="34"/>
        <v>0</v>
      </c>
      <c r="AL48" s="106">
        <f t="shared" si="35"/>
        <v>0</v>
      </c>
      <c r="AM48" s="106">
        <f t="shared" si="36"/>
        <v>0</v>
      </c>
      <c r="AN48" s="106">
        <f t="shared" si="37"/>
        <v>0</v>
      </c>
      <c r="AO48" s="106">
        <f t="shared" si="38"/>
        <v>0</v>
      </c>
      <c r="AP48" s="106">
        <f t="shared" si="39"/>
        <v>0</v>
      </c>
      <c r="AQ48" s="106">
        <f t="shared" si="40"/>
        <v>0</v>
      </c>
      <c r="AR48" s="106">
        <f t="shared" si="41"/>
        <v>0</v>
      </c>
      <c r="AS48" s="271">
        <f t="shared" si="42"/>
        <v>1</v>
      </c>
      <c r="AT48" s="271">
        <f t="shared" si="43"/>
        <v>0</v>
      </c>
      <c r="AU48" s="271">
        <f t="shared" si="44"/>
        <v>0</v>
      </c>
      <c r="AV48" s="271">
        <f t="shared" si="45"/>
        <v>0</v>
      </c>
      <c r="AW48" s="271"/>
      <c r="AX48" s="106">
        <f t="shared" si="46"/>
        <v>0</v>
      </c>
      <c r="AY48" s="106">
        <f t="shared" si="47"/>
        <v>0</v>
      </c>
      <c r="AZ48" s="106">
        <f t="shared" si="48"/>
        <v>0</v>
      </c>
      <c r="BA48" s="106">
        <f t="shared" si="49"/>
        <v>0</v>
      </c>
      <c r="BB48" s="106">
        <f t="shared" si="50"/>
        <v>0</v>
      </c>
      <c r="BC48" s="106">
        <f t="shared" si="51"/>
        <v>0</v>
      </c>
      <c r="BD48" s="106">
        <f t="shared" si="52"/>
        <v>0</v>
      </c>
      <c r="BE48" s="106">
        <f t="shared" si="53"/>
        <v>0</v>
      </c>
      <c r="BF48" s="106">
        <f t="shared" si="54"/>
        <v>0</v>
      </c>
      <c r="BG48" s="106">
        <f t="shared" si="55"/>
        <v>0</v>
      </c>
      <c r="BH48" s="106">
        <f t="shared" si="56"/>
        <v>0</v>
      </c>
      <c r="BI48" s="106">
        <f t="shared" si="57"/>
        <v>0</v>
      </c>
      <c r="BJ48" s="106">
        <f t="shared" si="58"/>
        <v>0</v>
      </c>
      <c r="BK48" s="106">
        <f t="shared" si="59"/>
        <v>0</v>
      </c>
      <c r="BL48" s="106"/>
      <c r="BM48" s="106">
        <f t="shared" si="60"/>
        <v>0</v>
      </c>
      <c r="BN48" s="106">
        <f t="shared" si="61"/>
        <v>0</v>
      </c>
      <c r="BO48" s="106">
        <f t="shared" si="62"/>
        <v>0</v>
      </c>
      <c r="BP48" s="106">
        <f t="shared" si="63"/>
        <v>0</v>
      </c>
      <c r="BQ48" s="106">
        <f t="shared" si="64"/>
        <v>0</v>
      </c>
      <c r="BR48" s="106">
        <f t="shared" si="65"/>
        <v>0</v>
      </c>
      <c r="BS48" s="106">
        <f t="shared" si="66"/>
        <v>0</v>
      </c>
      <c r="BT48" s="106">
        <f t="shared" si="67"/>
        <v>0</v>
      </c>
      <c r="BU48" s="106">
        <f t="shared" si="68"/>
        <v>0</v>
      </c>
      <c r="BV48" s="106">
        <f t="shared" si="69"/>
        <v>0</v>
      </c>
      <c r="BW48" s="106">
        <f t="shared" si="70"/>
        <v>0</v>
      </c>
      <c r="BX48" s="106">
        <f t="shared" si="71"/>
        <v>0</v>
      </c>
      <c r="BY48" s="106">
        <f t="shared" si="72"/>
        <v>0</v>
      </c>
      <c r="BZ48" s="106">
        <f t="shared" si="73"/>
        <v>0</v>
      </c>
    </row>
    <row r="49" spans="1:78" ht="15.75" customHeight="1" x14ac:dyDescent="0.3">
      <c r="A49" s="154" t="str">
        <f>Contacts!$L$11&amp;"_"&amp;'Service Points'!C49</f>
        <v>S8602_13</v>
      </c>
      <c r="B49" s="411">
        <f>IF(ISERROR(VLOOKUP(A49,LY!$D:$E,1,FALSE)),0,1)</f>
        <v>1</v>
      </c>
      <c r="C49" s="307">
        <f t="shared" si="74"/>
        <v>13</v>
      </c>
      <c r="D49" s="309" t="str">
        <f t="shared" si="10"/>
        <v>Kirkliston</v>
      </c>
      <c r="E49" s="42" t="str">
        <f t="shared" si="4"/>
        <v>Static</v>
      </c>
      <c r="F49" s="42">
        <f t="shared" si="5"/>
        <v>32</v>
      </c>
      <c r="G49" s="463">
        <f t="shared" si="6"/>
        <v>0</v>
      </c>
      <c r="H49" s="42">
        <v>4.6100000000000003</v>
      </c>
      <c r="I49" s="308" t="str">
        <f t="shared" si="7"/>
        <v>Local Authority Run Library</v>
      </c>
      <c r="J49" s="136" t="str">
        <f t="shared" si="8"/>
        <v>Yes</v>
      </c>
      <c r="K49" s="409" t="str">
        <f t="shared" si="11"/>
        <v/>
      </c>
      <c r="L49" s="48">
        <f t="shared" si="9"/>
        <v>1</v>
      </c>
      <c r="M49" s="271">
        <f t="shared" si="12"/>
        <v>1</v>
      </c>
      <c r="N49" s="271">
        <f t="shared" si="13"/>
        <v>0</v>
      </c>
      <c r="O49" s="152"/>
      <c r="P49" s="106">
        <f t="shared" si="14"/>
        <v>0</v>
      </c>
      <c r="Q49" s="106">
        <f t="shared" si="15"/>
        <v>0</v>
      </c>
      <c r="R49" s="106">
        <f t="shared" si="16"/>
        <v>0</v>
      </c>
      <c r="S49" s="106">
        <f t="shared" si="17"/>
        <v>0</v>
      </c>
      <c r="T49" s="106">
        <f t="shared" si="18"/>
        <v>0</v>
      </c>
      <c r="U49" s="106">
        <f t="shared" si="19"/>
        <v>0</v>
      </c>
      <c r="V49" s="106">
        <f t="shared" si="20"/>
        <v>1</v>
      </c>
      <c r="W49" s="106">
        <f t="shared" si="21"/>
        <v>0</v>
      </c>
      <c r="X49" s="106">
        <f t="shared" si="22"/>
        <v>0</v>
      </c>
      <c r="Y49" s="106">
        <f t="shared" si="23"/>
        <v>0</v>
      </c>
      <c r="Z49" s="106">
        <f t="shared" si="24"/>
        <v>0</v>
      </c>
      <c r="AA49" s="106">
        <f t="shared" si="25"/>
        <v>0</v>
      </c>
      <c r="AB49" s="106">
        <f t="shared" si="26"/>
        <v>0</v>
      </c>
      <c r="AC49" s="106">
        <f t="shared" si="27"/>
        <v>0</v>
      </c>
      <c r="AD49" s="106"/>
      <c r="AE49" s="106">
        <f t="shared" si="28"/>
        <v>0</v>
      </c>
      <c r="AF49" s="106">
        <f t="shared" si="29"/>
        <v>0</v>
      </c>
      <c r="AG49" s="106">
        <f t="shared" si="30"/>
        <v>0</v>
      </c>
      <c r="AH49" s="106">
        <f t="shared" si="31"/>
        <v>0</v>
      </c>
      <c r="AI49" s="106">
        <f t="shared" si="32"/>
        <v>0</v>
      </c>
      <c r="AJ49" s="106">
        <f t="shared" si="33"/>
        <v>0</v>
      </c>
      <c r="AK49" s="106">
        <f t="shared" si="34"/>
        <v>0</v>
      </c>
      <c r="AL49" s="106">
        <f t="shared" si="35"/>
        <v>0</v>
      </c>
      <c r="AM49" s="106">
        <f t="shared" si="36"/>
        <v>0</v>
      </c>
      <c r="AN49" s="106">
        <f t="shared" si="37"/>
        <v>0</v>
      </c>
      <c r="AO49" s="106">
        <f t="shared" si="38"/>
        <v>0</v>
      </c>
      <c r="AP49" s="106">
        <f t="shared" si="39"/>
        <v>0</v>
      </c>
      <c r="AQ49" s="106">
        <f t="shared" si="40"/>
        <v>0</v>
      </c>
      <c r="AR49" s="106">
        <f t="shared" si="41"/>
        <v>0</v>
      </c>
      <c r="AS49" s="271">
        <f t="shared" si="42"/>
        <v>1</v>
      </c>
      <c r="AT49" s="271">
        <f t="shared" si="43"/>
        <v>0</v>
      </c>
      <c r="AU49" s="271">
        <f t="shared" si="44"/>
        <v>0</v>
      </c>
      <c r="AV49" s="271">
        <f t="shared" si="45"/>
        <v>0</v>
      </c>
      <c r="AW49" s="271"/>
      <c r="AX49" s="106">
        <f t="shared" si="46"/>
        <v>0</v>
      </c>
      <c r="AY49" s="106">
        <f t="shared" si="47"/>
        <v>0</v>
      </c>
      <c r="AZ49" s="106">
        <f t="shared" si="48"/>
        <v>0</v>
      </c>
      <c r="BA49" s="106">
        <f t="shared" si="49"/>
        <v>0</v>
      </c>
      <c r="BB49" s="106">
        <f t="shared" si="50"/>
        <v>0</v>
      </c>
      <c r="BC49" s="106">
        <f t="shared" si="51"/>
        <v>0</v>
      </c>
      <c r="BD49" s="106">
        <f t="shared" si="52"/>
        <v>0</v>
      </c>
      <c r="BE49" s="106">
        <f t="shared" si="53"/>
        <v>0</v>
      </c>
      <c r="BF49" s="106">
        <f t="shared" si="54"/>
        <v>0</v>
      </c>
      <c r="BG49" s="106">
        <f t="shared" si="55"/>
        <v>0</v>
      </c>
      <c r="BH49" s="106">
        <f t="shared" si="56"/>
        <v>0</v>
      </c>
      <c r="BI49" s="106">
        <f t="shared" si="57"/>
        <v>0</v>
      </c>
      <c r="BJ49" s="106">
        <f t="shared" si="58"/>
        <v>0</v>
      </c>
      <c r="BK49" s="106">
        <f t="shared" si="59"/>
        <v>1</v>
      </c>
      <c r="BL49" s="106"/>
      <c r="BM49" s="106">
        <f t="shared" si="60"/>
        <v>0</v>
      </c>
      <c r="BN49" s="106">
        <f t="shared" si="61"/>
        <v>0</v>
      </c>
      <c r="BO49" s="106">
        <f t="shared" si="62"/>
        <v>0</v>
      </c>
      <c r="BP49" s="106">
        <f t="shared" si="63"/>
        <v>0</v>
      </c>
      <c r="BQ49" s="106">
        <f t="shared" si="64"/>
        <v>0</v>
      </c>
      <c r="BR49" s="106">
        <f t="shared" si="65"/>
        <v>0</v>
      </c>
      <c r="BS49" s="106">
        <f t="shared" si="66"/>
        <v>0</v>
      </c>
      <c r="BT49" s="106">
        <f t="shared" si="67"/>
        <v>0</v>
      </c>
      <c r="BU49" s="106">
        <f t="shared" si="68"/>
        <v>0</v>
      </c>
      <c r="BV49" s="106">
        <f t="shared" si="69"/>
        <v>0</v>
      </c>
      <c r="BW49" s="106">
        <f t="shared" si="70"/>
        <v>0</v>
      </c>
      <c r="BX49" s="106">
        <f t="shared" si="71"/>
        <v>0</v>
      </c>
      <c r="BY49" s="106">
        <f t="shared" si="72"/>
        <v>0</v>
      </c>
      <c r="BZ49" s="106">
        <f t="shared" si="73"/>
        <v>0</v>
      </c>
    </row>
    <row r="50" spans="1:78" ht="15.75" customHeight="1" x14ac:dyDescent="0.3">
      <c r="A50" s="154" t="str">
        <f>Contacts!$L$11&amp;"_"&amp;'Service Points'!C50</f>
        <v>S8602_14</v>
      </c>
      <c r="B50" s="411">
        <f>IF(ISERROR(VLOOKUP(A50,LY!$D:$E,1,FALSE)),0,1)</f>
        <v>1</v>
      </c>
      <c r="C50" s="307">
        <f t="shared" si="74"/>
        <v>14</v>
      </c>
      <c r="D50" s="309" t="str">
        <f t="shared" si="10"/>
        <v>Leith</v>
      </c>
      <c r="E50" s="42" t="str">
        <f t="shared" si="4"/>
        <v>Static</v>
      </c>
      <c r="F50" s="42">
        <f t="shared" si="5"/>
        <v>51</v>
      </c>
      <c r="G50" s="463">
        <f t="shared" si="6"/>
        <v>0</v>
      </c>
      <c r="H50" s="42">
        <v>0</v>
      </c>
      <c r="I50" s="308" t="str">
        <f t="shared" si="7"/>
        <v>Local Authority Run Library</v>
      </c>
      <c r="J50" s="136" t="str">
        <f t="shared" si="8"/>
        <v>Yes</v>
      </c>
      <c r="K50" s="409" t="str">
        <f t="shared" si="11"/>
        <v/>
      </c>
      <c r="L50" s="48">
        <f t="shared" si="9"/>
        <v>1</v>
      </c>
      <c r="M50" s="271">
        <f t="shared" si="12"/>
        <v>1</v>
      </c>
      <c r="N50" s="271">
        <f t="shared" si="13"/>
        <v>0</v>
      </c>
      <c r="O50" s="152"/>
      <c r="P50" s="106">
        <f t="shared" si="14"/>
        <v>0</v>
      </c>
      <c r="Q50" s="106">
        <f t="shared" si="15"/>
        <v>0</v>
      </c>
      <c r="R50" s="106">
        <f t="shared" si="16"/>
        <v>1</v>
      </c>
      <c r="S50" s="106">
        <f t="shared" si="17"/>
        <v>0</v>
      </c>
      <c r="T50" s="106">
        <f t="shared" si="18"/>
        <v>0</v>
      </c>
      <c r="U50" s="106">
        <f t="shared" si="19"/>
        <v>0</v>
      </c>
      <c r="V50" s="106">
        <f t="shared" si="20"/>
        <v>0</v>
      </c>
      <c r="W50" s="106">
        <f t="shared" si="21"/>
        <v>0</v>
      </c>
      <c r="X50" s="106">
        <f t="shared" si="22"/>
        <v>0</v>
      </c>
      <c r="Y50" s="106">
        <f t="shared" si="23"/>
        <v>0</v>
      </c>
      <c r="Z50" s="106">
        <f t="shared" si="24"/>
        <v>0</v>
      </c>
      <c r="AA50" s="106">
        <f t="shared" si="25"/>
        <v>0</v>
      </c>
      <c r="AB50" s="106">
        <f t="shared" si="26"/>
        <v>0</v>
      </c>
      <c r="AC50" s="106">
        <f t="shared" si="27"/>
        <v>0</v>
      </c>
      <c r="AD50" s="106"/>
      <c r="AE50" s="106">
        <f t="shared" si="28"/>
        <v>0</v>
      </c>
      <c r="AF50" s="106">
        <f t="shared" si="29"/>
        <v>0</v>
      </c>
      <c r="AG50" s="106">
        <f t="shared" si="30"/>
        <v>0</v>
      </c>
      <c r="AH50" s="106">
        <f t="shared" si="31"/>
        <v>0</v>
      </c>
      <c r="AI50" s="106">
        <f t="shared" si="32"/>
        <v>0</v>
      </c>
      <c r="AJ50" s="106">
        <f t="shared" si="33"/>
        <v>0</v>
      </c>
      <c r="AK50" s="106">
        <f t="shared" si="34"/>
        <v>0</v>
      </c>
      <c r="AL50" s="106">
        <f t="shared" si="35"/>
        <v>0</v>
      </c>
      <c r="AM50" s="106">
        <f t="shared" si="36"/>
        <v>0</v>
      </c>
      <c r="AN50" s="106">
        <f t="shared" si="37"/>
        <v>0</v>
      </c>
      <c r="AO50" s="106">
        <f t="shared" si="38"/>
        <v>0</v>
      </c>
      <c r="AP50" s="106">
        <f t="shared" si="39"/>
        <v>0</v>
      </c>
      <c r="AQ50" s="106">
        <f t="shared" si="40"/>
        <v>0</v>
      </c>
      <c r="AR50" s="106">
        <f t="shared" si="41"/>
        <v>0</v>
      </c>
      <c r="AS50" s="271">
        <f t="shared" si="42"/>
        <v>1</v>
      </c>
      <c r="AT50" s="271">
        <f t="shared" si="43"/>
        <v>0</v>
      </c>
      <c r="AU50" s="271">
        <f t="shared" si="44"/>
        <v>0</v>
      </c>
      <c r="AV50" s="271">
        <f t="shared" si="45"/>
        <v>0</v>
      </c>
      <c r="AW50" s="271"/>
      <c r="AX50" s="106">
        <f t="shared" si="46"/>
        <v>0</v>
      </c>
      <c r="AY50" s="106">
        <f t="shared" si="47"/>
        <v>0</v>
      </c>
      <c r="AZ50" s="106">
        <f t="shared" si="48"/>
        <v>0</v>
      </c>
      <c r="BA50" s="106">
        <f t="shared" si="49"/>
        <v>0</v>
      </c>
      <c r="BB50" s="106">
        <f t="shared" si="50"/>
        <v>0</v>
      </c>
      <c r="BC50" s="106">
        <f t="shared" si="51"/>
        <v>0</v>
      </c>
      <c r="BD50" s="106">
        <f t="shared" si="52"/>
        <v>0</v>
      </c>
      <c r="BE50" s="106">
        <f t="shared" si="53"/>
        <v>0</v>
      </c>
      <c r="BF50" s="106">
        <f t="shared" si="54"/>
        <v>0</v>
      </c>
      <c r="BG50" s="106">
        <f t="shared" si="55"/>
        <v>0</v>
      </c>
      <c r="BH50" s="106">
        <f t="shared" si="56"/>
        <v>0</v>
      </c>
      <c r="BI50" s="106">
        <f t="shared" si="57"/>
        <v>0</v>
      </c>
      <c r="BJ50" s="106">
        <f t="shared" si="58"/>
        <v>0</v>
      </c>
      <c r="BK50" s="106">
        <f t="shared" si="59"/>
        <v>0</v>
      </c>
      <c r="BL50" s="106"/>
      <c r="BM50" s="106">
        <f t="shared" si="60"/>
        <v>0</v>
      </c>
      <c r="BN50" s="106">
        <f t="shared" si="61"/>
        <v>0</v>
      </c>
      <c r="BO50" s="106">
        <f t="shared" si="62"/>
        <v>0</v>
      </c>
      <c r="BP50" s="106">
        <f t="shared" si="63"/>
        <v>0</v>
      </c>
      <c r="BQ50" s="106">
        <f t="shared" si="64"/>
        <v>0</v>
      </c>
      <c r="BR50" s="106">
        <f t="shared" si="65"/>
        <v>0</v>
      </c>
      <c r="BS50" s="106">
        <f t="shared" si="66"/>
        <v>0</v>
      </c>
      <c r="BT50" s="106">
        <f t="shared" si="67"/>
        <v>0</v>
      </c>
      <c r="BU50" s="106">
        <f t="shared" si="68"/>
        <v>0</v>
      </c>
      <c r="BV50" s="106">
        <f t="shared" si="69"/>
        <v>0</v>
      </c>
      <c r="BW50" s="106">
        <f t="shared" si="70"/>
        <v>0</v>
      </c>
      <c r="BX50" s="106">
        <f t="shared" si="71"/>
        <v>0</v>
      </c>
      <c r="BY50" s="106">
        <f t="shared" si="72"/>
        <v>0</v>
      </c>
      <c r="BZ50" s="106">
        <f t="shared" si="73"/>
        <v>0</v>
      </c>
    </row>
    <row r="51" spans="1:78" ht="15.75" customHeight="1" x14ac:dyDescent="0.3">
      <c r="A51" s="154" t="str">
        <f>Contacts!$L$11&amp;"_"&amp;'Service Points'!C51</f>
        <v>S8602_15</v>
      </c>
      <c r="B51" s="411">
        <f>IF(ISERROR(VLOOKUP(A51,LY!$D:$E,1,FALSE)),0,1)</f>
        <v>1</v>
      </c>
      <c r="C51" s="307">
        <f t="shared" si="74"/>
        <v>15</v>
      </c>
      <c r="D51" s="309" t="str">
        <f t="shared" si="10"/>
        <v>McDonald Road</v>
      </c>
      <c r="E51" s="42" t="str">
        <f t="shared" si="4"/>
        <v>Static</v>
      </c>
      <c r="F51" s="42">
        <f t="shared" si="5"/>
        <v>51</v>
      </c>
      <c r="G51" s="463">
        <f t="shared" si="6"/>
        <v>0</v>
      </c>
      <c r="H51" s="42">
        <v>6.9</v>
      </c>
      <c r="I51" s="308" t="str">
        <f t="shared" si="7"/>
        <v>Local Authority Run Library</v>
      </c>
      <c r="J51" s="136" t="str">
        <f t="shared" si="8"/>
        <v>Yes</v>
      </c>
      <c r="K51" s="409" t="str">
        <f t="shared" si="11"/>
        <v/>
      </c>
      <c r="L51" s="48">
        <f t="shared" si="9"/>
        <v>1</v>
      </c>
      <c r="M51" s="271">
        <f t="shared" si="12"/>
        <v>1</v>
      </c>
      <c r="N51" s="271">
        <f t="shared" si="13"/>
        <v>0</v>
      </c>
      <c r="O51" s="152"/>
      <c r="P51" s="106">
        <f t="shared" si="14"/>
        <v>0</v>
      </c>
      <c r="Q51" s="106">
        <f t="shared" si="15"/>
        <v>0</v>
      </c>
      <c r="R51" s="106">
        <f t="shared" si="16"/>
        <v>1</v>
      </c>
      <c r="S51" s="106">
        <f t="shared" si="17"/>
        <v>0</v>
      </c>
      <c r="T51" s="106">
        <f t="shared" si="18"/>
        <v>0</v>
      </c>
      <c r="U51" s="106">
        <f t="shared" si="19"/>
        <v>0</v>
      </c>
      <c r="V51" s="106">
        <f t="shared" si="20"/>
        <v>0</v>
      </c>
      <c r="W51" s="106">
        <f t="shared" si="21"/>
        <v>0</v>
      </c>
      <c r="X51" s="106">
        <f t="shared" si="22"/>
        <v>0</v>
      </c>
      <c r="Y51" s="106">
        <f t="shared" si="23"/>
        <v>0</v>
      </c>
      <c r="Z51" s="106">
        <f t="shared" si="24"/>
        <v>0</v>
      </c>
      <c r="AA51" s="106">
        <f t="shared" si="25"/>
        <v>0</v>
      </c>
      <c r="AB51" s="106">
        <f t="shared" si="26"/>
        <v>0</v>
      </c>
      <c r="AC51" s="106">
        <f t="shared" si="27"/>
        <v>0</v>
      </c>
      <c r="AD51" s="106"/>
      <c r="AE51" s="106">
        <f t="shared" si="28"/>
        <v>0</v>
      </c>
      <c r="AF51" s="106">
        <f t="shared" si="29"/>
        <v>0</v>
      </c>
      <c r="AG51" s="106">
        <f t="shared" si="30"/>
        <v>0</v>
      </c>
      <c r="AH51" s="106">
        <f t="shared" si="31"/>
        <v>0</v>
      </c>
      <c r="AI51" s="106">
        <f t="shared" si="32"/>
        <v>0</v>
      </c>
      <c r="AJ51" s="106">
        <f t="shared" si="33"/>
        <v>0</v>
      </c>
      <c r="AK51" s="106">
        <f t="shared" si="34"/>
        <v>0</v>
      </c>
      <c r="AL51" s="106">
        <f t="shared" si="35"/>
        <v>0</v>
      </c>
      <c r="AM51" s="106">
        <f t="shared" si="36"/>
        <v>0</v>
      </c>
      <c r="AN51" s="106">
        <f t="shared" si="37"/>
        <v>0</v>
      </c>
      <c r="AO51" s="106">
        <f t="shared" si="38"/>
        <v>0</v>
      </c>
      <c r="AP51" s="106">
        <f t="shared" si="39"/>
        <v>0</v>
      </c>
      <c r="AQ51" s="106">
        <f t="shared" si="40"/>
        <v>0</v>
      </c>
      <c r="AR51" s="106">
        <f t="shared" si="41"/>
        <v>0</v>
      </c>
      <c r="AS51" s="271">
        <f t="shared" si="42"/>
        <v>1</v>
      </c>
      <c r="AT51" s="271">
        <f t="shared" si="43"/>
        <v>0</v>
      </c>
      <c r="AU51" s="271">
        <f t="shared" si="44"/>
        <v>0</v>
      </c>
      <c r="AV51" s="271">
        <f t="shared" si="45"/>
        <v>0</v>
      </c>
      <c r="AW51" s="271"/>
      <c r="AX51" s="106">
        <f t="shared" si="46"/>
        <v>0</v>
      </c>
      <c r="AY51" s="106">
        <f t="shared" si="47"/>
        <v>0</v>
      </c>
      <c r="AZ51" s="106">
        <f t="shared" si="48"/>
        <v>0</v>
      </c>
      <c r="BA51" s="106">
        <f t="shared" si="49"/>
        <v>0</v>
      </c>
      <c r="BB51" s="106">
        <f t="shared" si="50"/>
        <v>0</v>
      </c>
      <c r="BC51" s="106">
        <f t="shared" si="51"/>
        <v>0</v>
      </c>
      <c r="BD51" s="106">
        <f t="shared" si="52"/>
        <v>0</v>
      </c>
      <c r="BE51" s="106">
        <f t="shared" si="53"/>
        <v>0</v>
      </c>
      <c r="BF51" s="106">
        <f t="shared" si="54"/>
        <v>0</v>
      </c>
      <c r="BG51" s="106">
        <f t="shared" si="55"/>
        <v>0</v>
      </c>
      <c r="BH51" s="106">
        <f t="shared" si="56"/>
        <v>0</v>
      </c>
      <c r="BI51" s="106">
        <f t="shared" si="57"/>
        <v>0</v>
      </c>
      <c r="BJ51" s="106">
        <f t="shared" si="58"/>
        <v>0</v>
      </c>
      <c r="BK51" s="106">
        <f t="shared" si="59"/>
        <v>1</v>
      </c>
      <c r="BL51" s="106"/>
      <c r="BM51" s="106">
        <f t="shared" si="60"/>
        <v>0</v>
      </c>
      <c r="BN51" s="106">
        <f t="shared" si="61"/>
        <v>0</v>
      </c>
      <c r="BO51" s="106">
        <f t="shared" si="62"/>
        <v>0</v>
      </c>
      <c r="BP51" s="106">
        <f t="shared" si="63"/>
        <v>0</v>
      </c>
      <c r="BQ51" s="106">
        <f t="shared" si="64"/>
        <v>0</v>
      </c>
      <c r="BR51" s="106">
        <f t="shared" si="65"/>
        <v>0</v>
      </c>
      <c r="BS51" s="106">
        <f t="shared" si="66"/>
        <v>0</v>
      </c>
      <c r="BT51" s="106">
        <f t="shared" si="67"/>
        <v>0</v>
      </c>
      <c r="BU51" s="106">
        <f t="shared" si="68"/>
        <v>0</v>
      </c>
      <c r="BV51" s="106">
        <f t="shared" si="69"/>
        <v>0</v>
      </c>
      <c r="BW51" s="106">
        <f t="shared" si="70"/>
        <v>0</v>
      </c>
      <c r="BX51" s="106">
        <f t="shared" si="71"/>
        <v>0</v>
      </c>
      <c r="BY51" s="106">
        <f t="shared" si="72"/>
        <v>0</v>
      </c>
      <c r="BZ51" s="106">
        <f t="shared" si="73"/>
        <v>0</v>
      </c>
    </row>
    <row r="52" spans="1:78" ht="15.75" customHeight="1" x14ac:dyDescent="0.3">
      <c r="A52" s="154" t="str">
        <f>Contacts!$L$11&amp;"_"&amp;'Service Points'!C52</f>
        <v>S8602_16</v>
      </c>
      <c r="B52" s="411">
        <f>IF(ISERROR(VLOOKUP(A52,LY!$D:$E,1,FALSE)),0,1)</f>
        <v>1</v>
      </c>
      <c r="C52" s="307">
        <f t="shared" si="74"/>
        <v>16</v>
      </c>
      <c r="D52" s="309" t="str">
        <f t="shared" si="10"/>
        <v>Moredun</v>
      </c>
      <c r="E52" s="42" t="str">
        <f t="shared" si="4"/>
        <v>Static</v>
      </c>
      <c r="F52" s="42">
        <f t="shared" si="5"/>
        <v>42</v>
      </c>
      <c r="G52" s="463">
        <f t="shared" si="6"/>
        <v>0</v>
      </c>
      <c r="H52" s="42">
        <v>0</v>
      </c>
      <c r="I52" s="308" t="str">
        <f t="shared" si="7"/>
        <v>Local Authority Run Library</v>
      </c>
      <c r="J52" s="136" t="str">
        <f t="shared" si="8"/>
        <v>Yes</v>
      </c>
      <c r="K52" s="409" t="str">
        <f t="shared" si="11"/>
        <v/>
      </c>
      <c r="L52" s="48">
        <f t="shared" si="9"/>
        <v>1</v>
      </c>
      <c r="M52" s="271">
        <f t="shared" si="12"/>
        <v>1</v>
      </c>
      <c r="N52" s="271">
        <f t="shared" si="13"/>
        <v>0</v>
      </c>
      <c r="O52" s="152"/>
      <c r="P52" s="106">
        <f t="shared" si="14"/>
        <v>0</v>
      </c>
      <c r="Q52" s="106">
        <f t="shared" si="15"/>
        <v>0</v>
      </c>
      <c r="R52" s="106">
        <f t="shared" si="16"/>
        <v>0</v>
      </c>
      <c r="S52" s="106">
        <f t="shared" si="17"/>
        <v>0</v>
      </c>
      <c r="T52" s="106">
        <f t="shared" si="18"/>
        <v>1</v>
      </c>
      <c r="U52" s="106">
        <f t="shared" si="19"/>
        <v>0</v>
      </c>
      <c r="V52" s="106">
        <f t="shared" si="20"/>
        <v>0</v>
      </c>
      <c r="W52" s="106">
        <f t="shared" si="21"/>
        <v>0</v>
      </c>
      <c r="X52" s="106">
        <f t="shared" si="22"/>
        <v>0</v>
      </c>
      <c r="Y52" s="106">
        <f t="shared" si="23"/>
        <v>0</v>
      </c>
      <c r="Z52" s="106">
        <f t="shared" si="24"/>
        <v>0</v>
      </c>
      <c r="AA52" s="106">
        <f t="shared" si="25"/>
        <v>0</v>
      </c>
      <c r="AB52" s="106">
        <f t="shared" si="26"/>
        <v>0</v>
      </c>
      <c r="AC52" s="106">
        <f t="shared" si="27"/>
        <v>0</v>
      </c>
      <c r="AD52" s="106"/>
      <c r="AE52" s="106">
        <f t="shared" si="28"/>
        <v>0</v>
      </c>
      <c r="AF52" s="106">
        <f t="shared" si="29"/>
        <v>0</v>
      </c>
      <c r="AG52" s="106">
        <f t="shared" si="30"/>
        <v>0</v>
      </c>
      <c r="AH52" s="106">
        <f t="shared" si="31"/>
        <v>0</v>
      </c>
      <c r="AI52" s="106">
        <f t="shared" si="32"/>
        <v>0</v>
      </c>
      <c r="AJ52" s="106">
        <f t="shared" si="33"/>
        <v>0</v>
      </c>
      <c r="AK52" s="106">
        <f t="shared" si="34"/>
        <v>0</v>
      </c>
      <c r="AL52" s="106">
        <f t="shared" si="35"/>
        <v>0</v>
      </c>
      <c r="AM52" s="106">
        <f t="shared" si="36"/>
        <v>0</v>
      </c>
      <c r="AN52" s="106">
        <f t="shared" si="37"/>
        <v>0</v>
      </c>
      <c r="AO52" s="106">
        <f t="shared" si="38"/>
        <v>0</v>
      </c>
      <c r="AP52" s="106">
        <f t="shared" si="39"/>
        <v>0</v>
      </c>
      <c r="AQ52" s="106">
        <f t="shared" si="40"/>
        <v>0</v>
      </c>
      <c r="AR52" s="106">
        <f t="shared" si="41"/>
        <v>0</v>
      </c>
      <c r="AS52" s="271">
        <f t="shared" si="42"/>
        <v>1</v>
      </c>
      <c r="AT52" s="271">
        <f t="shared" si="43"/>
        <v>0</v>
      </c>
      <c r="AU52" s="271">
        <f t="shared" si="44"/>
        <v>0</v>
      </c>
      <c r="AV52" s="271">
        <f t="shared" si="45"/>
        <v>0</v>
      </c>
      <c r="AW52" s="271"/>
      <c r="AX52" s="106">
        <f t="shared" si="46"/>
        <v>0</v>
      </c>
      <c r="AY52" s="106">
        <f t="shared" si="47"/>
        <v>0</v>
      </c>
      <c r="AZ52" s="106">
        <f t="shared" si="48"/>
        <v>0</v>
      </c>
      <c r="BA52" s="106">
        <f t="shared" si="49"/>
        <v>0</v>
      </c>
      <c r="BB52" s="106">
        <f t="shared" si="50"/>
        <v>0</v>
      </c>
      <c r="BC52" s="106">
        <f t="shared" si="51"/>
        <v>0</v>
      </c>
      <c r="BD52" s="106">
        <f t="shared" si="52"/>
        <v>0</v>
      </c>
      <c r="BE52" s="106">
        <f t="shared" si="53"/>
        <v>0</v>
      </c>
      <c r="BF52" s="106">
        <f t="shared" si="54"/>
        <v>0</v>
      </c>
      <c r="BG52" s="106">
        <f t="shared" si="55"/>
        <v>0</v>
      </c>
      <c r="BH52" s="106">
        <f t="shared" si="56"/>
        <v>0</v>
      </c>
      <c r="BI52" s="106">
        <f t="shared" si="57"/>
        <v>0</v>
      </c>
      <c r="BJ52" s="106">
        <f t="shared" si="58"/>
        <v>0</v>
      </c>
      <c r="BK52" s="106">
        <f t="shared" si="59"/>
        <v>0</v>
      </c>
      <c r="BL52" s="106"/>
      <c r="BM52" s="106">
        <f t="shared" si="60"/>
        <v>0</v>
      </c>
      <c r="BN52" s="106">
        <f t="shared" si="61"/>
        <v>0</v>
      </c>
      <c r="BO52" s="106">
        <f t="shared" si="62"/>
        <v>0</v>
      </c>
      <c r="BP52" s="106">
        <f t="shared" si="63"/>
        <v>0</v>
      </c>
      <c r="BQ52" s="106">
        <f t="shared" si="64"/>
        <v>0</v>
      </c>
      <c r="BR52" s="106">
        <f t="shared" si="65"/>
        <v>0</v>
      </c>
      <c r="BS52" s="106">
        <f t="shared" si="66"/>
        <v>0</v>
      </c>
      <c r="BT52" s="106">
        <f t="shared" si="67"/>
        <v>0</v>
      </c>
      <c r="BU52" s="106">
        <f t="shared" si="68"/>
        <v>0</v>
      </c>
      <c r="BV52" s="106">
        <f t="shared" si="69"/>
        <v>0</v>
      </c>
      <c r="BW52" s="106">
        <f t="shared" si="70"/>
        <v>0</v>
      </c>
      <c r="BX52" s="106">
        <f t="shared" si="71"/>
        <v>0</v>
      </c>
      <c r="BY52" s="106">
        <f t="shared" si="72"/>
        <v>0</v>
      </c>
      <c r="BZ52" s="106">
        <f t="shared" si="73"/>
        <v>0</v>
      </c>
    </row>
    <row r="53" spans="1:78" ht="15.75" customHeight="1" x14ac:dyDescent="0.3">
      <c r="A53" s="154" t="str">
        <f>Contacts!$L$11&amp;"_"&amp;'Service Points'!C53</f>
        <v>S8602_17</v>
      </c>
      <c r="B53" s="411">
        <f>IF(ISERROR(VLOOKUP(A53,LY!$D:$E,1,FALSE)),0,1)</f>
        <v>1</v>
      </c>
      <c r="C53" s="307">
        <f t="shared" si="74"/>
        <v>17</v>
      </c>
      <c r="D53" s="309" t="str">
        <f t="shared" si="10"/>
        <v>Morningside</v>
      </c>
      <c r="E53" s="42" t="str">
        <f t="shared" si="4"/>
        <v>Static</v>
      </c>
      <c r="F53" s="42">
        <f t="shared" si="5"/>
        <v>51</v>
      </c>
      <c r="G53" s="463">
        <f t="shared" si="6"/>
        <v>0</v>
      </c>
      <c r="H53" s="42">
        <v>0</v>
      </c>
      <c r="I53" s="308" t="str">
        <f t="shared" si="7"/>
        <v>Local Authority Run Library</v>
      </c>
      <c r="J53" s="136" t="str">
        <f t="shared" si="8"/>
        <v>Yes</v>
      </c>
      <c r="K53" s="409" t="str">
        <f t="shared" si="11"/>
        <v/>
      </c>
      <c r="L53" s="48">
        <f t="shared" si="9"/>
        <v>1</v>
      </c>
      <c r="M53" s="271">
        <f t="shared" si="12"/>
        <v>1</v>
      </c>
      <c r="N53" s="271">
        <f t="shared" si="13"/>
        <v>0</v>
      </c>
      <c r="O53" s="152"/>
      <c r="P53" s="106">
        <f t="shared" si="14"/>
        <v>0</v>
      </c>
      <c r="Q53" s="106">
        <f t="shared" si="15"/>
        <v>0</v>
      </c>
      <c r="R53" s="106">
        <f t="shared" si="16"/>
        <v>1</v>
      </c>
      <c r="S53" s="106">
        <f t="shared" si="17"/>
        <v>0</v>
      </c>
      <c r="T53" s="106">
        <f t="shared" si="18"/>
        <v>0</v>
      </c>
      <c r="U53" s="106">
        <f t="shared" si="19"/>
        <v>0</v>
      </c>
      <c r="V53" s="106">
        <f t="shared" si="20"/>
        <v>0</v>
      </c>
      <c r="W53" s="106">
        <f t="shared" si="21"/>
        <v>0</v>
      </c>
      <c r="X53" s="106">
        <f t="shared" si="22"/>
        <v>0</v>
      </c>
      <c r="Y53" s="106">
        <f t="shared" si="23"/>
        <v>0</v>
      </c>
      <c r="Z53" s="106">
        <f t="shared" si="24"/>
        <v>0</v>
      </c>
      <c r="AA53" s="106">
        <f t="shared" si="25"/>
        <v>0</v>
      </c>
      <c r="AB53" s="106">
        <f t="shared" si="26"/>
        <v>0</v>
      </c>
      <c r="AC53" s="106">
        <f t="shared" si="27"/>
        <v>0</v>
      </c>
      <c r="AD53" s="106"/>
      <c r="AE53" s="106">
        <f t="shared" si="28"/>
        <v>0</v>
      </c>
      <c r="AF53" s="106">
        <f t="shared" si="29"/>
        <v>0</v>
      </c>
      <c r="AG53" s="106">
        <f t="shared" si="30"/>
        <v>0</v>
      </c>
      <c r="AH53" s="106">
        <f t="shared" si="31"/>
        <v>0</v>
      </c>
      <c r="AI53" s="106">
        <f t="shared" si="32"/>
        <v>0</v>
      </c>
      <c r="AJ53" s="106">
        <f t="shared" si="33"/>
        <v>0</v>
      </c>
      <c r="AK53" s="106">
        <f t="shared" si="34"/>
        <v>0</v>
      </c>
      <c r="AL53" s="106">
        <f t="shared" si="35"/>
        <v>0</v>
      </c>
      <c r="AM53" s="106">
        <f t="shared" si="36"/>
        <v>0</v>
      </c>
      <c r="AN53" s="106">
        <f t="shared" si="37"/>
        <v>0</v>
      </c>
      <c r="AO53" s="106">
        <f t="shared" si="38"/>
        <v>0</v>
      </c>
      <c r="AP53" s="106">
        <f t="shared" si="39"/>
        <v>0</v>
      </c>
      <c r="AQ53" s="106">
        <f t="shared" si="40"/>
        <v>0</v>
      </c>
      <c r="AR53" s="106">
        <f t="shared" si="41"/>
        <v>0</v>
      </c>
      <c r="AS53" s="271">
        <f t="shared" si="42"/>
        <v>1</v>
      </c>
      <c r="AT53" s="271">
        <f t="shared" si="43"/>
        <v>0</v>
      </c>
      <c r="AU53" s="271">
        <f t="shared" si="44"/>
        <v>0</v>
      </c>
      <c r="AV53" s="271">
        <f t="shared" si="45"/>
        <v>0</v>
      </c>
      <c r="AW53" s="271"/>
      <c r="AX53" s="106">
        <f t="shared" si="46"/>
        <v>0</v>
      </c>
      <c r="AY53" s="106">
        <f t="shared" si="47"/>
        <v>0</v>
      </c>
      <c r="AZ53" s="106">
        <f t="shared" si="48"/>
        <v>0</v>
      </c>
      <c r="BA53" s="106">
        <f t="shared" si="49"/>
        <v>0</v>
      </c>
      <c r="BB53" s="106">
        <f t="shared" si="50"/>
        <v>0</v>
      </c>
      <c r="BC53" s="106">
        <f t="shared" si="51"/>
        <v>0</v>
      </c>
      <c r="BD53" s="106">
        <f t="shared" si="52"/>
        <v>0</v>
      </c>
      <c r="BE53" s="106">
        <f t="shared" si="53"/>
        <v>0</v>
      </c>
      <c r="BF53" s="106">
        <f t="shared" si="54"/>
        <v>0</v>
      </c>
      <c r="BG53" s="106">
        <f t="shared" si="55"/>
        <v>0</v>
      </c>
      <c r="BH53" s="106">
        <f t="shared" si="56"/>
        <v>0</v>
      </c>
      <c r="BI53" s="106">
        <f t="shared" si="57"/>
        <v>0</v>
      </c>
      <c r="BJ53" s="106">
        <f t="shared" si="58"/>
        <v>0</v>
      </c>
      <c r="BK53" s="106">
        <f t="shared" si="59"/>
        <v>0</v>
      </c>
      <c r="BL53" s="106"/>
      <c r="BM53" s="106">
        <f t="shared" si="60"/>
        <v>0</v>
      </c>
      <c r="BN53" s="106">
        <f t="shared" si="61"/>
        <v>0</v>
      </c>
      <c r="BO53" s="106">
        <f t="shared" si="62"/>
        <v>0</v>
      </c>
      <c r="BP53" s="106">
        <f t="shared" si="63"/>
        <v>0</v>
      </c>
      <c r="BQ53" s="106">
        <f t="shared" si="64"/>
        <v>0</v>
      </c>
      <c r="BR53" s="106">
        <f t="shared" si="65"/>
        <v>0</v>
      </c>
      <c r="BS53" s="106">
        <f t="shared" si="66"/>
        <v>0</v>
      </c>
      <c r="BT53" s="106">
        <f t="shared" si="67"/>
        <v>0</v>
      </c>
      <c r="BU53" s="106">
        <f t="shared" si="68"/>
        <v>0</v>
      </c>
      <c r="BV53" s="106">
        <f t="shared" si="69"/>
        <v>0</v>
      </c>
      <c r="BW53" s="106">
        <f t="shared" si="70"/>
        <v>0</v>
      </c>
      <c r="BX53" s="106">
        <f t="shared" si="71"/>
        <v>0</v>
      </c>
      <c r="BY53" s="106">
        <f t="shared" si="72"/>
        <v>0</v>
      </c>
      <c r="BZ53" s="106">
        <f t="shared" si="73"/>
        <v>0</v>
      </c>
    </row>
    <row r="54" spans="1:78" ht="15.75" customHeight="1" x14ac:dyDescent="0.3">
      <c r="A54" s="154" t="str">
        <f>Contacts!$L$11&amp;"_"&amp;'Service Points'!C54</f>
        <v>S8602_18</v>
      </c>
      <c r="B54" s="411">
        <f>IF(ISERROR(VLOOKUP(A54,LY!$D:$E,1,FALSE)),0,1)</f>
        <v>1</v>
      </c>
      <c r="C54" s="307">
        <f t="shared" si="74"/>
        <v>18</v>
      </c>
      <c r="D54" s="309" t="str">
        <f t="shared" si="10"/>
        <v>Muirhouse</v>
      </c>
      <c r="E54" s="42" t="str">
        <f t="shared" si="4"/>
        <v>Static</v>
      </c>
      <c r="F54" s="42">
        <f t="shared" si="5"/>
        <v>51</v>
      </c>
      <c r="G54" s="463">
        <f t="shared" si="6"/>
        <v>0</v>
      </c>
      <c r="H54" s="42">
        <v>0</v>
      </c>
      <c r="I54" s="308" t="str">
        <f t="shared" si="7"/>
        <v>Local Authority Run Library</v>
      </c>
      <c r="J54" s="136" t="str">
        <f t="shared" si="8"/>
        <v>Yes</v>
      </c>
      <c r="K54" s="409" t="str">
        <f t="shared" si="11"/>
        <v/>
      </c>
      <c r="L54" s="48">
        <f t="shared" si="9"/>
        <v>1</v>
      </c>
      <c r="M54" s="271">
        <f t="shared" si="12"/>
        <v>1</v>
      </c>
      <c r="N54" s="271">
        <f t="shared" si="13"/>
        <v>0</v>
      </c>
      <c r="O54" s="152"/>
      <c r="P54" s="106">
        <f t="shared" si="14"/>
        <v>0</v>
      </c>
      <c r="Q54" s="106">
        <f t="shared" si="15"/>
        <v>0</v>
      </c>
      <c r="R54" s="106">
        <f t="shared" si="16"/>
        <v>1</v>
      </c>
      <c r="S54" s="106">
        <f t="shared" si="17"/>
        <v>0</v>
      </c>
      <c r="T54" s="106">
        <f t="shared" si="18"/>
        <v>0</v>
      </c>
      <c r="U54" s="106">
        <f t="shared" si="19"/>
        <v>0</v>
      </c>
      <c r="V54" s="106">
        <f t="shared" si="20"/>
        <v>0</v>
      </c>
      <c r="W54" s="106">
        <f t="shared" si="21"/>
        <v>0</v>
      </c>
      <c r="X54" s="106">
        <f t="shared" si="22"/>
        <v>0</v>
      </c>
      <c r="Y54" s="106">
        <f t="shared" si="23"/>
        <v>0</v>
      </c>
      <c r="Z54" s="106">
        <f t="shared" si="24"/>
        <v>0</v>
      </c>
      <c r="AA54" s="106">
        <f t="shared" si="25"/>
        <v>0</v>
      </c>
      <c r="AB54" s="106">
        <f t="shared" si="26"/>
        <v>0</v>
      </c>
      <c r="AC54" s="106">
        <f t="shared" si="27"/>
        <v>0</v>
      </c>
      <c r="AD54" s="106"/>
      <c r="AE54" s="106">
        <f t="shared" si="28"/>
        <v>0</v>
      </c>
      <c r="AF54" s="106">
        <f t="shared" si="29"/>
        <v>0</v>
      </c>
      <c r="AG54" s="106">
        <f t="shared" si="30"/>
        <v>0</v>
      </c>
      <c r="AH54" s="106">
        <f t="shared" si="31"/>
        <v>0</v>
      </c>
      <c r="AI54" s="106">
        <f t="shared" si="32"/>
        <v>0</v>
      </c>
      <c r="AJ54" s="106">
        <f t="shared" si="33"/>
        <v>0</v>
      </c>
      <c r="AK54" s="106">
        <f t="shared" si="34"/>
        <v>0</v>
      </c>
      <c r="AL54" s="106">
        <f t="shared" si="35"/>
        <v>0</v>
      </c>
      <c r="AM54" s="106">
        <f t="shared" si="36"/>
        <v>0</v>
      </c>
      <c r="AN54" s="106">
        <f t="shared" si="37"/>
        <v>0</v>
      </c>
      <c r="AO54" s="106">
        <f t="shared" si="38"/>
        <v>0</v>
      </c>
      <c r="AP54" s="106">
        <f t="shared" si="39"/>
        <v>0</v>
      </c>
      <c r="AQ54" s="106">
        <f t="shared" si="40"/>
        <v>0</v>
      </c>
      <c r="AR54" s="106">
        <f t="shared" si="41"/>
        <v>0</v>
      </c>
      <c r="AS54" s="271">
        <f t="shared" si="42"/>
        <v>1</v>
      </c>
      <c r="AT54" s="271">
        <f t="shared" si="43"/>
        <v>0</v>
      </c>
      <c r="AU54" s="271">
        <f t="shared" si="44"/>
        <v>0</v>
      </c>
      <c r="AV54" s="271">
        <f t="shared" si="45"/>
        <v>0</v>
      </c>
      <c r="AW54" s="271"/>
      <c r="AX54" s="106">
        <f t="shared" si="46"/>
        <v>0</v>
      </c>
      <c r="AY54" s="106">
        <f t="shared" si="47"/>
        <v>0</v>
      </c>
      <c r="AZ54" s="106">
        <f t="shared" si="48"/>
        <v>0</v>
      </c>
      <c r="BA54" s="106">
        <f t="shared" si="49"/>
        <v>0</v>
      </c>
      <c r="BB54" s="106">
        <f t="shared" si="50"/>
        <v>0</v>
      </c>
      <c r="BC54" s="106">
        <f t="shared" si="51"/>
        <v>0</v>
      </c>
      <c r="BD54" s="106">
        <f t="shared" si="52"/>
        <v>0</v>
      </c>
      <c r="BE54" s="106">
        <f t="shared" si="53"/>
        <v>0</v>
      </c>
      <c r="BF54" s="106">
        <f t="shared" si="54"/>
        <v>0</v>
      </c>
      <c r="BG54" s="106">
        <f t="shared" si="55"/>
        <v>0</v>
      </c>
      <c r="BH54" s="106">
        <f t="shared" si="56"/>
        <v>0</v>
      </c>
      <c r="BI54" s="106">
        <f t="shared" si="57"/>
        <v>0</v>
      </c>
      <c r="BJ54" s="106">
        <f t="shared" si="58"/>
        <v>0</v>
      </c>
      <c r="BK54" s="106">
        <f t="shared" si="59"/>
        <v>0</v>
      </c>
      <c r="BL54" s="106"/>
      <c r="BM54" s="106">
        <f t="shared" si="60"/>
        <v>0</v>
      </c>
      <c r="BN54" s="106">
        <f t="shared" si="61"/>
        <v>0</v>
      </c>
      <c r="BO54" s="106">
        <f t="shared" si="62"/>
        <v>0</v>
      </c>
      <c r="BP54" s="106">
        <f t="shared" si="63"/>
        <v>0</v>
      </c>
      <c r="BQ54" s="106">
        <f t="shared" si="64"/>
        <v>0</v>
      </c>
      <c r="BR54" s="106">
        <f t="shared" si="65"/>
        <v>0</v>
      </c>
      <c r="BS54" s="106">
        <f t="shared" si="66"/>
        <v>0</v>
      </c>
      <c r="BT54" s="106">
        <f t="shared" si="67"/>
        <v>0</v>
      </c>
      <c r="BU54" s="106">
        <f t="shared" si="68"/>
        <v>0</v>
      </c>
      <c r="BV54" s="106">
        <f t="shared" si="69"/>
        <v>0</v>
      </c>
      <c r="BW54" s="106">
        <f t="shared" si="70"/>
        <v>0</v>
      </c>
      <c r="BX54" s="106">
        <f t="shared" si="71"/>
        <v>0</v>
      </c>
      <c r="BY54" s="106">
        <f t="shared" si="72"/>
        <v>0</v>
      </c>
      <c r="BZ54" s="106">
        <f t="shared" si="73"/>
        <v>0</v>
      </c>
    </row>
    <row r="55" spans="1:78" ht="15.75" customHeight="1" x14ac:dyDescent="0.3">
      <c r="A55" s="154" t="str">
        <f>Contacts!$L$11&amp;"_"&amp;'Service Points'!C55</f>
        <v>S8602_19</v>
      </c>
      <c r="B55" s="411">
        <f>IF(ISERROR(VLOOKUP(A55,LY!$D:$E,1,FALSE)),0,1)</f>
        <v>1</v>
      </c>
      <c r="C55" s="307">
        <f t="shared" si="74"/>
        <v>19</v>
      </c>
      <c r="D55" s="309" t="str">
        <f t="shared" si="10"/>
        <v>Newington</v>
      </c>
      <c r="E55" s="42" t="str">
        <f t="shared" si="4"/>
        <v>Static</v>
      </c>
      <c r="F55" s="42">
        <f t="shared" si="5"/>
        <v>51</v>
      </c>
      <c r="G55" s="463">
        <f t="shared" si="6"/>
        <v>0</v>
      </c>
      <c r="H55" s="42">
        <v>6.9</v>
      </c>
      <c r="I55" s="308" t="str">
        <f t="shared" si="7"/>
        <v>Local Authority Run Library</v>
      </c>
      <c r="J55" s="136" t="str">
        <f t="shared" si="8"/>
        <v>Yes</v>
      </c>
      <c r="K55" s="409" t="str">
        <f t="shared" si="11"/>
        <v/>
      </c>
      <c r="L55" s="48">
        <f t="shared" si="9"/>
        <v>1</v>
      </c>
      <c r="M55" s="271">
        <f t="shared" si="12"/>
        <v>1</v>
      </c>
      <c r="N55" s="271">
        <f t="shared" si="13"/>
        <v>0</v>
      </c>
      <c r="O55" s="152"/>
      <c r="P55" s="106">
        <f t="shared" si="14"/>
        <v>0</v>
      </c>
      <c r="Q55" s="106">
        <f t="shared" si="15"/>
        <v>0</v>
      </c>
      <c r="R55" s="106">
        <f t="shared" si="16"/>
        <v>1</v>
      </c>
      <c r="S55" s="106">
        <f t="shared" si="17"/>
        <v>0</v>
      </c>
      <c r="T55" s="106">
        <f t="shared" si="18"/>
        <v>0</v>
      </c>
      <c r="U55" s="106">
        <f t="shared" si="19"/>
        <v>0</v>
      </c>
      <c r="V55" s="106">
        <f t="shared" si="20"/>
        <v>0</v>
      </c>
      <c r="W55" s="106">
        <f t="shared" si="21"/>
        <v>0</v>
      </c>
      <c r="X55" s="106">
        <f t="shared" si="22"/>
        <v>0</v>
      </c>
      <c r="Y55" s="106">
        <f t="shared" si="23"/>
        <v>0</v>
      </c>
      <c r="Z55" s="106">
        <f t="shared" si="24"/>
        <v>0</v>
      </c>
      <c r="AA55" s="106">
        <f t="shared" si="25"/>
        <v>0</v>
      </c>
      <c r="AB55" s="106">
        <f t="shared" si="26"/>
        <v>0</v>
      </c>
      <c r="AC55" s="106">
        <f t="shared" si="27"/>
        <v>0</v>
      </c>
      <c r="AD55" s="106"/>
      <c r="AE55" s="106">
        <f t="shared" si="28"/>
        <v>0</v>
      </c>
      <c r="AF55" s="106">
        <f t="shared" si="29"/>
        <v>0</v>
      </c>
      <c r="AG55" s="106">
        <f t="shared" si="30"/>
        <v>0</v>
      </c>
      <c r="AH55" s="106">
        <f t="shared" si="31"/>
        <v>0</v>
      </c>
      <c r="AI55" s="106">
        <f t="shared" si="32"/>
        <v>0</v>
      </c>
      <c r="AJ55" s="106">
        <f t="shared" si="33"/>
        <v>0</v>
      </c>
      <c r="AK55" s="106">
        <f t="shared" si="34"/>
        <v>0</v>
      </c>
      <c r="AL55" s="106">
        <f t="shared" si="35"/>
        <v>0</v>
      </c>
      <c r="AM55" s="106">
        <f t="shared" si="36"/>
        <v>0</v>
      </c>
      <c r="AN55" s="106">
        <f t="shared" si="37"/>
        <v>0</v>
      </c>
      <c r="AO55" s="106">
        <f t="shared" si="38"/>
        <v>0</v>
      </c>
      <c r="AP55" s="106">
        <f t="shared" si="39"/>
        <v>0</v>
      </c>
      <c r="AQ55" s="106">
        <f t="shared" si="40"/>
        <v>0</v>
      </c>
      <c r="AR55" s="106">
        <f t="shared" si="41"/>
        <v>0</v>
      </c>
      <c r="AS55" s="271">
        <f t="shared" si="42"/>
        <v>1</v>
      </c>
      <c r="AT55" s="271">
        <f t="shared" si="43"/>
        <v>0</v>
      </c>
      <c r="AU55" s="271">
        <f t="shared" si="44"/>
        <v>0</v>
      </c>
      <c r="AV55" s="271">
        <f t="shared" si="45"/>
        <v>0</v>
      </c>
      <c r="AW55" s="271"/>
      <c r="AX55" s="106">
        <f t="shared" si="46"/>
        <v>0</v>
      </c>
      <c r="AY55" s="106">
        <f t="shared" si="47"/>
        <v>0</v>
      </c>
      <c r="AZ55" s="106">
        <f t="shared" si="48"/>
        <v>0</v>
      </c>
      <c r="BA55" s="106">
        <f t="shared" si="49"/>
        <v>0</v>
      </c>
      <c r="BB55" s="106">
        <f t="shared" si="50"/>
        <v>0</v>
      </c>
      <c r="BC55" s="106">
        <f t="shared" si="51"/>
        <v>0</v>
      </c>
      <c r="BD55" s="106">
        <f t="shared" si="52"/>
        <v>0</v>
      </c>
      <c r="BE55" s="106">
        <f t="shared" si="53"/>
        <v>0</v>
      </c>
      <c r="BF55" s="106">
        <f t="shared" si="54"/>
        <v>0</v>
      </c>
      <c r="BG55" s="106">
        <f t="shared" si="55"/>
        <v>0</v>
      </c>
      <c r="BH55" s="106">
        <f t="shared" si="56"/>
        <v>0</v>
      </c>
      <c r="BI55" s="106">
        <f t="shared" si="57"/>
        <v>0</v>
      </c>
      <c r="BJ55" s="106">
        <f t="shared" si="58"/>
        <v>0</v>
      </c>
      <c r="BK55" s="106">
        <f t="shared" si="59"/>
        <v>1</v>
      </c>
      <c r="BL55" s="106"/>
      <c r="BM55" s="106">
        <f t="shared" si="60"/>
        <v>0</v>
      </c>
      <c r="BN55" s="106">
        <f t="shared" si="61"/>
        <v>0</v>
      </c>
      <c r="BO55" s="106">
        <f t="shared" si="62"/>
        <v>0</v>
      </c>
      <c r="BP55" s="106">
        <f t="shared" si="63"/>
        <v>0</v>
      </c>
      <c r="BQ55" s="106">
        <f t="shared" si="64"/>
        <v>0</v>
      </c>
      <c r="BR55" s="106">
        <f t="shared" si="65"/>
        <v>0</v>
      </c>
      <c r="BS55" s="106">
        <f t="shared" si="66"/>
        <v>0</v>
      </c>
      <c r="BT55" s="106">
        <f t="shared" si="67"/>
        <v>0</v>
      </c>
      <c r="BU55" s="106">
        <f t="shared" si="68"/>
        <v>0</v>
      </c>
      <c r="BV55" s="106">
        <f t="shared" si="69"/>
        <v>0</v>
      </c>
      <c r="BW55" s="106">
        <f t="shared" si="70"/>
        <v>0</v>
      </c>
      <c r="BX55" s="106">
        <f t="shared" si="71"/>
        <v>0</v>
      </c>
      <c r="BY55" s="106">
        <f t="shared" si="72"/>
        <v>0</v>
      </c>
      <c r="BZ55" s="106">
        <f t="shared" si="73"/>
        <v>0</v>
      </c>
    </row>
    <row r="56" spans="1:78" ht="15.75" customHeight="1" x14ac:dyDescent="0.3">
      <c r="A56" s="154" t="str">
        <f>Contacts!$L$11&amp;"_"&amp;'Service Points'!C56</f>
        <v>S8602_20</v>
      </c>
      <c r="B56" s="411">
        <f>IF(ISERROR(VLOOKUP(A56,LY!$D:$E,1,FALSE)),0,1)</f>
        <v>1</v>
      </c>
      <c r="C56" s="307">
        <f t="shared" si="74"/>
        <v>20</v>
      </c>
      <c r="D56" s="309" t="str">
        <f t="shared" si="10"/>
        <v>Oxgangs</v>
      </c>
      <c r="E56" s="42" t="str">
        <f t="shared" si="4"/>
        <v>Static</v>
      </c>
      <c r="F56" s="42">
        <f t="shared" si="5"/>
        <v>51</v>
      </c>
      <c r="G56" s="463">
        <f t="shared" si="6"/>
        <v>0</v>
      </c>
      <c r="H56" s="42">
        <v>0</v>
      </c>
      <c r="I56" s="308" t="str">
        <f t="shared" si="7"/>
        <v>Local Authority Run Library</v>
      </c>
      <c r="J56" s="136" t="str">
        <f t="shared" si="8"/>
        <v>Yes</v>
      </c>
      <c r="K56" s="409" t="str">
        <f t="shared" si="11"/>
        <v/>
      </c>
      <c r="L56" s="48">
        <f t="shared" si="9"/>
        <v>1</v>
      </c>
      <c r="M56" s="271">
        <f t="shared" si="12"/>
        <v>1</v>
      </c>
      <c r="N56" s="271">
        <f t="shared" si="13"/>
        <v>0</v>
      </c>
      <c r="O56" s="152"/>
      <c r="P56" s="106">
        <f t="shared" si="14"/>
        <v>0</v>
      </c>
      <c r="Q56" s="106">
        <f t="shared" si="15"/>
        <v>0</v>
      </c>
      <c r="R56" s="106">
        <f t="shared" si="16"/>
        <v>1</v>
      </c>
      <c r="S56" s="106">
        <f t="shared" si="17"/>
        <v>0</v>
      </c>
      <c r="T56" s="106">
        <f t="shared" si="18"/>
        <v>0</v>
      </c>
      <c r="U56" s="106">
        <f t="shared" si="19"/>
        <v>0</v>
      </c>
      <c r="V56" s="106">
        <f t="shared" si="20"/>
        <v>0</v>
      </c>
      <c r="W56" s="106">
        <f t="shared" si="21"/>
        <v>0</v>
      </c>
      <c r="X56" s="106">
        <f t="shared" si="22"/>
        <v>0</v>
      </c>
      <c r="Y56" s="106">
        <f t="shared" si="23"/>
        <v>0</v>
      </c>
      <c r="Z56" s="106">
        <f t="shared" si="24"/>
        <v>0</v>
      </c>
      <c r="AA56" s="106">
        <f t="shared" si="25"/>
        <v>0</v>
      </c>
      <c r="AB56" s="106">
        <f t="shared" si="26"/>
        <v>0</v>
      </c>
      <c r="AC56" s="106">
        <f t="shared" si="27"/>
        <v>0</v>
      </c>
      <c r="AD56" s="106"/>
      <c r="AE56" s="106">
        <f t="shared" si="28"/>
        <v>0</v>
      </c>
      <c r="AF56" s="106">
        <f t="shared" si="29"/>
        <v>0</v>
      </c>
      <c r="AG56" s="106">
        <f t="shared" si="30"/>
        <v>0</v>
      </c>
      <c r="AH56" s="106">
        <f t="shared" si="31"/>
        <v>0</v>
      </c>
      <c r="AI56" s="106">
        <f t="shared" si="32"/>
        <v>0</v>
      </c>
      <c r="AJ56" s="106">
        <f t="shared" si="33"/>
        <v>0</v>
      </c>
      <c r="AK56" s="106">
        <f t="shared" si="34"/>
        <v>0</v>
      </c>
      <c r="AL56" s="106">
        <f t="shared" si="35"/>
        <v>0</v>
      </c>
      <c r="AM56" s="106">
        <f t="shared" si="36"/>
        <v>0</v>
      </c>
      <c r="AN56" s="106">
        <f t="shared" si="37"/>
        <v>0</v>
      </c>
      <c r="AO56" s="106">
        <f t="shared" si="38"/>
        <v>0</v>
      </c>
      <c r="AP56" s="106">
        <f t="shared" si="39"/>
        <v>0</v>
      </c>
      <c r="AQ56" s="106">
        <f t="shared" si="40"/>
        <v>0</v>
      </c>
      <c r="AR56" s="106">
        <f t="shared" si="41"/>
        <v>0</v>
      </c>
      <c r="AS56" s="271">
        <f t="shared" si="42"/>
        <v>1</v>
      </c>
      <c r="AT56" s="271">
        <f t="shared" si="43"/>
        <v>0</v>
      </c>
      <c r="AU56" s="271">
        <f t="shared" si="44"/>
        <v>0</v>
      </c>
      <c r="AV56" s="271">
        <f t="shared" si="45"/>
        <v>0</v>
      </c>
      <c r="AW56" s="271"/>
      <c r="AX56" s="106">
        <f t="shared" si="46"/>
        <v>0</v>
      </c>
      <c r="AY56" s="106">
        <f t="shared" si="47"/>
        <v>0</v>
      </c>
      <c r="AZ56" s="106">
        <f t="shared" si="48"/>
        <v>0</v>
      </c>
      <c r="BA56" s="106">
        <f t="shared" si="49"/>
        <v>0</v>
      </c>
      <c r="BB56" s="106">
        <f t="shared" si="50"/>
        <v>0</v>
      </c>
      <c r="BC56" s="106">
        <f t="shared" si="51"/>
        <v>0</v>
      </c>
      <c r="BD56" s="106">
        <f t="shared" si="52"/>
        <v>0</v>
      </c>
      <c r="BE56" s="106">
        <f t="shared" si="53"/>
        <v>0</v>
      </c>
      <c r="BF56" s="106">
        <f t="shared" si="54"/>
        <v>0</v>
      </c>
      <c r="BG56" s="106">
        <f t="shared" si="55"/>
        <v>0</v>
      </c>
      <c r="BH56" s="106">
        <f t="shared" si="56"/>
        <v>0</v>
      </c>
      <c r="BI56" s="106">
        <f t="shared" si="57"/>
        <v>0</v>
      </c>
      <c r="BJ56" s="106">
        <f t="shared" si="58"/>
        <v>0</v>
      </c>
      <c r="BK56" s="106">
        <f t="shared" si="59"/>
        <v>0</v>
      </c>
      <c r="BL56" s="106"/>
      <c r="BM56" s="106">
        <f t="shared" si="60"/>
        <v>0</v>
      </c>
      <c r="BN56" s="106">
        <f t="shared" si="61"/>
        <v>0</v>
      </c>
      <c r="BO56" s="106">
        <f t="shared" si="62"/>
        <v>0</v>
      </c>
      <c r="BP56" s="106">
        <f t="shared" si="63"/>
        <v>0</v>
      </c>
      <c r="BQ56" s="106">
        <f t="shared" si="64"/>
        <v>0</v>
      </c>
      <c r="BR56" s="106">
        <f t="shared" si="65"/>
        <v>0</v>
      </c>
      <c r="BS56" s="106">
        <f t="shared" si="66"/>
        <v>0</v>
      </c>
      <c r="BT56" s="106">
        <f t="shared" si="67"/>
        <v>0</v>
      </c>
      <c r="BU56" s="106">
        <f t="shared" si="68"/>
        <v>0</v>
      </c>
      <c r="BV56" s="106">
        <f t="shared" si="69"/>
        <v>0</v>
      </c>
      <c r="BW56" s="106">
        <f t="shared" si="70"/>
        <v>0</v>
      </c>
      <c r="BX56" s="106">
        <f t="shared" si="71"/>
        <v>0</v>
      </c>
      <c r="BY56" s="106">
        <f t="shared" si="72"/>
        <v>0</v>
      </c>
      <c r="BZ56" s="106">
        <f t="shared" si="73"/>
        <v>0</v>
      </c>
    </row>
    <row r="57" spans="1:78" ht="15.75" customHeight="1" x14ac:dyDescent="0.3">
      <c r="A57" s="154" t="str">
        <f>Contacts!$L$11&amp;"_"&amp;'Service Points'!C57</f>
        <v>S8602_21</v>
      </c>
      <c r="B57" s="411">
        <f>IF(ISERROR(VLOOKUP(A57,LY!$D:$E,1,FALSE)),0,1)</f>
        <v>1</v>
      </c>
      <c r="C57" s="307">
        <f t="shared" si="74"/>
        <v>21</v>
      </c>
      <c r="D57" s="309" t="str">
        <f t="shared" si="10"/>
        <v>Piershill</v>
      </c>
      <c r="E57" s="42" t="str">
        <f t="shared" si="4"/>
        <v>Static</v>
      </c>
      <c r="F57" s="42">
        <f t="shared" si="5"/>
        <v>42</v>
      </c>
      <c r="G57" s="463">
        <f t="shared" si="6"/>
        <v>0</v>
      </c>
      <c r="H57" s="42">
        <v>0</v>
      </c>
      <c r="I57" s="308" t="str">
        <f t="shared" si="7"/>
        <v>Local Authority Run Library</v>
      </c>
      <c r="J57" s="136" t="str">
        <f t="shared" si="8"/>
        <v>Yes</v>
      </c>
      <c r="K57" s="409" t="str">
        <f t="shared" si="11"/>
        <v/>
      </c>
      <c r="L57" s="48">
        <f t="shared" si="9"/>
        <v>1</v>
      </c>
      <c r="M57" s="271">
        <f t="shared" si="12"/>
        <v>1</v>
      </c>
      <c r="N57" s="271">
        <f t="shared" si="13"/>
        <v>0</v>
      </c>
      <c r="O57" s="152"/>
      <c r="P57" s="106">
        <f t="shared" si="14"/>
        <v>0</v>
      </c>
      <c r="Q57" s="106">
        <f t="shared" si="15"/>
        <v>0</v>
      </c>
      <c r="R57" s="106">
        <f t="shared" si="16"/>
        <v>0</v>
      </c>
      <c r="S57" s="106">
        <f t="shared" si="17"/>
        <v>0</v>
      </c>
      <c r="T57" s="106">
        <f t="shared" si="18"/>
        <v>1</v>
      </c>
      <c r="U57" s="106">
        <f t="shared" si="19"/>
        <v>0</v>
      </c>
      <c r="V57" s="106">
        <f t="shared" si="20"/>
        <v>0</v>
      </c>
      <c r="W57" s="106">
        <f t="shared" si="21"/>
        <v>0</v>
      </c>
      <c r="X57" s="106">
        <f t="shared" si="22"/>
        <v>0</v>
      </c>
      <c r="Y57" s="106">
        <f t="shared" si="23"/>
        <v>0</v>
      </c>
      <c r="Z57" s="106">
        <f t="shared" si="24"/>
        <v>0</v>
      </c>
      <c r="AA57" s="106">
        <f t="shared" si="25"/>
        <v>0</v>
      </c>
      <c r="AB57" s="106">
        <f t="shared" si="26"/>
        <v>0</v>
      </c>
      <c r="AC57" s="106">
        <f t="shared" si="27"/>
        <v>0</v>
      </c>
      <c r="AD57" s="106"/>
      <c r="AE57" s="106">
        <f t="shared" si="28"/>
        <v>0</v>
      </c>
      <c r="AF57" s="106">
        <f t="shared" si="29"/>
        <v>0</v>
      </c>
      <c r="AG57" s="106">
        <f t="shared" si="30"/>
        <v>0</v>
      </c>
      <c r="AH57" s="106">
        <f t="shared" si="31"/>
        <v>0</v>
      </c>
      <c r="AI57" s="106">
        <f t="shared" si="32"/>
        <v>0</v>
      </c>
      <c r="AJ57" s="106">
        <f t="shared" si="33"/>
        <v>0</v>
      </c>
      <c r="AK57" s="106">
        <f t="shared" si="34"/>
        <v>0</v>
      </c>
      <c r="AL57" s="106">
        <f t="shared" si="35"/>
        <v>0</v>
      </c>
      <c r="AM57" s="106">
        <f t="shared" si="36"/>
        <v>0</v>
      </c>
      <c r="AN57" s="106">
        <f t="shared" si="37"/>
        <v>0</v>
      </c>
      <c r="AO57" s="106">
        <f t="shared" si="38"/>
        <v>0</v>
      </c>
      <c r="AP57" s="106">
        <f t="shared" si="39"/>
        <v>0</v>
      </c>
      <c r="AQ57" s="106">
        <f t="shared" si="40"/>
        <v>0</v>
      </c>
      <c r="AR57" s="106">
        <f t="shared" si="41"/>
        <v>0</v>
      </c>
      <c r="AS57" s="271">
        <f t="shared" si="42"/>
        <v>1</v>
      </c>
      <c r="AT57" s="271">
        <f t="shared" si="43"/>
        <v>0</v>
      </c>
      <c r="AU57" s="271">
        <f t="shared" si="44"/>
        <v>0</v>
      </c>
      <c r="AV57" s="271">
        <f t="shared" si="45"/>
        <v>0</v>
      </c>
      <c r="AW57" s="271"/>
      <c r="AX57" s="106">
        <f t="shared" si="46"/>
        <v>0</v>
      </c>
      <c r="AY57" s="106">
        <f t="shared" si="47"/>
        <v>0</v>
      </c>
      <c r="AZ57" s="106">
        <f t="shared" si="48"/>
        <v>0</v>
      </c>
      <c r="BA57" s="106">
        <f t="shared" si="49"/>
        <v>0</v>
      </c>
      <c r="BB57" s="106">
        <f t="shared" si="50"/>
        <v>0</v>
      </c>
      <c r="BC57" s="106">
        <f t="shared" si="51"/>
        <v>0</v>
      </c>
      <c r="BD57" s="106">
        <f t="shared" si="52"/>
        <v>0</v>
      </c>
      <c r="BE57" s="106">
        <f t="shared" si="53"/>
        <v>0</v>
      </c>
      <c r="BF57" s="106">
        <f t="shared" si="54"/>
        <v>0</v>
      </c>
      <c r="BG57" s="106">
        <f t="shared" si="55"/>
        <v>0</v>
      </c>
      <c r="BH57" s="106">
        <f t="shared" si="56"/>
        <v>0</v>
      </c>
      <c r="BI57" s="106">
        <f t="shared" si="57"/>
        <v>0</v>
      </c>
      <c r="BJ57" s="106">
        <f t="shared" si="58"/>
        <v>0</v>
      </c>
      <c r="BK57" s="106">
        <f t="shared" si="59"/>
        <v>0</v>
      </c>
      <c r="BL57" s="106"/>
      <c r="BM57" s="106">
        <f t="shared" si="60"/>
        <v>0</v>
      </c>
      <c r="BN57" s="106">
        <f t="shared" si="61"/>
        <v>0</v>
      </c>
      <c r="BO57" s="106">
        <f t="shared" si="62"/>
        <v>0</v>
      </c>
      <c r="BP57" s="106">
        <f t="shared" si="63"/>
        <v>0</v>
      </c>
      <c r="BQ57" s="106">
        <f t="shared" si="64"/>
        <v>0</v>
      </c>
      <c r="BR57" s="106">
        <f t="shared" si="65"/>
        <v>0</v>
      </c>
      <c r="BS57" s="106">
        <f t="shared" si="66"/>
        <v>0</v>
      </c>
      <c r="BT57" s="106">
        <f t="shared" si="67"/>
        <v>0</v>
      </c>
      <c r="BU57" s="106">
        <f t="shared" si="68"/>
        <v>0</v>
      </c>
      <c r="BV57" s="106">
        <f t="shared" si="69"/>
        <v>0</v>
      </c>
      <c r="BW57" s="106">
        <f t="shared" si="70"/>
        <v>0</v>
      </c>
      <c r="BX57" s="106">
        <f t="shared" si="71"/>
        <v>0</v>
      </c>
      <c r="BY57" s="106">
        <f t="shared" si="72"/>
        <v>0</v>
      </c>
      <c r="BZ57" s="106">
        <f t="shared" si="73"/>
        <v>0</v>
      </c>
    </row>
    <row r="58" spans="1:78" ht="15.75" customHeight="1" x14ac:dyDescent="0.3">
      <c r="A58" s="154" t="str">
        <f>Contacts!$L$11&amp;"_"&amp;'Service Points'!C58</f>
        <v>S8602_22</v>
      </c>
      <c r="B58" s="411">
        <f>IF(ISERROR(VLOOKUP(A58,LY!$D:$E,1,FALSE)),0,1)</f>
        <v>1</v>
      </c>
      <c r="C58" s="307">
        <f t="shared" si="74"/>
        <v>22</v>
      </c>
      <c r="D58" s="309" t="str">
        <f t="shared" si="10"/>
        <v>Portobello</v>
      </c>
      <c r="E58" s="42" t="str">
        <f t="shared" si="4"/>
        <v>Static</v>
      </c>
      <c r="F58" s="42">
        <f t="shared" si="5"/>
        <v>51</v>
      </c>
      <c r="G58" s="463">
        <f t="shared" si="6"/>
        <v>0</v>
      </c>
      <c r="H58" s="42">
        <v>0</v>
      </c>
      <c r="I58" s="308" t="str">
        <f t="shared" si="7"/>
        <v>Local Authority Run Library</v>
      </c>
      <c r="J58" s="136" t="str">
        <f t="shared" si="8"/>
        <v>Yes</v>
      </c>
      <c r="K58" s="409" t="str">
        <f t="shared" si="11"/>
        <v/>
      </c>
      <c r="L58" s="48">
        <f t="shared" si="9"/>
        <v>1</v>
      </c>
      <c r="M58" s="271">
        <f t="shared" si="12"/>
        <v>1</v>
      </c>
      <c r="N58" s="271">
        <f t="shared" si="13"/>
        <v>0</v>
      </c>
      <c r="O58" s="152"/>
      <c r="P58" s="106">
        <f t="shared" si="14"/>
        <v>0</v>
      </c>
      <c r="Q58" s="106">
        <f t="shared" si="15"/>
        <v>0</v>
      </c>
      <c r="R58" s="106">
        <f t="shared" si="16"/>
        <v>1</v>
      </c>
      <c r="S58" s="106">
        <f t="shared" si="17"/>
        <v>0</v>
      </c>
      <c r="T58" s="106">
        <f t="shared" si="18"/>
        <v>0</v>
      </c>
      <c r="U58" s="106">
        <f t="shared" si="19"/>
        <v>0</v>
      </c>
      <c r="V58" s="106">
        <f t="shared" si="20"/>
        <v>0</v>
      </c>
      <c r="W58" s="106">
        <f t="shared" si="21"/>
        <v>0</v>
      </c>
      <c r="X58" s="106">
        <f t="shared" si="22"/>
        <v>0</v>
      </c>
      <c r="Y58" s="106">
        <f t="shared" si="23"/>
        <v>0</v>
      </c>
      <c r="Z58" s="106">
        <f t="shared" si="24"/>
        <v>0</v>
      </c>
      <c r="AA58" s="106">
        <f t="shared" si="25"/>
        <v>0</v>
      </c>
      <c r="AB58" s="106">
        <f t="shared" si="26"/>
        <v>0</v>
      </c>
      <c r="AC58" s="106">
        <f t="shared" si="27"/>
        <v>0</v>
      </c>
      <c r="AD58" s="106"/>
      <c r="AE58" s="106">
        <f t="shared" si="28"/>
        <v>0</v>
      </c>
      <c r="AF58" s="106">
        <f t="shared" si="29"/>
        <v>0</v>
      </c>
      <c r="AG58" s="106">
        <f t="shared" si="30"/>
        <v>0</v>
      </c>
      <c r="AH58" s="106">
        <f t="shared" si="31"/>
        <v>0</v>
      </c>
      <c r="AI58" s="106">
        <f t="shared" si="32"/>
        <v>0</v>
      </c>
      <c r="AJ58" s="106">
        <f t="shared" si="33"/>
        <v>0</v>
      </c>
      <c r="AK58" s="106">
        <f t="shared" si="34"/>
        <v>0</v>
      </c>
      <c r="AL58" s="106">
        <f t="shared" si="35"/>
        <v>0</v>
      </c>
      <c r="AM58" s="106">
        <f t="shared" si="36"/>
        <v>0</v>
      </c>
      <c r="AN58" s="106">
        <f t="shared" si="37"/>
        <v>0</v>
      </c>
      <c r="AO58" s="106">
        <f t="shared" si="38"/>
        <v>0</v>
      </c>
      <c r="AP58" s="106">
        <f t="shared" si="39"/>
        <v>0</v>
      </c>
      <c r="AQ58" s="106">
        <f t="shared" si="40"/>
        <v>0</v>
      </c>
      <c r="AR58" s="106">
        <f t="shared" si="41"/>
        <v>0</v>
      </c>
      <c r="AS58" s="271">
        <f t="shared" si="42"/>
        <v>1</v>
      </c>
      <c r="AT58" s="271">
        <f t="shared" si="43"/>
        <v>0</v>
      </c>
      <c r="AU58" s="271">
        <f t="shared" si="44"/>
        <v>0</v>
      </c>
      <c r="AV58" s="271">
        <f t="shared" si="45"/>
        <v>0</v>
      </c>
      <c r="AW58" s="271"/>
      <c r="AX58" s="106">
        <f t="shared" si="46"/>
        <v>0</v>
      </c>
      <c r="AY58" s="106">
        <f t="shared" si="47"/>
        <v>0</v>
      </c>
      <c r="AZ58" s="106">
        <f t="shared" si="48"/>
        <v>0</v>
      </c>
      <c r="BA58" s="106">
        <f t="shared" si="49"/>
        <v>0</v>
      </c>
      <c r="BB58" s="106">
        <f t="shared" si="50"/>
        <v>0</v>
      </c>
      <c r="BC58" s="106">
        <f t="shared" si="51"/>
        <v>0</v>
      </c>
      <c r="BD58" s="106">
        <f t="shared" si="52"/>
        <v>0</v>
      </c>
      <c r="BE58" s="106">
        <f t="shared" si="53"/>
        <v>0</v>
      </c>
      <c r="BF58" s="106">
        <f t="shared" si="54"/>
        <v>0</v>
      </c>
      <c r="BG58" s="106">
        <f t="shared" si="55"/>
        <v>0</v>
      </c>
      <c r="BH58" s="106">
        <f t="shared" si="56"/>
        <v>0</v>
      </c>
      <c r="BI58" s="106">
        <f t="shared" si="57"/>
        <v>0</v>
      </c>
      <c r="BJ58" s="106">
        <f t="shared" si="58"/>
        <v>0</v>
      </c>
      <c r="BK58" s="106">
        <f t="shared" si="59"/>
        <v>0</v>
      </c>
      <c r="BL58" s="106"/>
      <c r="BM58" s="106">
        <f t="shared" si="60"/>
        <v>0</v>
      </c>
      <c r="BN58" s="106">
        <f t="shared" si="61"/>
        <v>0</v>
      </c>
      <c r="BO58" s="106">
        <f t="shared" si="62"/>
        <v>0</v>
      </c>
      <c r="BP58" s="106">
        <f t="shared" si="63"/>
        <v>0</v>
      </c>
      <c r="BQ58" s="106">
        <f t="shared" si="64"/>
        <v>0</v>
      </c>
      <c r="BR58" s="106">
        <f t="shared" si="65"/>
        <v>0</v>
      </c>
      <c r="BS58" s="106">
        <f t="shared" si="66"/>
        <v>0</v>
      </c>
      <c r="BT58" s="106">
        <f t="shared" si="67"/>
        <v>0</v>
      </c>
      <c r="BU58" s="106">
        <f t="shared" si="68"/>
        <v>0</v>
      </c>
      <c r="BV58" s="106">
        <f t="shared" si="69"/>
        <v>0</v>
      </c>
      <c r="BW58" s="106">
        <f t="shared" si="70"/>
        <v>0</v>
      </c>
      <c r="BX58" s="106">
        <f t="shared" si="71"/>
        <v>0</v>
      </c>
      <c r="BY58" s="106">
        <f t="shared" si="72"/>
        <v>0</v>
      </c>
      <c r="BZ58" s="106">
        <f t="shared" si="73"/>
        <v>0</v>
      </c>
    </row>
    <row r="59" spans="1:78" ht="15.75" customHeight="1" x14ac:dyDescent="0.3">
      <c r="A59" s="154" t="str">
        <f>Contacts!$L$11&amp;"_"&amp;'Service Points'!C59</f>
        <v>S8602_23</v>
      </c>
      <c r="B59" s="411">
        <f>IF(ISERROR(VLOOKUP(A59,LY!$D:$E,1,FALSE)),0,1)</f>
        <v>1</v>
      </c>
      <c r="C59" s="307">
        <f t="shared" si="74"/>
        <v>23</v>
      </c>
      <c r="D59" s="309" t="str">
        <f t="shared" si="10"/>
        <v>Ratho</v>
      </c>
      <c r="E59" s="42" t="str">
        <f t="shared" si="4"/>
        <v>Static</v>
      </c>
      <c r="F59" s="42">
        <f t="shared" si="5"/>
        <v>42</v>
      </c>
      <c r="G59" s="463">
        <f t="shared" si="6"/>
        <v>0</v>
      </c>
      <c r="H59" s="42">
        <v>0</v>
      </c>
      <c r="I59" s="308" t="str">
        <f t="shared" si="7"/>
        <v>Local Authority Run Library</v>
      </c>
      <c r="J59" s="136" t="str">
        <f t="shared" si="8"/>
        <v>Yes</v>
      </c>
      <c r="K59" s="409" t="str">
        <f t="shared" si="11"/>
        <v/>
      </c>
      <c r="L59" s="48">
        <f t="shared" si="9"/>
        <v>1</v>
      </c>
      <c r="M59" s="271">
        <f t="shared" si="12"/>
        <v>1</v>
      </c>
      <c r="N59" s="271">
        <f t="shared" si="13"/>
        <v>0</v>
      </c>
      <c r="O59" s="152"/>
      <c r="P59" s="106">
        <f t="shared" si="14"/>
        <v>0</v>
      </c>
      <c r="Q59" s="106">
        <f t="shared" si="15"/>
        <v>0</v>
      </c>
      <c r="R59" s="106">
        <f t="shared" si="16"/>
        <v>0</v>
      </c>
      <c r="S59" s="106">
        <f t="shared" si="17"/>
        <v>0</v>
      </c>
      <c r="T59" s="106">
        <f t="shared" si="18"/>
        <v>1</v>
      </c>
      <c r="U59" s="106">
        <f t="shared" si="19"/>
        <v>0</v>
      </c>
      <c r="V59" s="106">
        <f t="shared" si="20"/>
        <v>0</v>
      </c>
      <c r="W59" s="106">
        <f t="shared" si="21"/>
        <v>0</v>
      </c>
      <c r="X59" s="106">
        <f t="shared" si="22"/>
        <v>0</v>
      </c>
      <c r="Y59" s="106">
        <f t="shared" si="23"/>
        <v>0</v>
      </c>
      <c r="Z59" s="106">
        <f t="shared" si="24"/>
        <v>0</v>
      </c>
      <c r="AA59" s="106">
        <f t="shared" si="25"/>
        <v>0</v>
      </c>
      <c r="AB59" s="106">
        <f t="shared" si="26"/>
        <v>0</v>
      </c>
      <c r="AC59" s="106">
        <f t="shared" si="27"/>
        <v>0</v>
      </c>
      <c r="AD59" s="106"/>
      <c r="AE59" s="106">
        <f t="shared" si="28"/>
        <v>0</v>
      </c>
      <c r="AF59" s="106">
        <f t="shared" si="29"/>
        <v>0</v>
      </c>
      <c r="AG59" s="106">
        <f t="shared" si="30"/>
        <v>0</v>
      </c>
      <c r="AH59" s="106">
        <f t="shared" si="31"/>
        <v>0</v>
      </c>
      <c r="AI59" s="106">
        <f t="shared" si="32"/>
        <v>0</v>
      </c>
      <c r="AJ59" s="106">
        <f t="shared" si="33"/>
        <v>0</v>
      </c>
      <c r="AK59" s="106">
        <f t="shared" si="34"/>
        <v>0</v>
      </c>
      <c r="AL59" s="106">
        <f t="shared" si="35"/>
        <v>0</v>
      </c>
      <c r="AM59" s="106">
        <f t="shared" si="36"/>
        <v>0</v>
      </c>
      <c r="AN59" s="106">
        <f t="shared" si="37"/>
        <v>0</v>
      </c>
      <c r="AO59" s="106">
        <f t="shared" si="38"/>
        <v>0</v>
      </c>
      <c r="AP59" s="106">
        <f t="shared" si="39"/>
        <v>0</v>
      </c>
      <c r="AQ59" s="106">
        <f t="shared" si="40"/>
        <v>0</v>
      </c>
      <c r="AR59" s="106">
        <f t="shared" si="41"/>
        <v>0</v>
      </c>
      <c r="AS59" s="271">
        <f t="shared" si="42"/>
        <v>1</v>
      </c>
      <c r="AT59" s="271">
        <f t="shared" si="43"/>
        <v>0</v>
      </c>
      <c r="AU59" s="271">
        <f t="shared" si="44"/>
        <v>0</v>
      </c>
      <c r="AV59" s="271">
        <f t="shared" si="45"/>
        <v>0</v>
      </c>
      <c r="AW59" s="271"/>
      <c r="AX59" s="106">
        <f t="shared" si="46"/>
        <v>0</v>
      </c>
      <c r="AY59" s="106">
        <f t="shared" si="47"/>
        <v>0</v>
      </c>
      <c r="AZ59" s="106">
        <f t="shared" si="48"/>
        <v>0</v>
      </c>
      <c r="BA59" s="106">
        <f t="shared" si="49"/>
        <v>0</v>
      </c>
      <c r="BB59" s="106">
        <f t="shared" si="50"/>
        <v>0</v>
      </c>
      <c r="BC59" s="106">
        <f t="shared" si="51"/>
        <v>0</v>
      </c>
      <c r="BD59" s="106">
        <f t="shared" si="52"/>
        <v>0</v>
      </c>
      <c r="BE59" s="106">
        <f t="shared" si="53"/>
        <v>0</v>
      </c>
      <c r="BF59" s="106">
        <f t="shared" si="54"/>
        <v>0</v>
      </c>
      <c r="BG59" s="106">
        <f t="shared" si="55"/>
        <v>0</v>
      </c>
      <c r="BH59" s="106">
        <f t="shared" si="56"/>
        <v>0</v>
      </c>
      <c r="BI59" s="106">
        <f t="shared" si="57"/>
        <v>0</v>
      </c>
      <c r="BJ59" s="106">
        <f t="shared" si="58"/>
        <v>0</v>
      </c>
      <c r="BK59" s="106">
        <f t="shared" si="59"/>
        <v>0</v>
      </c>
      <c r="BL59" s="106"/>
      <c r="BM59" s="106">
        <f t="shared" si="60"/>
        <v>0</v>
      </c>
      <c r="BN59" s="106">
        <f t="shared" si="61"/>
        <v>0</v>
      </c>
      <c r="BO59" s="106">
        <f t="shared" si="62"/>
        <v>0</v>
      </c>
      <c r="BP59" s="106">
        <f t="shared" si="63"/>
        <v>0</v>
      </c>
      <c r="BQ59" s="106">
        <f t="shared" si="64"/>
        <v>0</v>
      </c>
      <c r="BR59" s="106">
        <f t="shared" si="65"/>
        <v>0</v>
      </c>
      <c r="BS59" s="106">
        <f t="shared" si="66"/>
        <v>0</v>
      </c>
      <c r="BT59" s="106">
        <f t="shared" si="67"/>
        <v>0</v>
      </c>
      <c r="BU59" s="106">
        <f t="shared" si="68"/>
        <v>0</v>
      </c>
      <c r="BV59" s="106">
        <f t="shared" si="69"/>
        <v>0</v>
      </c>
      <c r="BW59" s="106">
        <f t="shared" si="70"/>
        <v>0</v>
      </c>
      <c r="BX59" s="106">
        <f t="shared" si="71"/>
        <v>0</v>
      </c>
      <c r="BY59" s="106">
        <f t="shared" si="72"/>
        <v>0</v>
      </c>
      <c r="BZ59" s="106">
        <f t="shared" si="73"/>
        <v>0</v>
      </c>
    </row>
    <row r="60" spans="1:78" ht="15.75" customHeight="1" x14ac:dyDescent="0.3">
      <c r="A60" s="154" t="str">
        <f>Contacts!$L$11&amp;"_"&amp;'Service Points'!C60</f>
        <v>S8602_24</v>
      </c>
      <c r="B60" s="411">
        <f>IF(ISERROR(VLOOKUP(A60,LY!$D:$E,1,FALSE)),0,1)</f>
        <v>1</v>
      </c>
      <c r="C60" s="307">
        <f t="shared" si="74"/>
        <v>24</v>
      </c>
      <c r="D60" s="309" t="str">
        <f t="shared" si="10"/>
        <v>Sighthill</v>
      </c>
      <c r="E60" s="42" t="str">
        <f t="shared" si="4"/>
        <v>Static</v>
      </c>
      <c r="F60" s="42">
        <f t="shared" si="5"/>
        <v>32</v>
      </c>
      <c r="G60" s="463">
        <f t="shared" si="6"/>
        <v>0</v>
      </c>
      <c r="H60" s="42">
        <v>0</v>
      </c>
      <c r="I60" s="308" t="str">
        <f t="shared" si="7"/>
        <v>Local Authority Run Library</v>
      </c>
      <c r="J60" s="136" t="str">
        <f t="shared" si="8"/>
        <v>Yes</v>
      </c>
      <c r="K60" s="409" t="str">
        <f t="shared" si="11"/>
        <v/>
      </c>
      <c r="L60" s="48">
        <f t="shared" si="9"/>
        <v>1</v>
      </c>
      <c r="M60" s="271">
        <f t="shared" si="12"/>
        <v>1</v>
      </c>
      <c r="N60" s="271">
        <f t="shared" si="13"/>
        <v>0</v>
      </c>
      <c r="O60" s="152"/>
      <c r="P60" s="106">
        <f t="shared" si="14"/>
        <v>0</v>
      </c>
      <c r="Q60" s="106">
        <f t="shared" si="15"/>
        <v>0</v>
      </c>
      <c r="R60" s="106">
        <f t="shared" si="16"/>
        <v>0</v>
      </c>
      <c r="S60" s="106">
        <f t="shared" si="17"/>
        <v>0</v>
      </c>
      <c r="T60" s="106">
        <f t="shared" si="18"/>
        <v>0</v>
      </c>
      <c r="U60" s="106">
        <f t="shared" si="19"/>
        <v>0</v>
      </c>
      <c r="V60" s="106">
        <f t="shared" si="20"/>
        <v>1</v>
      </c>
      <c r="W60" s="106">
        <f t="shared" si="21"/>
        <v>0</v>
      </c>
      <c r="X60" s="106">
        <f t="shared" si="22"/>
        <v>0</v>
      </c>
      <c r="Y60" s="106">
        <f t="shared" si="23"/>
        <v>0</v>
      </c>
      <c r="Z60" s="106">
        <f t="shared" si="24"/>
        <v>0</v>
      </c>
      <c r="AA60" s="106">
        <f t="shared" si="25"/>
        <v>0</v>
      </c>
      <c r="AB60" s="106">
        <f t="shared" si="26"/>
        <v>0</v>
      </c>
      <c r="AC60" s="106">
        <f t="shared" si="27"/>
        <v>0</v>
      </c>
      <c r="AD60" s="106"/>
      <c r="AE60" s="106">
        <f t="shared" si="28"/>
        <v>0</v>
      </c>
      <c r="AF60" s="106">
        <f t="shared" si="29"/>
        <v>0</v>
      </c>
      <c r="AG60" s="106">
        <f t="shared" si="30"/>
        <v>0</v>
      </c>
      <c r="AH60" s="106">
        <f t="shared" si="31"/>
        <v>0</v>
      </c>
      <c r="AI60" s="106">
        <f t="shared" si="32"/>
        <v>0</v>
      </c>
      <c r="AJ60" s="106">
        <f t="shared" si="33"/>
        <v>0</v>
      </c>
      <c r="AK60" s="106">
        <f t="shared" si="34"/>
        <v>0</v>
      </c>
      <c r="AL60" s="106">
        <f t="shared" si="35"/>
        <v>0</v>
      </c>
      <c r="AM60" s="106">
        <f t="shared" si="36"/>
        <v>0</v>
      </c>
      <c r="AN60" s="106">
        <f t="shared" si="37"/>
        <v>0</v>
      </c>
      <c r="AO60" s="106">
        <f t="shared" si="38"/>
        <v>0</v>
      </c>
      <c r="AP60" s="106">
        <f t="shared" si="39"/>
        <v>0</v>
      </c>
      <c r="AQ60" s="106">
        <f t="shared" si="40"/>
        <v>0</v>
      </c>
      <c r="AR60" s="106">
        <f t="shared" si="41"/>
        <v>0</v>
      </c>
      <c r="AS60" s="271">
        <f t="shared" si="42"/>
        <v>1</v>
      </c>
      <c r="AT60" s="271">
        <f t="shared" si="43"/>
        <v>0</v>
      </c>
      <c r="AU60" s="271">
        <f t="shared" si="44"/>
        <v>0</v>
      </c>
      <c r="AV60" s="271">
        <f t="shared" si="45"/>
        <v>0</v>
      </c>
      <c r="AW60" s="271"/>
      <c r="AX60" s="106">
        <f t="shared" si="46"/>
        <v>0</v>
      </c>
      <c r="AY60" s="106">
        <f t="shared" si="47"/>
        <v>0</v>
      </c>
      <c r="AZ60" s="106">
        <f t="shared" si="48"/>
        <v>0</v>
      </c>
      <c r="BA60" s="106">
        <f t="shared" si="49"/>
        <v>0</v>
      </c>
      <c r="BB60" s="106">
        <f t="shared" si="50"/>
        <v>0</v>
      </c>
      <c r="BC60" s="106">
        <f t="shared" si="51"/>
        <v>0</v>
      </c>
      <c r="BD60" s="106">
        <f t="shared" si="52"/>
        <v>0</v>
      </c>
      <c r="BE60" s="106">
        <f t="shared" si="53"/>
        <v>0</v>
      </c>
      <c r="BF60" s="106">
        <f t="shared" si="54"/>
        <v>0</v>
      </c>
      <c r="BG60" s="106">
        <f t="shared" si="55"/>
        <v>0</v>
      </c>
      <c r="BH60" s="106">
        <f t="shared" si="56"/>
        <v>0</v>
      </c>
      <c r="BI60" s="106">
        <f t="shared" si="57"/>
        <v>0</v>
      </c>
      <c r="BJ60" s="106">
        <f t="shared" si="58"/>
        <v>0</v>
      </c>
      <c r="BK60" s="106">
        <f t="shared" si="59"/>
        <v>0</v>
      </c>
      <c r="BL60" s="106"/>
      <c r="BM60" s="106">
        <f t="shared" si="60"/>
        <v>0</v>
      </c>
      <c r="BN60" s="106">
        <f t="shared" si="61"/>
        <v>0</v>
      </c>
      <c r="BO60" s="106">
        <f t="shared" si="62"/>
        <v>0</v>
      </c>
      <c r="BP60" s="106">
        <f t="shared" si="63"/>
        <v>0</v>
      </c>
      <c r="BQ60" s="106">
        <f t="shared" si="64"/>
        <v>0</v>
      </c>
      <c r="BR60" s="106">
        <f t="shared" si="65"/>
        <v>0</v>
      </c>
      <c r="BS60" s="106">
        <f t="shared" si="66"/>
        <v>0</v>
      </c>
      <c r="BT60" s="106">
        <f t="shared" si="67"/>
        <v>0</v>
      </c>
      <c r="BU60" s="106">
        <f t="shared" si="68"/>
        <v>0</v>
      </c>
      <c r="BV60" s="106">
        <f t="shared" si="69"/>
        <v>0</v>
      </c>
      <c r="BW60" s="106">
        <f t="shared" si="70"/>
        <v>0</v>
      </c>
      <c r="BX60" s="106">
        <f t="shared" si="71"/>
        <v>0</v>
      </c>
      <c r="BY60" s="106">
        <f t="shared" si="72"/>
        <v>0</v>
      </c>
      <c r="BZ60" s="106">
        <f t="shared" si="73"/>
        <v>0</v>
      </c>
    </row>
    <row r="61" spans="1:78" ht="15.75" customHeight="1" x14ac:dyDescent="0.3">
      <c r="A61" s="154" t="str">
        <f>Contacts!$L$11&amp;"_"&amp;'Service Points'!C61</f>
        <v>S8602_25</v>
      </c>
      <c r="B61" s="411">
        <f>IF(ISERROR(VLOOKUP(A61,LY!$D:$E,1,FALSE)),0,1)</f>
        <v>1</v>
      </c>
      <c r="C61" s="307">
        <f t="shared" si="74"/>
        <v>25</v>
      </c>
      <c r="D61" s="309" t="str">
        <f t="shared" si="10"/>
        <v>South Neighbourhood</v>
      </c>
      <c r="E61" s="42" t="str">
        <f t="shared" si="4"/>
        <v>Static</v>
      </c>
      <c r="F61" s="42">
        <f t="shared" si="5"/>
        <v>41.4</v>
      </c>
      <c r="G61" s="463">
        <f t="shared" si="6"/>
        <v>0</v>
      </c>
      <c r="H61" s="42">
        <v>0</v>
      </c>
      <c r="I61" s="308" t="str">
        <f t="shared" si="7"/>
        <v>Local Authority Run Library</v>
      </c>
      <c r="J61" s="136" t="str">
        <f t="shared" si="8"/>
        <v>Yes</v>
      </c>
      <c r="K61" s="409" t="str">
        <f t="shared" si="11"/>
        <v/>
      </c>
      <c r="L61" s="48">
        <f t="shared" si="9"/>
        <v>1</v>
      </c>
      <c r="M61" s="271">
        <f t="shared" si="12"/>
        <v>1</v>
      </c>
      <c r="N61" s="271">
        <f t="shared" si="13"/>
        <v>0</v>
      </c>
      <c r="O61" s="152"/>
      <c r="P61" s="106">
        <f t="shared" si="14"/>
        <v>0</v>
      </c>
      <c r="Q61" s="106">
        <f t="shared" si="15"/>
        <v>0</v>
      </c>
      <c r="R61" s="106">
        <f t="shared" si="16"/>
        <v>0</v>
      </c>
      <c r="S61" s="106">
        <f t="shared" si="17"/>
        <v>0</v>
      </c>
      <c r="T61" s="106">
        <f t="shared" si="18"/>
        <v>1</v>
      </c>
      <c r="U61" s="106">
        <f t="shared" si="19"/>
        <v>0</v>
      </c>
      <c r="V61" s="106">
        <f t="shared" si="20"/>
        <v>0</v>
      </c>
      <c r="W61" s="106">
        <f t="shared" si="21"/>
        <v>0</v>
      </c>
      <c r="X61" s="106">
        <f t="shared" si="22"/>
        <v>0</v>
      </c>
      <c r="Y61" s="106">
        <f t="shared" si="23"/>
        <v>0</v>
      </c>
      <c r="Z61" s="106">
        <f t="shared" si="24"/>
        <v>0</v>
      </c>
      <c r="AA61" s="106">
        <f t="shared" si="25"/>
        <v>0</v>
      </c>
      <c r="AB61" s="106">
        <f t="shared" si="26"/>
        <v>0</v>
      </c>
      <c r="AC61" s="106">
        <f t="shared" si="27"/>
        <v>0</v>
      </c>
      <c r="AD61" s="106"/>
      <c r="AE61" s="106">
        <f t="shared" si="28"/>
        <v>0</v>
      </c>
      <c r="AF61" s="106">
        <f t="shared" si="29"/>
        <v>0</v>
      </c>
      <c r="AG61" s="106">
        <f t="shared" si="30"/>
        <v>0</v>
      </c>
      <c r="AH61" s="106">
        <f t="shared" si="31"/>
        <v>0</v>
      </c>
      <c r="AI61" s="106">
        <f t="shared" si="32"/>
        <v>0</v>
      </c>
      <c r="AJ61" s="106">
        <f t="shared" si="33"/>
        <v>0</v>
      </c>
      <c r="AK61" s="106">
        <f t="shared" si="34"/>
        <v>0</v>
      </c>
      <c r="AL61" s="106">
        <f t="shared" si="35"/>
        <v>0</v>
      </c>
      <c r="AM61" s="106">
        <f t="shared" si="36"/>
        <v>0</v>
      </c>
      <c r="AN61" s="106">
        <f t="shared" si="37"/>
        <v>0</v>
      </c>
      <c r="AO61" s="106">
        <f t="shared" si="38"/>
        <v>0</v>
      </c>
      <c r="AP61" s="106">
        <f t="shared" si="39"/>
        <v>0</v>
      </c>
      <c r="AQ61" s="106">
        <f t="shared" si="40"/>
        <v>0</v>
      </c>
      <c r="AR61" s="106">
        <f t="shared" si="41"/>
        <v>0</v>
      </c>
      <c r="AS61" s="271">
        <f t="shared" si="42"/>
        <v>1</v>
      </c>
      <c r="AT61" s="271">
        <f t="shared" si="43"/>
        <v>0</v>
      </c>
      <c r="AU61" s="271">
        <f t="shared" si="44"/>
        <v>0</v>
      </c>
      <c r="AV61" s="271">
        <f t="shared" si="45"/>
        <v>0</v>
      </c>
      <c r="AW61" s="271"/>
      <c r="AX61" s="106">
        <f t="shared" si="46"/>
        <v>0</v>
      </c>
      <c r="AY61" s="106">
        <f t="shared" si="47"/>
        <v>0</v>
      </c>
      <c r="AZ61" s="106">
        <f t="shared" si="48"/>
        <v>0</v>
      </c>
      <c r="BA61" s="106">
        <f t="shared" si="49"/>
        <v>0</v>
      </c>
      <c r="BB61" s="106">
        <f t="shared" si="50"/>
        <v>0</v>
      </c>
      <c r="BC61" s="106">
        <f t="shared" si="51"/>
        <v>0</v>
      </c>
      <c r="BD61" s="106">
        <f t="shared" si="52"/>
        <v>0</v>
      </c>
      <c r="BE61" s="106">
        <f t="shared" si="53"/>
        <v>0</v>
      </c>
      <c r="BF61" s="106">
        <f t="shared" si="54"/>
        <v>0</v>
      </c>
      <c r="BG61" s="106">
        <f t="shared" si="55"/>
        <v>0</v>
      </c>
      <c r="BH61" s="106">
        <f t="shared" si="56"/>
        <v>0</v>
      </c>
      <c r="BI61" s="106">
        <f t="shared" si="57"/>
        <v>0</v>
      </c>
      <c r="BJ61" s="106">
        <f t="shared" si="58"/>
        <v>0</v>
      </c>
      <c r="BK61" s="106">
        <f t="shared" si="59"/>
        <v>0</v>
      </c>
      <c r="BL61" s="106"/>
      <c r="BM61" s="106">
        <f t="shared" si="60"/>
        <v>0</v>
      </c>
      <c r="BN61" s="106">
        <f t="shared" si="61"/>
        <v>0</v>
      </c>
      <c r="BO61" s="106">
        <f t="shared" si="62"/>
        <v>0</v>
      </c>
      <c r="BP61" s="106">
        <f t="shared" si="63"/>
        <v>0</v>
      </c>
      <c r="BQ61" s="106">
        <f t="shared" si="64"/>
        <v>0</v>
      </c>
      <c r="BR61" s="106">
        <f t="shared" si="65"/>
        <v>0</v>
      </c>
      <c r="BS61" s="106">
        <f t="shared" si="66"/>
        <v>0</v>
      </c>
      <c r="BT61" s="106">
        <f t="shared" si="67"/>
        <v>0</v>
      </c>
      <c r="BU61" s="106">
        <f t="shared" si="68"/>
        <v>0</v>
      </c>
      <c r="BV61" s="106">
        <f t="shared" si="69"/>
        <v>0</v>
      </c>
      <c r="BW61" s="106">
        <f t="shared" si="70"/>
        <v>0</v>
      </c>
      <c r="BX61" s="106">
        <f t="shared" si="71"/>
        <v>0</v>
      </c>
      <c r="BY61" s="106">
        <f t="shared" si="72"/>
        <v>0</v>
      </c>
      <c r="BZ61" s="106">
        <f t="shared" si="73"/>
        <v>0</v>
      </c>
    </row>
    <row r="62" spans="1:78" ht="15.75" customHeight="1" x14ac:dyDescent="0.3">
      <c r="A62" s="154" t="str">
        <f>Contacts!$L$11&amp;"_"&amp;'Service Points'!C62</f>
        <v>S8602_26</v>
      </c>
      <c r="B62" s="411">
        <f>IF(ISERROR(VLOOKUP(A62,LY!$D:$E,1,FALSE)),0,1)</f>
        <v>1</v>
      </c>
      <c r="C62" s="307">
        <f t="shared" si="74"/>
        <v>26</v>
      </c>
      <c r="D62" s="309" t="str">
        <f t="shared" si="10"/>
        <v>South Queensferry</v>
      </c>
      <c r="E62" s="42" t="str">
        <f t="shared" si="4"/>
        <v>Static</v>
      </c>
      <c r="F62" s="42">
        <f t="shared" si="5"/>
        <v>42</v>
      </c>
      <c r="G62" s="463">
        <f t="shared" si="6"/>
        <v>0</v>
      </c>
      <c r="H62" s="42">
        <v>0</v>
      </c>
      <c r="I62" s="308" t="str">
        <f t="shared" si="7"/>
        <v>Local Authority Run Library</v>
      </c>
      <c r="J62" s="136" t="str">
        <f t="shared" si="8"/>
        <v>Yes</v>
      </c>
      <c r="K62" s="409" t="str">
        <f t="shared" si="11"/>
        <v/>
      </c>
      <c r="L62" s="48">
        <f t="shared" si="9"/>
        <v>1</v>
      </c>
      <c r="M62" s="271">
        <f t="shared" si="12"/>
        <v>1</v>
      </c>
      <c r="N62" s="271">
        <f t="shared" si="13"/>
        <v>0</v>
      </c>
      <c r="O62" s="152"/>
      <c r="P62" s="106">
        <f t="shared" si="14"/>
        <v>0</v>
      </c>
      <c r="Q62" s="106">
        <f t="shared" si="15"/>
        <v>0</v>
      </c>
      <c r="R62" s="106">
        <f t="shared" si="16"/>
        <v>0</v>
      </c>
      <c r="S62" s="106">
        <f t="shared" si="17"/>
        <v>0</v>
      </c>
      <c r="T62" s="106">
        <f t="shared" si="18"/>
        <v>1</v>
      </c>
      <c r="U62" s="106">
        <f t="shared" si="19"/>
        <v>0</v>
      </c>
      <c r="V62" s="106">
        <f t="shared" si="20"/>
        <v>0</v>
      </c>
      <c r="W62" s="106">
        <f t="shared" si="21"/>
        <v>0</v>
      </c>
      <c r="X62" s="106">
        <f t="shared" si="22"/>
        <v>0</v>
      </c>
      <c r="Y62" s="106">
        <f t="shared" si="23"/>
        <v>0</v>
      </c>
      <c r="Z62" s="106">
        <f t="shared" si="24"/>
        <v>0</v>
      </c>
      <c r="AA62" s="106">
        <f t="shared" si="25"/>
        <v>0</v>
      </c>
      <c r="AB62" s="106">
        <f t="shared" si="26"/>
        <v>0</v>
      </c>
      <c r="AC62" s="106">
        <f t="shared" si="27"/>
        <v>0</v>
      </c>
      <c r="AD62" s="106"/>
      <c r="AE62" s="106">
        <f t="shared" si="28"/>
        <v>0</v>
      </c>
      <c r="AF62" s="106">
        <f t="shared" si="29"/>
        <v>0</v>
      </c>
      <c r="AG62" s="106">
        <f t="shared" si="30"/>
        <v>0</v>
      </c>
      <c r="AH62" s="106">
        <f t="shared" si="31"/>
        <v>0</v>
      </c>
      <c r="AI62" s="106">
        <f t="shared" si="32"/>
        <v>0</v>
      </c>
      <c r="AJ62" s="106">
        <f t="shared" si="33"/>
        <v>0</v>
      </c>
      <c r="AK62" s="106">
        <f t="shared" si="34"/>
        <v>0</v>
      </c>
      <c r="AL62" s="106">
        <f t="shared" si="35"/>
        <v>0</v>
      </c>
      <c r="AM62" s="106">
        <f t="shared" si="36"/>
        <v>0</v>
      </c>
      <c r="AN62" s="106">
        <f t="shared" si="37"/>
        <v>0</v>
      </c>
      <c r="AO62" s="106">
        <f t="shared" si="38"/>
        <v>0</v>
      </c>
      <c r="AP62" s="106">
        <f t="shared" si="39"/>
        <v>0</v>
      </c>
      <c r="AQ62" s="106">
        <f t="shared" si="40"/>
        <v>0</v>
      </c>
      <c r="AR62" s="106">
        <f t="shared" si="41"/>
        <v>0</v>
      </c>
      <c r="AS62" s="271">
        <f t="shared" si="42"/>
        <v>1</v>
      </c>
      <c r="AT62" s="271">
        <f t="shared" si="43"/>
        <v>0</v>
      </c>
      <c r="AU62" s="271">
        <f t="shared" si="44"/>
        <v>0</v>
      </c>
      <c r="AV62" s="271">
        <f t="shared" si="45"/>
        <v>0</v>
      </c>
      <c r="AW62" s="271"/>
      <c r="AX62" s="106">
        <f t="shared" si="46"/>
        <v>0</v>
      </c>
      <c r="AY62" s="106">
        <f t="shared" si="47"/>
        <v>0</v>
      </c>
      <c r="AZ62" s="106">
        <f t="shared" si="48"/>
        <v>0</v>
      </c>
      <c r="BA62" s="106">
        <f t="shared" si="49"/>
        <v>0</v>
      </c>
      <c r="BB62" s="106">
        <f t="shared" si="50"/>
        <v>0</v>
      </c>
      <c r="BC62" s="106">
        <f t="shared" si="51"/>
        <v>0</v>
      </c>
      <c r="BD62" s="106">
        <f t="shared" si="52"/>
        <v>0</v>
      </c>
      <c r="BE62" s="106">
        <f t="shared" si="53"/>
        <v>0</v>
      </c>
      <c r="BF62" s="106">
        <f t="shared" si="54"/>
        <v>0</v>
      </c>
      <c r="BG62" s="106">
        <f t="shared" si="55"/>
        <v>0</v>
      </c>
      <c r="BH62" s="106">
        <f t="shared" si="56"/>
        <v>0</v>
      </c>
      <c r="BI62" s="106">
        <f t="shared" si="57"/>
        <v>0</v>
      </c>
      <c r="BJ62" s="106">
        <f t="shared" si="58"/>
        <v>0</v>
      </c>
      <c r="BK62" s="106">
        <f t="shared" si="59"/>
        <v>0</v>
      </c>
      <c r="BL62" s="106"/>
      <c r="BM62" s="106">
        <f t="shared" si="60"/>
        <v>0</v>
      </c>
      <c r="BN62" s="106">
        <f t="shared" si="61"/>
        <v>0</v>
      </c>
      <c r="BO62" s="106">
        <f t="shared" si="62"/>
        <v>0</v>
      </c>
      <c r="BP62" s="106">
        <f t="shared" si="63"/>
        <v>0</v>
      </c>
      <c r="BQ62" s="106">
        <f t="shared" si="64"/>
        <v>0</v>
      </c>
      <c r="BR62" s="106">
        <f t="shared" si="65"/>
        <v>0</v>
      </c>
      <c r="BS62" s="106">
        <f t="shared" si="66"/>
        <v>0</v>
      </c>
      <c r="BT62" s="106">
        <f t="shared" si="67"/>
        <v>0</v>
      </c>
      <c r="BU62" s="106">
        <f t="shared" si="68"/>
        <v>0</v>
      </c>
      <c r="BV62" s="106">
        <f t="shared" si="69"/>
        <v>0</v>
      </c>
      <c r="BW62" s="106">
        <f t="shared" si="70"/>
        <v>0</v>
      </c>
      <c r="BX62" s="106">
        <f t="shared" si="71"/>
        <v>0</v>
      </c>
      <c r="BY62" s="106">
        <f t="shared" si="72"/>
        <v>0</v>
      </c>
      <c r="BZ62" s="106">
        <f t="shared" si="73"/>
        <v>0</v>
      </c>
    </row>
    <row r="63" spans="1:78" ht="15.75" customHeight="1" x14ac:dyDescent="0.3">
      <c r="A63" s="154" t="str">
        <f>Contacts!$L$11&amp;"_"&amp;'Service Points'!C63</f>
        <v>S8602_27</v>
      </c>
      <c r="B63" s="411">
        <f>IF(ISERROR(VLOOKUP(A63,LY!$D:$E,1,FALSE)),0,1)</f>
        <v>1</v>
      </c>
      <c r="C63" s="307">
        <f t="shared" si="74"/>
        <v>27</v>
      </c>
      <c r="D63" s="309" t="str">
        <f t="shared" si="10"/>
        <v>Stockbridge</v>
      </c>
      <c r="E63" s="42" t="str">
        <f t="shared" si="4"/>
        <v>Static</v>
      </c>
      <c r="F63" s="42">
        <f t="shared" si="5"/>
        <v>42</v>
      </c>
      <c r="G63" s="463">
        <f t="shared" si="6"/>
        <v>0</v>
      </c>
      <c r="H63" s="42">
        <v>4.6100000000000003</v>
      </c>
      <c r="I63" s="308" t="str">
        <f t="shared" si="7"/>
        <v>Local Authority Run Library</v>
      </c>
      <c r="J63" s="136" t="str">
        <f t="shared" si="8"/>
        <v>Yes</v>
      </c>
      <c r="K63" s="409" t="str">
        <f t="shared" si="11"/>
        <v/>
      </c>
      <c r="L63" s="48">
        <f t="shared" si="9"/>
        <v>1</v>
      </c>
      <c r="M63" s="271">
        <f t="shared" si="12"/>
        <v>1</v>
      </c>
      <c r="N63" s="271">
        <f t="shared" si="13"/>
        <v>0</v>
      </c>
      <c r="O63" s="152"/>
      <c r="P63" s="106">
        <f t="shared" si="14"/>
        <v>0</v>
      </c>
      <c r="Q63" s="106">
        <f t="shared" si="15"/>
        <v>0</v>
      </c>
      <c r="R63" s="106">
        <f t="shared" si="16"/>
        <v>0</v>
      </c>
      <c r="S63" s="106">
        <f t="shared" si="17"/>
        <v>0</v>
      </c>
      <c r="T63" s="106">
        <f t="shared" si="18"/>
        <v>1</v>
      </c>
      <c r="U63" s="106">
        <f t="shared" si="19"/>
        <v>0</v>
      </c>
      <c r="V63" s="106">
        <f t="shared" si="20"/>
        <v>0</v>
      </c>
      <c r="W63" s="106">
        <f t="shared" si="21"/>
        <v>0</v>
      </c>
      <c r="X63" s="106">
        <f t="shared" si="22"/>
        <v>0</v>
      </c>
      <c r="Y63" s="106">
        <f t="shared" si="23"/>
        <v>0</v>
      </c>
      <c r="Z63" s="106">
        <f t="shared" si="24"/>
        <v>0</v>
      </c>
      <c r="AA63" s="106">
        <f t="shared" si="25"/>
        <v>0</v>
      </c>
      <c r="AB63" s="106">
        <f t="shared" si="26"/>
        <v>0</v>
      </c>
      <c r="AC63" s="106">
        <f t="shared" si="27"/>
        <v>0</v>
      </c>
      <c r="AD63" s="106"/>
      <c r="AE63" s="106">
        <f t="shared" si="28"/>
        <v>0</v>
      </c>
      <c r="AF63" s="106">
        <f t="shared" si="29"/>
        <v>0</v>
      </c>
      <c r="AG63" s="106">
        <f t="shared" si="30"/>
        <v>0</v>
      </c>
      <c r="AH63" s="106">
        <f t="shared" si="31"/>
        <v>0</v>
      </c>
      <c r="AI63" s="106">
        <f t="shared" si="32"/>
        <v>0</v>
      </c>
      <c r="AJ63" s="106">
        <f t="shared" si="33"/>
        <v>0</v>
      </c>
      <c r="AK63" s="106">
        <f t="shared" si="34"/>
        <v>0</v>
      </c>
      <c r="AL63" s="106">
        <f t="shared" si="35"/>
        <v>0</v>
      </c>
      <c r="AM63" s="106">
        <f t="shared" si="36"/>
        <v>0</v>
      </c>
      <c r="AN63" s="106">
        <f t="shared" si="37"/>
        <v>0</v>
      </c>
      <c r="AO63" s="106">
        <f t="shared" si="38"/>
        <v>0</v>
      </c>
      <c r="AP63" s="106">
        <f t="shared" si="39"/>
        <v>0</v>
      </c>
      <c r="AQ63" s="106">
        <f t="shared" si="40"/>
        <v>0</v>
      </c>
      <c r="AR63" s="106">
        <f t="shared" si="41"/>
        <v>0</v>
      </c>
      <c r="AS63" s="271">
        <f t="shared" si="42"/>
        <v>1</v>
      </c>
      <c r="AT63" s="271">
        <f t="shared" si="43"/>
        <v>0</v>
      </c>
      <c r="AU63" s="271">
        <f t="shared" si="44"/>
        <v>0</v>
      </c>
      <c r="AV63" s="271">
        <f t="shared" si="45"/>
        <v>0</v>
      </c>
      <c r="AW63" s="271"/>
      <c r="AX63" s="106">
        <f t="shared" si="46"/>
        <v>0</v>
      </c>
      <c r="AY63" s="106">
        <f t="shared" si="47"/>
        <v>0</v>
      </c>
      <c r="AZ63" s="106">
        <f t="shared" si="48"/>
        <v>0</v>
      </c>
      <c r="BA63" s="106">
        <f t="shared" si="49"/>
        <v>0</v>
      </c>
      <c r="BB63" s="106">
        <f t="shared" si="50"/>
        <v>0</v>
      </c>
      <c r="BC63" s="106">
        <f t="shared" si="51"/>
        <v>0</v>
      </c>
      <c r="BD63" s="106">
        <f t="shared" si="52"/>
        <v>0</v>
      </c>
      <c r="BE63" s="106">
        <f t="shared" si="53"/>
        <v>0</v>
      </c>
      <c r="BF63" s="106">
        <f t="shared" si="54"/>
        <v>0</v>
      </c>
      <c r="BG63" s="106">
        <f t="shared" si="55"/>
        <v>0</v>
      </c>
      <c r="BH63" s="106">
        <f t="shared" si="56"/>
        <v>0</v>
      </c>
      <c r="BI63" s="106">
        <f t="shared" si="57"/>
        <v>0</v>
      </c>
      <c r="BJ63" s="106">
        <f t="shared" si="58"/>
        <v>0</v>
      </c>
      <c r="BK63" s="106">
        <f t="shared" si="59"/>
        <v>1</v>
      </c>
      <c r="BL63" s="106"/>
      <c r="BM63" s="106">
        <f t="shared" si="60"/>
        <v>0</v>
      </c>
      <c r="BN63" s="106">
        <f t="shared" si="61"/>
        <v>0</v>
      </c>
      <c r="BO63" s="106">
        <f t="shared" si="62"/>
        <v>0</v>
      </c>
      <c r="BP63" s="106">
        <f t="shared" si="63"/>
        <v>0</v>
      </c>
      <c r="BQ63" s="106">
        <f t="shared" si="64"/>
        <v>0</v>
      </c>
      <c r="BR63" s="106">
        <f t="shared" si="65"/>
        <v>0</v>
      </c>
      <c r="BS63" s="106">
        <f t="shared" si="66"/>
        <v>0</v>
      </c>
      <c r="BT63" s="106">
        <f t="shared" si="67"/>
        <v>0</v>
      </c>
      <c r="BU63" s="106">
        <f t="shared" si="68"/>
        <v>0</v>
      </c>
      <c r="BV63" s="106">
        <f t="shared" si="69"/>
        <v>0</v>
      </c>
      <c r="BW63" s="106">
        <f t="shared" si="70"/>
        <v>0</v>
      </c>
      <c r="BX63" s="106">
        <f t="shared" si="71"/>
        <v>0</v>
      </c>
      <c r="BY63" s="106">
        <f t="shared" si="72"/>
        <v>0</v>
      </c>
      <c r="BZ63" s="106">
        <f t="shared" si="73"/>
        <v>0</v>
      </c>
    </row>
    <row r="64" spans="1:78" ht="15.75" customHeight="1" x14ac:dyDescent="0.3">
      <c r="A64" s="154" t="str">
        <f>Contacts!$L$11&amp;"_"&amp;'Service Points'!C64</f>
        <v>S8602_28</v>
      </c>
      <c r="B64" s="411">
        <f>IF(ISERROR(VLOOKUP(A64,LY!$D:$E,1,FALSE)),0,1)</f>
        <v>1</v>
      </c>
      <c r="C64" s="307">
        <f t="shared" si="74"/>
        <v>28</v>
      </c>
      <c r="D64" s="309" t="str">
        <f t="shared" si="10"/>
        <v>Wester Hailes</v>
      </c>
      <c r="E64" s="42" t="str">
        <f t="shared" si="4"/>
        <v>Static</v>
      </c>
      <c r="F64" s="42">
        <f t="shared" si="5"/>
        <v>51</v>
      </c>
      <c r="G64" s="463">
        <f t="shared" si="6"/>
        <v>0</v>
      </c>
      <c r="H64" s="42">
        <v>1.7</v>
      </c>
      <c r="I64" s="308" t="str">
        <f t="shared" si="7"/>
        <v>Local Authority Run Library</v>
      </c>
      <c r="J64" s="136" t="str">
        <f t="shared" si="8"/>
        <v>Yes</v>
      </c>
      <c r="K64" s="409" t="str">
        <f t="shared" si="11"/>
        <v/>
      </c>
      <c r="L64" s="48">
        <f t="shared" si="9"/>
        <v>1</v>
      </c>
      <c r="M64" s="271">
        <f t="shared" si="12"/>
        <v>1</v>
      </c>
      <c r="N64" s="271">
        <f t="shared" si="13"/>
        <v>0</v>
      </c>
      <c r="O64" s="152"/>
      <c r="P64" s="106">
        <f t="shared" si="14"/>
        <v>0</v>
      </c>
      <c r="Q64" s="106">
        <f t="shared" si="15"/>
        <v>0</v>
      </c>
      <c r="R64" s="106">
        <f t="shared" si="16"/>
        <v>1</v>
      </c>
      <c r="S64" s="106">
        <f t="shared" si="17"/>
        <v>0</v>
      </c>
      <c r="T64" s="106">
        <f t="shared" si="18"/>
        <v>0</v>
      </c>
      <c r="U64" s="106">
        <f t="shared" si="19"/>
        <v>0</v>
      </c>
      <c r="V64" s="106">
        <f t="shared" si="20"/>
        <v>0</v>
      </c>
      <c r="W64" s="106">
        <f t="shared" si="21"/>
        <v>0</v>
      </c>
      <c r="X64" s="106">
        <f t="shared" si="22"/>
        <v>0</v>
      </c>
      <c r="Y64" s="106">
        <f t="shared" si="23"/>
        <v>0</v>
      </c>
      <c r="Z64" s="106">
        <f t="shared" si="24"/>
        <v>0</v>
      </c>
      <c r="AA64" s="106">
        <f t="shared" si="25"/>
        <v>0</v>
      </c>
      <c r="AB64" s="106">
        <f t="shared" si="26"/>
        <v>0</v>
      </c>
      <c r="AC64" s="106">
        <f t="shared" si="27"/>
        <v>0</v>
      </c>
      <c r="AD64" s="106"/>
      <c r="AE64" s="106">
        <f t="shared" si="28"/>
        <v>0</v>
      </c>
      <c r="AF64" s="106">
        <f t="shared" si="29"/>
        <v>0</v>
      </c>
      <c r="AG64" s="106">
        <f t="shared" si="30"/>
        <v>0</v>
      </c>
      <c r="AH64" s="106">
        <f t="shared" si="31"/>
        <v>0</v>
      </c>
      <c r="AI64" s="106">
        <f t="shared" si="32"/>
        <v>0</v>
      </c>
      <c r="AJ64" s="106">
        <f t="shared" si="33"/>
        <v>0</v>
      </c>
      <c r="AK64" s="106">
        <f t="shared" si="34"/>
        <v>0</v>
      </c>
      <c r="AL64" s="106">
        <f t="shared" si="35"/>
        <v>0</v>
      </c>
      <c r="AM64" s="106">
        <f t="shared" si="36"/>
        <v>0</v>
      </c>
      <c r="AN64" s="106">
        <f t="shared" si="37"/>
        <v>0</v>
      </c>
      <c r="AO64" s="106">
        <f t="shared" si="38"/>
        <v>0</v>
      </c>
      <c r="AP64" s="106">
        <f t="shared" si="39"/>
        <v>0</v>
      </c>
      <c r="AQ64" s="106">
        <f t="shared" si="40"/>
        <v>0</v>
      </c>
      <c r="AR64" s="106">
        <f t="shared" si="41"/>
        <v>0</v>
      </c>
      <c r="AS64" s="271">
        <f t="shared" si="42"/>
        <v>1</v>
      </c>
      <c r="AT64" s="271">
        <f t="shared" si="43"/>
        <v>0</v>
      </c>
      <c r="AU64" s="271">
        <f t="shared" si="44"/>
        <v>0</v>
      </c>
      <c r="AV64" s="271">
        <f t="shared" si="45"/>
        <v>0</v>
      </c>
      <c r="AW64" s="271"/>
      <c r="AX64" s="106">
        <f t="shared" si="46"/>
        <v>0</v>
      </c>
      <c r="AY64" s="106">
        <f t="shared" si="47"/>
        <v>0</v>
      </c>
      <c r="AZ64" s="106">
        <f t="shared" si="48"/>
        <v>0</v>
      </c>
      <c r="BA64" s="106">
        <f t="shared" si="49"/>
        <v>0</v>
      </c>
      <c r="BB64" s="106">
        <f t="shared" si="50"/>
        <v>0</v>
      </c>
      <c r="BC64" s="106">
        <f t="shared" si="51"/>
        <v>0</v>
      </c>
      <c r="BD64" s="106">
        <f t="shared" si="52"/>
        <v>0</v>
      </c>
      <c r="BE64" s="106">
        <f t="shared" si="53"/>
        <v>0</v>
      </c>
      <c r="BF64" s="106">
        <f t="shared" si="54"/>
        <v>0</v>
      </c>
      <c r="BG64" s="106">
        <f t="shared" si="55"/>
        <v>0</v>
      </c>
      <c r="BH64" s="106">
        <f t="shared" si="56"/>
        <v>0</v>
      </c>
      <c r="BI64" s="106">
        <f t="shared" si="57"/>
        <v>0</v>
      </c>
      <c r="BJ64" s="106">
        <f t="shared" si="58"/>
        <v>0</v>
      </c>
      <c r="BK64" s="106">
        <f t="shared" si="59"/>
        <v>1</v>
      </c>
      <c r="BL64" s="106"/>
      <c r="BM64" s="106">
        <f t="shared" si="60"/>
        <v>0</v>
      </c>
      <c r="BN64" s="106">
        <f t="shared" si="61"/>
        <v>0</v>
      </c>
      <c r="BO64" s="106">
        <f t="shared" si="62"/>
        <v>0</v>
      </c>
      <c r="BP64" s="106">
        <f t="shared" si="63"/>
        <v>0</v>
      </c>
      <c r="BQ64" s="106">
        <f t="shared" si="64"/>
        <v>0</v>
      </c>
      <c r="BR64" s="106">
        <f t="shared" si="65"/>
        <v>0</v>
      </c>
      <c r="BS64" s="106">
        <f t="shared" si="66"/>
        <v>0</v>
      </c>
      <c r="BT64" s="106">
        <f t="shared" si="67"/>
        <v>0</v>
      </c>
      <c r="BU64" s="106">
        <f t="shared" si="68"/>
        <v>0</v>
      </c>
      <c r="BV64" s="106">
        <f t="shared" si="69"/>
        <v>0</v>
      </c>
      <c r="BW64" s="106">
        <f t="shared" si="70"/>
        <v>0</v>
      </c>
      <c r="BX64" s="106">
        <f t="shared" si="71"/>
        <v>0</v>
      </c>
      <c r="BY64" s="106">
        <f t="shared" si="72"/>
        <v>0</v>
      </c>
      <c r="BZ64" s="106">
        <f t="shared" si="73"/>
        <v>0</v>
      </c>
    </row>
    <row r="65" spans="1:78" ht="15.75" customHeight="1" x14ac:dyDescent="0.3">
      <c r="A65" s="154" t="str">
        <f>Contacts!$L$11&amp;"_"&amp;'Service Points'!C65</f>
        <v>S8602_29</v>
      </c>
      <c r="B65" s="411">
        <f>IF(ISERROR(VLOOKUP(A65,LY!$D:$E,1,FALSE)),0,1)</f>
        <v>1</v>
      </c>
      <c r="C65" s="307">
        <f t="shared" si="74"/>
        <v>29</v>
      </c>
      <c r="D65" s="309" t="str">
        <f t="shared" si="10"/>
        <v>Mobile 1</v>
      </c>
      <c r="E65" s="42" t="str">
        <f t="shared" si="4"/>
        <v>Mobile</v>
      </c>
      <c r="F65" s="42">
        <f t="shared" si="5"/>
        <v>15</v>
      </c>
      <c r="G65" s="463">
        <f t="shared" si="6"/>
        <v>0</v>
      </c>
      <c r="H65" s="42">
        <v>0</v>
      </c>
      <c r="I65" s="308" t="str">
        <f t="shared" si="7"/>
        <v>Local Authority Run Library</v>
      </c>
      <c r="J65" s="136" t="str">
        <f t="shared" si="8"/>
        <v>Yes</v>
      </c>
      <c r="K65" s="409" t="str">
        <f t="shared" si="11"/>
        <v/>
      </c>
      <c r="L65" s="48">
        <f t="shared" si="9"/>
        <v>1</v>
      </c>
      <c r="M65" s="271">
        <f t="shared" si="12"/>
        <v>1</v>
      </c>
      <c r="N65" s="271">
        <f t="shared" si="13"/>
        <v>0</v>
      </c>
      <c r="O65" s="152"/>
      <c r="P65" s="106">
        <f t="shared" si="14"/>
        <v>0</v>
      </c>
      <c r="Q65" s="106">
        <f t="shared" si="15"/>
        <v>0</v>
      </c>
      <c r="R65" s="106">
        <f t="shared" si="16"/>
        <v>0</v>
      </c>
      <c r="S65" s="106">
        <f t="shared" si="17"/>
        <v>0</v>
      </c>
      <c r="T65" s="106">
        <f t="shared" si="18"/>
        <v>0</v>
      </c>
      <c r="U65" s="106">
        <f t="shared" si="19"/>
        <v>0</v>
      </c>
      <c r="V65" s="106">
        <f t="shared" si="20"/>
        <v>0</v>
      </c>
      <c r="W65" s="106">
        <f t="shared" si="21"/>
        <v>0</v>
      </c>
      <c r="X65" s="106">
        <f t="shared" si="22"/>
        <v>0</v>
      </c>
      <c r="Y65" s="106">
        <f t="shared" si="23"/>
        <v>0</v>
      </c>
      <c r="Z65" s="106">
        <f t="shared" si="24"/>
        <v>0</v>
      </c>
      <c r="AA65" s="106">
        <f t="shared" si="25"/>
        <v>1</v>
      </c>
      <c r="AB65" s="106">
        <f t="shared" si="26"/>
        <v>0</v>
      </c>
      <c r="AC65" s="106">
        <f t="shared" si="27"/>
        <v>0</v>
      </c>
      <c r="AD65" s="106"/>
      <c r="AE65" s="106">
        <f t="shared" si="28"/>
        <v>0</v>
      </c>
      <c r="AF65" s="106">
        <f t="shared" si="29"/>
        <v>0</v>
      </c>
      <c r="AG65" s="106">
        <f t="shared" si="30"/>
        <v>0</v>
      </c>
      <c r="AH65" s="106">
        <f t="shared" si="31"/>
        <v>0</v>
      </c>
      <c r="AI65" s="106">
        <f t="shared" si="32"/>
        <v>0</v>
      </c>
      <c r="AJ65" s="106">
        <f t="shared" si="33"/>
        <v>0</v>
      </c>
      <c r="AK65" s="106">
        <f t="shared" si="34"/>
        <v>0</v>
      </c>
      <c r="AL65" s="106">
        <f t="shared" si="35"/>
        <v>0</v>
      </c>
      <c r="AM65" s="106">
        <f t="shared" si="36"/>
        <v>0</v>
      </c>
      <c r="AN65" s="106">
        <f t="shared" si="37"/>
        <v>0</v>
      </c>
      <c r="AO65" s="106">
        <f t="shared" si="38"/>
        <v>0</v>
      </c>
      <c r="AP65" s="106">
        <f t="shared" si="39"/>
        <v>0</v>
      </c>
      <c r="AQ65" s="106">
        <f t="shared" si="40"/>
        <v>0</v>
      </c>
      <c r="AR65" s="106">
        <f t="shared" si="41"/>
        <v>0</v>
      </c>
      <c r="AS65" s="271">
        <f t="shared" si="42"/>
        <v>1</v>
      </c>
      <c r="AT65" s="271">
        <f t="shared" si="43"/>
        <v>0</v>
      </c>
      <c r="AU65" s="271">
        <f t="shared" si="44"/>
        <v>0</v>
      </c>
      <c r="AV65" s="271">
        <f t="shared" si="45"/>
        <v>0</v>
      </c>
      <c r="AW65" s="271"/>
      <c r="AX65" s="106">
        <f t="shared" si="46"/>
        <v>0</v>
      </c>
      <c r="AY65" s="106">
        <f t="shared" si="47"/>
        <v>0</v>
      </c>
      <c r="AZ65" s="106">
        <f t="shared" si="48"/>
        <v>0</v>
      </c>
      <c r="BA65" s="106">
        <f t="shared" si="49"/>
        <v>0</v>
      </c>
      <c r="BB65" s="106">
        <f t="shared" si="50"/>
        <v>0</v>
      </c>
      <c r="BC65" s="106">
        <f t="shared" si="51"/>
        <v>0</v>
      </c>
      <c r="BD65" s="106">
        <f t="shared" si="52"/>
        <v>0</v>
      </c>
      <c r="BE65" s="106">
        <f t="shared" si="53"/>
        <v>0</v>
      </c>
      <c r="BF65" s="106">
        <f t="shared" si="54"/>
        <v>0</v>
      </c>
      <c r="BG65" s="106">
        <f t="shared" si="55"/>
        <v>0</v>
      </c>
      <c r="BH65" s="106">
        <f t="shared" si="56"/>
        <v>0</v>
      </c>
      <c r="BI65" s="106">
        <f t="shared" si="57"/>
        <v>0</v>
      </c>
      <c r="BJ65" s="106">
        <f t="shared" si="58"/>
        <v>0</v>
      </c>
      <c r="BK65" s="106">
        <f t="shared" si="59"/>
        <v>0</v>
      </c>
      <c r="BL65" s="106"/>
      <c r="BM65" s="106">
        <f t="shared" si="60"/>
        <v>0</v>
      </c>
      <c r="BN65" s="106">
        <f t="shared" si="61"/>
        <v>0</v>
      </c>
      <c r="BO65" s="106">
        <f t="shared" si="62"/>
        <v>0</v>
      </c>
      <c r="BP65" s="106">
        <f t="shared" si="63"/>
        <v>0</v>
      </c>
      <c r="BQ65" s="106">
        <f t="shared" si="64"/>
        <v>0</v>
      </c>
      <c r="BR65" s="106">
        <f t="shared" si="65"/>
        <v>0</v>
      </c>
      <c r="BS65" s="106">
        <f t="shared" si="66"/>
        <v>0</v>
      </c>
      <c r="BT65" s="106">
        <f t="shared" si="67"/>
        <v>0</v>
      </c>
      <c r="BU65" s="106">
        <f t="shared" si="68"/>
        <v>0</v>
      </c>
      <c r="BV65" s="106">
        <f t="shared" si="69"/>
        <v>0</v>
      </c>
      <c r="BW65" s="106">
        <f t="shared" si="70"/>
        <v>0</v>
      </c>
      <c r="BX65" s="106">
        <f t="shared" si="71"/>
        <v>0</v>
      </c>
      <c r="BY65" s="106">
        <f t="shared" si="72"/>
        <v>0</v>
      </c>
      <c r="BZ65" s="106">
        <f t="shared" si="73"/>
        <v>0</v>
      </c>
    </row>
    <row r="66" spans="1:78" ht="15.75" customHeight="1" x14ac:dyDescent="0.3">
      <c r="A66" s="154" t="str">
        <f>Contacts!$L$11&amp;"_"&amp;'Service Points'!C66</f>
        <v>S8602_30</v>
      </c>
      <c r="B66" s="411">
        <f>IF(ISERROR(VLOOKUP(A66,LY!$D:$E,1,FALSE)),0,1)</f>
        <v>1</v>
      </c>
      <c r="C66" s="307">
        <f t="shared" si="74"/>
        <v>30</v>
      </c>
      <c r="D66" s="309" t="str">
        <f t="shared" si="10"/>
        <v>Mobile 2</v>
      </c>
      <c r="E66" s="42" t="str">
        <f t="shared" si="4"/>
        <v>Mobile</v>
      </c>
      <c r="F66" s="42">
        <f t="shared" si="5"/>
        <v>15</v>
      </c>
      <c r="G66" s="463">
        <f t="shared" si="6"/>
        <v>0</v>
      </c>
      <c r="H66" s="42">
        <v>0</v>
      </c>
      <c r="I66" s="308" t="str">
        <f t="shared" si="7"/>
        <v>Local Authority Run Library</v>
      </c>
      <c r="J66" s="136" t="str">
        <f t="shared" si="8"/>
        <v>Yes</v>
      </c>
      <c r="K66" s="409" t="str">
        <f t="shared" si="11"/>
        <v/>
      </c>
      <c r="L66" s="48">
        <f t="shared" si="9"/>
        <v>1</v>
      </c>
      <c r="M66" s="271">
        <f t="shared" si="12"/>
        <v>1</v>
      </c>
      <c r="N66" s="271">
        <f t="shared" si="13"/>
        <v>0</v>
      </c>
      <c r="O66" s="152"/>
      <c r="P66" s="106">
        <f t="shared" si="14"/>
        <v>0</v>
      </c>
      <c r="Q66" s="106">
        <f t="shared" si="15"/>
        <v>0</v>
      </c>
      <c r="R66" s="106">
        <f t="shared" si="16"/>
        <v>0</v>
      </c>
      <c r="S66" s="106">
        <f t="shared" si="17"/>
        <v>0</v>
      </c>
      <c r="T66" s="106">
        <f t="shared" si="18"/>
        <v>0</v>
      </c>
      <c r="U66" s="106">
        <f t="shared" si="19"/>
        <v>0</v>
      </c>
      <c r="V66" s="106">
        <f t="shared" si="20"/>
        <v>0</v>
      </c>
      <c r="W66" s="106">
        <f t="shared" si="21"/>
        <v>0</v>
      </c>
      <c r="X66" s="106">
        <f t="shared" si="22"/>
        <v>0</v>
      </c>
      <c r="Y66" s="106">
        <f t="shared" si="23"/>
        <v>0</v>
      </c>
      <c r="Z66" s="106">
        <f t="shared" si="24"/>
        <v>0</v>
      </c>
      <c r="AA66" s="106">
        <f t="shared" si="25"/>
        <v>1</v>
      </c>
      <c r="AB66" s="106">
        <f t="shared" si="26"/>
        <v>0</v>
      </c>
      <c r="AC66" s="106">
        <f t="shared" si="27"/>
        <v>0</v>
      </c>
      <c r="AD66" s="106"/>
      <c r="AE66" s="106">
        <f t="shared" si="28"/>
        <v>0</v>
      </c>
      <c r="AF66" s="106">
        <f t="shared" si="29"/>
        <v>0</v>
      </c>
      <c r="AG66" s="106">
        <f t="shared" si="30"/>
        <v>0</v>
      </c>
      <c r="AH66" s="106">
        <f t="shared" si="31"/>
        <v>0</v>
      </c>
      <c r="AI66" s="106">
        <f t="shared" si="32"/>
        <v>0</v>
      </c>
      <c r="AJ66" s="106">
        <f t="shared" si="33"/>
        <v>0</v>
      </c>
      <c r="AK66" s="106">
        <f t="shared" si="34"/>
        <v>0</v>
      </c>
      <c r="AL66" s="106">
        <f t="shared" si="35"/>
        <v>0</v>
      </c>
      <c r="AM66" s="106">
        <f t="shared" si="36"/>
        <v>0</v>
      </c>
      <c r="AN66" s="106">
        <f t="shared" si="37"/>
        <v>0</v>
      </c>
      <c r="AO66" s="106">
        <f t="shared" si="38"/>
        <v>0</v>
      </c>
      <c r="AP66" s="106">
        <f t="shared" si="39"/>
        <v>0</v>
      </c>
      <c r="AQ66" s="106">
        <f t="shared" si="40"/>
        <v>0</v>
      </c>
      <c r="AR66" s="106">
        <f t="shared" si="41"/>
        <v>0</v>
      </c>
      <c r="AS66" s="271">
        <f t="shared" si="42"/>
        <v>1</v>
      </c>
      <c r="AT66" s="271">
        <f t="shared" si="43"/>
        <v>0</v>
      </c>
      <c r="AU66" s="271">
        <f t="shared" si="44"/>
        <v>0</v>
      </c>
      <c r="AV66" s="271">
        <f t="shared" si="45"/>
        <v>0</v>
      </c>
      <c r="AW66" s="271"/>
      <c r="AX66" s="106">
        <f t="shared" si="46"/>
        <v>0</v>
      </c>
      <c r="AY66" s="106">
        <f t="shared" si="47"/>
        <v>0</v>
      </c>
      <c r="AZ66" s="106">
        <f t="shared" si="48"/>
        <v>0</v>
      </c>
      <c r="BA66" s="106">
        <f t="shared" si="49"/>
        <v>0</v>
      </c>
      <c r="BB66" s="106">
        <f t="shared" si="50"/>
        <v>0</v>
      </c>
      <c r="BC66" s="106">
        <f t="shared" si="51"/>
        <v>0</v>
      </c>
      <c r="BD66" s="106">
        <f t="shared" si="52"/>
        <v>0</v>
      </c>
      <c r="BE66" s="106">
        <f t="shared" si="53"/>
        <v>0</v>
      </c>
      <c r="BF66" s="106">
        <f t="shared" si="54"/>
        <v>0</v>
      </c>
      <c r="BG66" s="106">
        <f t="shared" si="55"/>
        <v>0</v>
      </c>
      <c r="BH66" s="106">
        <f t="shared" si="56"/>
        <v>0</v>
      </c>
      <c r="BI66" s="106">
        <f t="shared" si="57"/>
        <v>0</v>
      </c>
      <c r="BJ66" s="106">
        <f t="shared" si="58"/>
        <v>0</v>
      </c>
      <c r="BK66" s="106">
        <f t="shared" si="59"/>
        <v>0</v>
      </c>
      <c r="BL66" s="106"/>
      <c r="BM66" s="106">
        <f t="shared" si="60"/>
        <v>0</v>
      </c>
      <c r="BN66" s="106">
        <f t="shared" si="61"/>
        <v>0</v>
      </c>
      <c r="BO66" s="106">
        <f t="shared" si="62"/>
        <v>0</v>
      </c>
      <c r="BP66" s="106">
        <f t="shared" si="63"/>
        <v>0</v>
      </c>
      <c r="BQ66" s="106">
        <f t="shared" si="64"/>
        <v>0</v>
      </c>
      <c r="BR66" s="106">
        <f t="shared" si="65"/>
        <v>0</v>
      </c>
      <c r="BS66" s="106">
        <f t="shared" si="66"/>
        <v>0</v>
      </c>
      <c r="BT66" s="106">
        <f t="shared" si="67"/>
        <v>0</v>
      </c>
      <c r="BU66" s="106">
        <f t="shared" si="68"/>
        <v>0</v>
      </c>
      <c r="BV66" s="106">
        <f t="shared" si="69"/>
        <v>0</v>
      </c>
      <c r="BW66" s="106">
        <f t="shared" si="70"/>
        <v>0</v>
      </c>
      <c r="BX66" s="106">
        <f t="shared" si="71"/>
        <v>0</v>
      </c>
      <c r="BY66" s="106">
        <f t="shared" si="72"/>
        <v>0</v>
      </c>
      <c r="BZ66" s="106">
        <f t="shared" si="73"/>
        <v>0</v>
      </c>
    </row>
    <row r="67" spans="1:78" ht="15.75" customHeight="1" x14ac:dyDescent="0.3">
      <c r="A67" s="154" t="str">
        <f>Contacts!$L$11&amp;"_"&amp;'Service Points'!C67</f>
        <v>S8602_31</v>
      </c>
      <c r="B67" s="411">
        <f>IF(ISERROR(VLOOKUP(A67,LY!$D:$E,1,FALSE)),0,1)</f>
        <v>1</v>
      </c>
      <c r="C67" s="307">
        <f t="shared" si="74"/>
        <v>31</v>
      </c>
      <c r="D67" s="309" t="str">
        <f t="shared" si="10"/>
        <v>Mobile 3</v>
      </c>
      <c r="E67" s="42" t="str">
        <f t="shared" si="4"/>
        <v>Mobile</v>
      </c>
      <c r="F67" s="42">
        <f t="shared" si="5"/>
        <v>15</v>
      </c>
      <c r="G67" s="463">
        <f t="shared" si="6"/>
        <v>0</v>
      </c>
      <c r="H67" s="42">
        <v>0</v>
      </c>
      <c r="I67" s="308" t="str">
        <f t="shared" si="7"/>
        <v>Local Authority Run Library</v>
      </c>
      <c r="J67" s="136" t="str">
        <f t="shared" si="8"/>
        <v>Yes</v>
      </c>
      <c r="K67" s="409" t="str">
        <f t="shared" si="11"/>
        <v/>
      </c>
      <c r="L67" s="48">
        <f t="shared" si="9"/>
        <v>1</v>
      </c>
      <c r="M67" s="271">
        <f t="shared" si="12"/>
        <v>1</v>
      </c>
      <c r="N67" s="271">
        <f t="shared" si="13"/>
        <v>0</v>
      </c>
      <c r="O67" s="152"/>
      <c r="P67" s="106">
        <f t="shared" si="14"/>
        <v>0</v>
      </c>
      <c r="Q67" s="106">
        <f t="shared" si="15"/>
        <v>0</v>
      </c>
      <c r="R67" s="106">
        <f t="shared" si="16"/>
        <v>0</v>
      </c>
      <c r="S67" s="106">
        <f t="shared" si="17"/>
        <v>0</v>
      </c>
      <c r="T67" s="106">
        <f t="shared" si="18"/>
        <v>0</v>
      </c>
      <c r="U67" s="106">
        <f t="shared" si="19"/>
        <v>0</v>
      </c>
      <c r="V67" s="106">
        <f t="shared" si="20"/>
        <v>0</v>
      </c>
      <c r="W67" s="106">
        <f t="shared" si="21"/>
        <v>0</v>
      </c>
      <c r="X67" s="106">
        <f t="shared" si="22"/>
        <v>0</v>
      </c>
      <c r="Y67" s="106">
        <f t="shared" si="23"/>
        <v>0</v>
      </c>
      <c r="Z67" s="106">
        <f t="shared" si="24"/>
        <v>0</v>
      </c>
      <c r="AA67" s="106">
        <f t="shared" si="25"/>
        <v>1</v>
      </c>
      <c r="AB67" s="106">
        <f t="shared" si="26"/>
        <v>0</v>
      </c>
      <c r="AC67" s="106">
        <f t="shared" si="27"/>
        <v>0</v>
      </c>
      <c r="AD67" s="106"/>
      <c r="AE67" s="106">
        <f t="shared" si="28"/>
        <v>0</v>
      </c>
      <c r="AF67" s="106">
        <f t="shared" si="29"/>
        <v>0</v>
      </c>
      <c r="AG67" s="106">
        <f t="shared" si="30"/>
        <v>0</v>
      </c>
      <c r="AH67" s="106">
        <f t="shared" si="31"/>
        <v>0</v>
      </c>
      <c r="AI67" s="106">
        <f t="shared" si="32"/>
        <v>0</v>
      </c>
      <c r="AJ67" s="106">
        <f t="shared" si="33"/>
        <v>0</v>
      </c>
      <c r="AK67" s="106">
        <f t="shared" si="34"/>
        <v>0</v>
      </c>
      <c r="AL67" s="106">
        <f t="shared" si="35"/>
        <v>0</v>
      </c>
      <c r="AM67" s="106">
        <f t="shared" si="36"/>
        <v>0</v>
      </c>
      <c r="AN67" s="106">
        <f t="shared" si="37"/>
        <v>0</v>
      </c>
      <c r="AO67" s="106">
        <f t="shared" si="38"/>
        <v>0</v>
      </c>
      <c r="AP67" s="106">
        <f t="shared" si="39"/>
        <v>0</v>
      </c>
      <c r="AQ67" s="106">
        <f t="shared" si="40"/>
        <v>0</v>
      </c>
      <c r="AR67" s="106">
        <f t="shared" si="41"/>
        <v>0</v>
      </c>
      <c r="AS67" s="271">
        <f t="shared" si="42"/>
        <v>1</v>
      </c>
      <c r="AT67" s="271">
        <f t="shared" si="43"/>
        <v>0</v>
      </c>
      <c r="AU67" s="271">
        <f t="shared" si="44"/>
        <v>0</v>
      </c>
      <c r="AV67" s="271">
        <f t="shared" si="45"/>
        <v>0</v>
      </c>
      <c r="AW67" s="271"/>
      <c r="AX67" s="106">
        <f t="shared" si="46"/>
        <v>0</v>
      </c>
      <c r="AY67" s="106">
        <f t="shared" si="47"/>
        <v>0</v>
      </c>
      <c r="AZ67" s="106">
        <f t="shared" si="48"/>
        <v>0</v>
      </c>
      <c r="BA67" s="106">
        <f t="shared" si="49"/>
        <v>0</v>
      </c>
      <c r="BB67" s="106">
        <f t="shared" si="50"/>
        <v>0</v>
      </c>
      <c r="BC67" s="106">
        <f t="shared" si="51"/>
        <v>0</v>
      </c>
      <c r="BD67" s="106">
        <f t="shared" si="52"/>
        <v>0</v>
      </c>
      <c r="BE67" s="106">
        <f t="shared" si="53"/>
        <v>0</v>
      </c>
      <c r="BF67" s="106">
        <f t="shared" si="54"/>
        <v>0</v>
      </c>
      <c r="BG67" s="106">
        <f t="shared" si="55"/>
        <v>0</v>
      </c>
      <c r="BH67" s="106">
        <f t="shared" si="56"/>
        <v>0</v>
      </c>
      <c r="BI67" s="106">
        <f t="shared" si="57"/>
        <v>0</v>
      </c>
      <c r="BJ67" s="106">
        <f t="shared" si="58"/>
        <v>0</v>
      </c>
      <c r="BK67" s="106">
        <f t="shared" si="59"/>
        <v>0</v>
      </c>
      <c r="BL67" s="106"/>
      <c r="BM67" s="106">
        <f t="shared" si="60"/>
        <v>0</v>
      </c>
      <c r="BN67" s="106">
        <f t="shared" si="61"/>
        <v>0</v>
      </c>
      <c r="BO67" s="106">
        <f t="shared" si="62"/>
        <v>0</v>
      </c>
      <c r="BP67" s="106">
        <f t="shared" si="63"/>
        <v>0</v>
      </c>
      <c r="BQ67" s="106">
        <f t="shared" si="64"/>
        <v>0</v>
      </c>
      <c r="BR67" s="106">
        <f t="shared" si="65"/>
        <v>0</v>
      </c>
      <c r="BS67" s="106">
        <f t="shared" si="66"/>
        <v>0</v>
      </c>
      <c r="BT67" s="106">
        <f t="shared" si="67"/>
        <v>0</v>
      </c>
      <c r="BU67" s="106">
        <f t="shared" si="68"/>
        <v>0</v>
      </c>
      <c r="BV67" s="106">
        <f t="shared" si="69"/>
        <v>0</v>
      </c>
      <c r="BW67" s="106">
        <f t="shared" si="70"/>
        <v>0</v>
      </c>
      <c r="BX67" s="106">
        <f t="shared" si="71"/>
        <v>0</v>
      </c>
      <c r="BY67" s="106">
        <f t="shared" si="72"/>
        <v>0</v>
      </c>
      <c r="BZ67" s="106">
        <f t="shared" si="73"/>
        <v>0</v>
      </c>
    </row>
    <row r="68" spans="1:78" ht="15.75" customHeight="1" x14ac:dyDescent="0.3">
      <c r="A68" s="154" t="str">
        <f>Contacts!$L$11&amp;"_"&amp;'Service Points'!C68</f>
        <v>S8602_32</v>
      </c>
      <c r="B68" s="411">
        <f>IF(ISERROR(VLOOKUP(A68,LY!$D:$E,1,FALSE)),0,1)</f>
        <v>0</v>
      </c>
      <c r="C68" s="307">
        <f t="shared" si="74"/>
        <v>32</v>
      </c>
      <c r="D68" s="309" t="str">
        <f t="shared" si="10"/>
        <v/>
      </c>
      <c r="E68" s="42" t="str">
        <f t="shared" si="4"/>
        <v/>
      </c>
      <c r="F68" s="42" t="str">
        <f t="shared" si="5"/>
        <v/>
      </c>
      <c r="G68" s="463" t="str">
        <f t="shared" si="6"/>
        <v/>
      </c>
      <c r="H68" s="42"/>
      <c r="I68" s="308" t="str">
        <f t="shared" si="7"/>
        <v/>
      </c>
      <c r="J68" s="136" t="str">
        <f t="shared" si="8"/>
        <v/>
      </c>
      <c r="K68" s="409" t="str">
        <f t="shared" si="11"/>
        <v/>
      </c>
      <c r="L68" s="48">
        <f t="shared" si="9"/>
        <v>0</v>
      </c>
      <c r="M68" s="271" t="str">
        <f t="shared" si="12"/>
        <v/>
      </c>
      <c r="N68" s="271" t="str">
        <f t="shared" si="13"/>
        <v/>
      </c>
      <c r="O68" s="152"/>
      <c r="P68" s="106" t="str">
        <f t="shared" si="14"/>
        <v/>
      </c>
      <c r="Q68" s="106" t="str">
        <f t="shared" si="15"/>
        <v/>
      </c>
      <c r="R68" s="106" t="str">
        <f t="shared" si="16"/>
        <v/>
      </c>
      <c r="S68" s="106" t="str">
        <f t="shared" si="17"/>
        <v/>
      </c>
      <c r="T68" s="106" t="str">
        <f t="shared" si="18"/>
        <v/>
      </c>
      <c r="U68" s="106" t="str">
        <f t="shared" si="19"/>
        <v/>
      </c>
      <c r="V68" s="106" t="str">
        <f t="shared" si="20"/>
        <v/>
      </c>
      <c r="W68" s="106" t="str">
        <f t="shared" si="21"/>
        <v/>
      </c>
      <c r="X68" s="106" t="str">
        <f t="shared" si="22"/>
        <v/>
      </c>
      <c r="Y68" s="106" t="str">
        <f t="shared" si="23"/>
        <v/>
      </c>
      <c r="Z68" s="106" t="str">
        <f t="shared" si="24"/>
        <v/>
      </c>
      <c r="AA68" s="106" t="str">
        <f t="shared" si="25"/>
        <v/>
      </c>
      <c r="AB68" s="106" t="str">
        <f t="shared" si="26"/>
        <v/>
      </c>
      <c r="AC68" s="106" t="str">
        <f t="shared" si="27"/>
        <v/>
      </c>
      <c r="AD68" s="106"/>
      <c r="AE68" s="106" t="str">
        <f t="shared" si="28"/>
        <v/>
      </c>
      <c r="AF68" s="106" t="str">
        <f t="shared" si="29"/>
        <v/>
      </c>
      <c r="AG68" s="106" t="str">
        <f t="shared" si="30"/>
        <v/>
      </c>
      <c r="AH68" s="106" t="str">
        <f t="shared" si="31"/>
        <v/>
      </c>
      <c r="AI68" s="106" t="str">
        <f t="shared" si="32"/>
        <v/>
      </c>
      <c r="AJ68" s="106" t="str">
        <f t="shared" si="33"/>
        <v/>
      </c>
      <c r="AK68" s="106" t="str">
        <f t="shared" si="34"/>
        <v/>
      </c>
      <c r="AL68" s="106" t="str">
        <f t="shared" si="35"/>
        <v/>
      </c>
      <c r="AM68" s="106" t="str">
        <f t="shared" si="36"/>
        <v/>
      </c>
      <c r="AN68" s="106" t="str">
        <f t="shared" si="37"/>
        <v/>
      </c>
      <c r="AO68" s="106" t="str">
        <f t="shared" si="38"/>
        <v/>
      </c>
      <c r="AP68" s="106" t="str">
        <f t="shared" si="39"/>
        <v/>
      </c>
      <c r="AQ68" s="106" t="str">
        <f t="shared" si="40"/>
        <v/>
      </c>
      <c r="AR68" s="106" t="str">
        <f t="shared" si="41"/>
        <v/>
      </c>
      <c r="AS68" s="271" t="str">
        <f t="shared" si="42"/>
        <v/>
      </c>
      <c r="AT68" s="271" t="str">
        <f t="shared" si="43"/>
        <v/>
      </c>
      <c r="AU68" s="271" t="str">
        <f t="shared" si="44"/>
        <v/>
      </c>
      <c r="AV68" s="271" t="str">
        <f t="shared" si="45"/>
        <v/>
      </c>
      <c r="AW68" s="271"/>
      <c r="AX68" s="106" t="str">
        <f t="shared" si="46"/>
        <v/>
      </c>
      <c r="AY68" s="106" t="str">
        <f t="shared" si="47"/>
        <v/>
      </c>
      <c r="AZ68" s="106" t="str">
        <f t="shared" si="48"/>
        <v/>
      </c>
      <c r="BA68" s="106" t="str">
        <f t="shared" si="49"/>
        <v/>
      </c>
      <c r="BB68" s="106" t="str">
        <f t="shared" si="50"/>
        <v/>
      </c>
      <c r="BC68" s="106" t="str">
        <f t="shared" si="51"/>
        <v/>
      </c>
      <c r="BD68" s="106" t="str">
        <f t="shared" si="52"/>
        <v/>
      </c>
      <c r="BE68" s="106" t="str">
        <f t="shared" si="53"/>
        <v/>
      </c>
      <c r="BF68" s="106" t="str">
        <f t="shared" si="54"/>
        <v/>
      </c>
      <c r="BG68" s="106" t="str">
        <f t="shared" si="55"/>
        <v/>
      </c>
      <c r="BH68" s="106" t="str">
        <f t="shared" si="56"/>
        <v/>
      </c>
      <c r="BI68" s="106" t="str">
        <f t="shared" si="57"/>
        <v/>
      </c>
      <c r="BJ68" s="106" t="str">
        <f t="shared" si="58"/>
        <v/>
      </c>
      <c r="BK68" s="106" t="str">
        <f t="shared" si="59"/>
        <v/>
      </c>
      <c r="BL68" s="106"/>
      <c r="BM68" s="106" t="str">
        <f t="shared" si="60"/>
        <v/>
      </c>
      <c r="BN68" s="106" t="str">
        <f t="shared" si="61"/>
        <v/>
      </c>
      <c r="BO68" s="106" t="str">
        <f t="shared" si="62"/>
        <v/>
      </c>
      <c r="BP68" s="106" t="str">
        <f t="shared" si="63"/>
        <v/>
      </c>
      <c r="BQ68" s="106" t="str">
        <f t="shared" si="64"/>
        <v/>
      </c>
      <c r="BR68" s="106" t="str">
        <f t="shared" si="65"/>
        <v/>
      </c>
      <c r="BS68" s="106" t="str">
        <f t="shared" si="66"/>
        <v/>
      </c>
      <c r="BT68" s="106" t="str">
        <f t="shared" si="67"/>
        <v/>
      </c>
      <c r="BU68" s="106" t="str">
        <f t="shared" si="68"/>
        <v/>
      </c>
      <c r="BV68" s="106" t="str">
        <f t="shared" si="69"/>
        <v/>
      </c>
      <c r="BW68" s="106" t="str">
        <f t="shared" si="70"/>
        <v/>
      </c>
      <c r="BX68" s="106" t="str">
        <f t="shared" si="71"/>
        <v/>
      </c>
      <c r="BY68" s="106" t="str">
        <f t="shared" si="72"/>
        <v/>
      </c>
      <c r="BZ68" s="106" t="str">
        <f t="shared" si="73"/>
        <v/>
      </c>
    </row>
    <row r="69" spans="1:78" ht="15.75" customHeight="1" x14ac:dyDescent="0.3">
      <c r="A69" s="154" t="str">
        <f>Contacts!$L$11&amp;"_"&amp;'Service Points'!C69</f>
        <v>S8602_33</v>
      </c>
      <c r="B69" s="411">
        <f>IF(ISERROR(VLOOKUP(A69,LY!$D:$E,1,FALSE)),0,1)</f>
        <v>0</v>
      </c>
      <c r="C69" s="307">
        <f t="shared" si="74"/>
        <v>33</v>
      </c>
      <c r="D69" s="309" t="str">
        <f t="shared" ref="D69:D100" si="75">IF($B69=1,VLOOKUP($A69,LY_ServicePoints,2,FALSE),"")</f>
        <v/>
      </c>
      <c r="E69" s="42" t="str">
        <f t="shared" ref="E69:E100" si="76">IF($B69=1,VLOOKUP($A69,LY_ServicePoints,3,FALSE),"")</f>
        <v/>
      </c>
      <c r="F69" s="42" t="str">
        <f t="shared" ref="F69:F100" si="77">IF($B69=1,VLOOKUP($A69,LY_ServicePoints,4,FALSE),"")</f>
        <v/>
      </c>
      <c r="G69" s="463" t="str">
        <f t="shared" ref="G69:G100" si="78">IF($B69=1,VLOOKUP($A69,LY_ServicePoints,5,FALSE),"")</f>
        <v/>
      </c>
      <c r="H69" s="42"/>
      <c r="I69" s="308" t="str">
        <f t="shared" ref="I69:I100" si="79">IF($B69=1,VLOOKUP($A69,LY_ServicePoints,6,FALSE),"")</f>
        <v/>
      </c>
      <c r="J69" s="136" t="str">
        <f t="shared" ref="J69:J100" si="80">IF($B69=1,VLOOKUP($A69,LY_ServicePoints,7,FALSE),"")</f>
        <v/>
      </c>
      <c r="K69" s="409" t="str">
        <f t="shared" si="11"/>
        <v/>
      </c>
      <c r="L69" s="48">
        <f t="shared" ref="L69:L100" si="81">IF(LEN(D69)&gt;0,1,0)</f>
        <v>0</v>
      </c>
      <c r="M69" s="271" t="str">
        <f t="shared" si="12"/>
        <v/>
      </c>
      <c r="N69" s="271" t="str">
        <f t="shared" si="13"/>
        <v/>
      </c>
      <c r="O69" s="152"/>
      <c r="P69" s="106" t="str">
        <f t="shared" si="14"/>
        <v/>
      </c>
      <c r="Q69" s="106" t="str">
        <f t="shared" si="15"/>
        <v/>
      </c>
      <c r="R69" s="106" t="str">
        <f t="shared" si="16"/>
        <v/>
      </c>
      <c r="S69" s="106" t="str">
        <f t="shared" si="17"/>
        <v/>
      </c>
      <c r="T69" s="106" t="str">
        <f t="shared" si="18"/>
        <v/>
      </c>
      <c r="U69" s="106" t="str">
        <f t="shared" si="19"/>
        <v/>
      </c>
      <c r="V69" s="106" t="str">
        <f t="shared" si="20"/>
        <v/>
      </c>
      <c r="W69" s="106" t="str">
        <f t="shared" si="21"/>
        <v/>
      </c>
      <c r="X69" s="106" t="str">
        <f t="shared" si="22"/>
        <v/>
      </c>
      <c r="Y69" s="106" t="str">
        <f t="shared" si="23"/>
        <v/>
      </c>
      <c r="Z69" s="106" t="str">
        <f t="shared" si="24"/>
        <v/>
      </c>
      <c r="AA69" s="106" t="str">
        <f t="shared" si="25"/>
        <v/>
      </c>
      <c r="AB69" s="106" t="str">
        <f t="shared" si="26"/>
        <v/>
      </c>
      <c r="AC69" s="106" t="str">
        <f t="shared" si="27"/>
        <v/>
      </c>
      <c r="AD69" s="106"/>
      <c r="AE69" s="106" t="str">
        <f t="shared" si="28"/>
        <v/>
      </c>
      <c r="AF69" s="106" t="str">
        <f t="shared" si="29"/>
        <v/>
      </c>
      <c r="AG69" s="106" t="str">
        <f t="shared" si="30"/>
        <v/>
      </c>
      <c r="AH69" s="106" t="str">
        <f t="shared" si="31"/>
        <v/>
      </c>
      <c r="AI69" s="106" t="str">
        <f t="shared" si="32"/>
        <v/>
      </c>
      <c r="AJ69" s="106" t="str">
        <f t="shared" si="33"/>
        <v/>
      </c>
      <c r="AK69" s="106" t="str">
        <f t="shared" si="34"/>
        <v/>
      </c>
      <c r="AL69" s="106" t="str">
        <f t="shared" si="35"/>
        <v/>
      </c>
      <c r="AM69" s="106" t="str">
        <f t="shared" si="36"/>
        <v/>
      </c>
      <c r="AN69" s="106" t="str">
        <f t="shared" si="37"/>
        <v/>
      </c>
      <c r="AO69" s="106" t="str">
        <f t="shared" si="38"/>
        <v/>
      </c>
      <c r="AP69" s="106" t="str">
        <f t="shared" si="39"/>
        <v/>
      </c>
      <c r="AQ69" s="106" t="str">
        <f t="shared" si="40"/>
        <v/>
      </c>
      <c r="AR69" s="106" t="str">
        <f t="shared" si="41"/>
        <v/>
      </c>
      <c r="AS69" s="271" t="str">
        <f t="shared" si="42"/>
        <v/>
      </c>
      <c r="AT69" s="271" t="str">
        <f t="shared" si="43"/>
        <v/>
      </c>
      <c r="AU69" s="271" t="str">
        <f t="shared" si="44"/>
        <v/>
      </c>
      <c r="AV69" s="271" t="str">
        <f t="shared" si="45"/>
        <v/>
      </c>
      <c r="AW69" s="271"/>
      <c r="AX69" s="106" t="str">
        <f t="shared" si="46"/>
        <v/>
      </c>
      <c r="AY69" s="106" t="str">
        <f t="shared" si="47"/>
        <v/>
      </c>
      <c r="AZ69" s="106" t="str">
        <f t="shared" si="48"/>
        <v/>
      </c>
      <c r="BA69" s="106" t="str">
        <f t="shared" si="49"/>
        <v/>
      </c>
      <c r="BB69" s="106" t="str">
        <f t="shared" si="50"/>
        <v/>
      </c>
      <c r="BC69" s="106" t="str">
        <f t="shared" si="51"/>
        <v/>
      </c>
      <c r="BD69" s="106" t="str">
        <f t="shared" si="52"/>
        <v/>
      </c>
      <c r="BE69" s="106" t="str">
        <f t="shared" si="53"/>
        <v/>
      </c>
      <c r="BF69" s="106" t="str">
        <f t="shared" si="54"/>
        <v/>
      </c>
      <c r="BG69" s="106" t="str">
        <f t="shared" si="55"/>
        <v/>
      </c>
      <c r="BH69" s="106" t="str">
        <f t="shared" si="56"/>
        <v/>
      </c>
      <c r="BI69" s="106" t="str">
        <f t="shared" si="57"/>
        <v/>
      </c>
      <c r="BJ69" s="106" t="str">
        <f t="shared" si="58"/>
        <v/>
      </c>
      <c r="BK69" s="106" t="str">
        <f t="shared" si="59"/>
        <v/>
      </c>
      <c r="BL69" s="106"/>
      <c r="BM69" s="106" t="str">
        <f t="shared" si="60"/>
        <v/>
      </c>
      <c r="BN69" s="106" t="str">
        <f t="shared" si="61"/>
        <v/>
      </c>
      <c r="BO69" s="106" t="str">
        <f t="shared" si="62"/>
        <v/>
      </c>
      <c r="BP69" s="106" t="str">
        <f t="shared" si="63"/>
        <v/>
      </c>
      <c r="BQ69" s="106" t="str">
        <f t="shared" si="64"/>
        <v/>
      </c>
      <c r="BR69" s="106" t="str">
        <f t="shared" si="65"/>
        <v/>
      </c>
      <c r="BS69" s="106" t="str">
        <f t="shared" si="66"/>
        <v/>
      </c>
      <c r="BT69" s="106" t="str">
        <f t="shared" si="67"/>
        <v/>
      </c>
      <c r="BU69" s="106" t="str">
        <f t="shared" si="68"/>
        <v/>
      </c>
      <c r="BV69" s="106" t="str">
        <f t="shared" si="69"/>
        <v/>
      </c>
      <c r="BW69" s="106" t="str">
        <f t="shared" si="70"/>
        <v/>
      </c>
      <c r="BX69" s="106" t="str">
        <f t="shared" si="71"/>
        <v/>
      </c>
      <c r="BY69" s="106" t="str">
        <f t="shared" si="72"/>
        <v/>
      </c>
      <c r="BZ69" s="106" t="str">
        <f t="shared" si="73"/>
        <v/>
      </c>
    </row>
    <row r="70" spans="1:78" ht="15.75" customHeight="1" x14ac:dyDescent="0.3">
      <c r="A70" s="154" t="str">
        <f>Contacts!$L$11&amp;"_"&amp;'Service Points'!C70</f>
        <v>S8602_34</v>
      </c>
      <c r="B70" s="411">
        <f>IF(ISERROR(VLOOKUP(A70,LY!$D:$E,1,FALSE)),0,1)</f>
        <v>0</v>
      </c>
      <c r="C70" s="307">
        <f t="shared" si="74"/>
        <v>34</v>
      </c>
      <c r="D70" s="309" t="str">
        <f t="shared" si="75"/>
        <v/>
      </c>
      <c r="E70" s="42" t="str">
        <f t="shared" si="76"/>
        <v/>
      </c>
      <c r="F70" s="42" t="str">
        <f t="shared" si="77"/>
        <v/>
      </c>
      <c r="G70" s="463" t="str">
        <f t="shared" si="78"/>
        <v/>
      </c>
      <c r="H70" s="42"/>
      <c r="I70" s="308" t="str">
        <f t="shared" si="79"/>
        <v/>
      </c>
      <c r="J70" s="136" t="str">
        <f t="shared" si="80"/>
        <v/>
      </c>
      <c r="K70" s="409" t="str">
        <f t="shared" si="11"/>
        <v/>
      </c>
      <c r="L70" s="48">
        <f t="shared" si="81"/>
        <v>0</v>
      </c>
      <c r="M70" s="271" t="str">
        <f t="shared" si="12"/>
        <v/>
      </c>
      <c r="N70" s="271" t="str">
        <f t="shared" si="13"/>
        <v/>
      </c>
      <c r="O70" s="152"/>
      <c r="P70" s="106" t="str">
        <f t="shared" si="14"/>
        <v/>
      </c>
      <c r="Q70" s="106" t="str">
        <f t="shared" si="15"/>
        <v/>
      </c>
      <c r="R70" s="106" t="str">
        <f t="shared" si="16"/>
        <v/>
      </c>
      <c r="S70" s="106" t="str">
        <f t="shared" si="17"/>
        <v/>
      </c>
      <c r="T70" s="106" t="str">
        <f t="shared" si="18"/>
        <v/>
      </c>
      <c r="U70" s="106" t="str">
        <f t="shared" si="19"/>
        <v/>
      </c>
      <c r="V70" s="106" t="str">
        <f t="shared" si="20"/>
        <v/>
      </c>
      <c r="W70" s="106" t="str">
        <f t="shared" si="21"/>
        <v/>
      </c>
      <c r="X70" s="106" t="str">
        <f t="shared" si="22"/>
        <v/>
      </c>
      <c r="Y70" s="106" t="str">
        <f t="shared" si="23"/>
        <v/>
      </c>
      <c r="Z70" s="106" t="str">
        <f t="shared" si="24"/>
        <v/>
      </c>
      <c r="AA70" s="106" t="str">
        <f t="shared" si="25"/>
        <v/>
      </c>
      <c r="AB70" s="106" t="str">
        <f t="shared" si="26"/>
        <v/>
      </c>
      <c r="AC70" s="106" t="str">
        <f t="shared" si="27"/>
        <v/>
      </c>
      <c r="AD70" s="106"/>
      <c r="AE70" s="106" t="str">
        <f t="shared" si="28"/>
        <v/>
      </c>
      <c r="AF70" s="106" t="str">
        <f t="shared" si="29"/>
        <v/>
      </c>
      <c r="AG70" s="106" t="str">
        <f t="shared" si="30"/>
        <v/>
      </c>
      <c r="AH70" s="106" t="str">
        <f t="shared" si="31"/>
        <v/>
      </c>
      <c r="AI70" s="106" t="str">
        <f t="shared" si="32"/>
        <v/>
      </c>
      <c r="AJ70" s="106" t="str">
        <f t="shared" si="33"/>
        <v/>
      </c>
      <c r="AK70" s="106" t="str">
        <f t="shared" si="34"/>
        <v/>
      </c>
      <c r="AL70" s="106" t="str">
        <f t="shared" si="35"/>
        <v/>
      </c>
      <c r="AM70" s="106" t="str">
        <f t="shared" si="36"/>
        <v/>
      </c>
      <c r="AN70" s="106" t="str">
        <f t="shared" si="37"/>
        <v/>
      </c>
      <c r="AO70" s="106" t="str">
        <f t="shared" si="38"/>
        <v/>
      </c>
      <c r="AP70" s="106" t="str">
        <f t="shared" si="39"/>
        <v/>
      </c>
      <c r="AQ70" s="106" t="str">
        <f t="shared" si="40"/>
        <v/>
      </c>
      <c r="AR70" s="106" t="str">
        <f t="shared" si="41"/>
        <v/>
      </c>
      <c r="AS70" s="271" t="str">
        <f t="shared" si="42"/>
        <v/>
      </c>
      <c r="AT70" s="271" t="str">
        <f t="shared" si="43"/>
        <v/>
      </c>
      <c r="AU70" s="271" t="str">
        <f t="shared" si="44"/>
        <v/>
      </c>
      <c r="AV70" s="271" t="str">
        <f t="shared" si="45"/>
        <v/>
      </c>
      <c r="AW70" s="271"/>
      <c r="AX70" s="106" t="str">
        <f t="shared" si="46"/>
        <v/>
      </c>
      <c r="AY70" s="106" t="str">
        <f t="shared" si="47"/>
        <v/>
      </c>
      <c r="AZ70" s="106" t="str">
        <f t="shared" si="48"/>
        <v/>
      </c>
      <c r="BA70" s="106" t="str">
        <f t="shared" si="49"/>
        <v/>
      </c>
      <c r="BB70" s="106" t="str">
        <f t="shared" si="50"/>
        <v/>
      </c>
      <c r="BC70" s="106" t="str">
        <f t="shared" si="51"/>
        <v/>
      </c>
      <c r="BD70" s="106" t="str">
        <f t="shared" si="52"/>
        <v/>
      </c>
      <c r="BE70" s="106" t="str">
        <f t="shared" si="53"/>
        <v/>
      </c>
      <c r="BF70" s="106" t="str">
        <f t="shared" si="54"/>
        <v/>
      </c>
      <c r="BG70" s="106" t="str">
        <f t="shared" si="55"/>
        <v/>
      </c>
      <c r="BH70" s="106" t="str">
        <f t="shared" si="56"/>
        <v/>
      </c>
      <c r="BI70" s="106" t="str">
        <f t="shared" si="57"/>
        <v/>
      </c>
      <c r="BJ70" s="106" t="str">
        <f t="shared" si="58"/>
        <v/>
      </c>
      <c r="BK70" s="106" t="str">
        <f t="shared" si="59"/>
        <v/>
      </c>
      <c r="BL70" s="106"/>
      <c r="BM70" s="106" t="str">
        <f t="shared" si="60"/>
        <v/>
      </c>
      <c r="BN70" s="106" t="str">
        <f t="shared" si="61"/>
        <v/>
      </c>
      <c r="BO70" s="106" t="str">
        <f t="shared" si="62"/>
        <v/>
      </c>
      <c r="BP70" s="106" t="str">
        <f t="shared" si="63"/>
        <v/>
      </c>
      <c r="BQ70" s="106" t="str">
        <f t="shared" si="64"/>
        <v/>
      </c>
      <c r="BR70" s="106" t="str">
        <f t="shared" si="65"/>
        <v/>
      </c>
      <c r="BS70" s="106" t="str">
        <f t="shared" si="66"/>
        <v/>
      </c>
      <c r="BT70" s="106" t="str">
        <f t="shared" si="67"/>
        <v/>
      </c>
      <c r="BU70" s="106" t="str">
        <f t="shared" si="68"/>
        <v/>
      </c>
      <c r="BV70" s="106" t="str">
        <f t="shared" si="69"/>
        <v/>
      </c>
      <c r="BW70" s="106" t="str">
        <f t="shared" si="70"/>
        <v/>
      </c>
      <c r="BX70" s="106" t="str">
        <f t="shared" si="71"/>
        <v/>
      </c>
      <c r="BY70" s="106" t="str">
        <f t="shared" si="72"/>
        <v/>
      </c>
      <c r="BZ70" s="106" t="str">
        <f t="shared" si="73"/>
        <v/>
      </c>
    </row>
    <row r="71" spans="1:78" ht="15.75" customHeight="1" x14ac:dyDescent="0.3">
      <c r="A71" s="154" t="str">
        <f>Contacts!$L$11&amp;"_"&amp;'Service Points'!C71</f>
        <v>S8602_35</v>
      </c>
      <c r="B71" s="411">
        <f>IF(ISERROR(VLOOKUP(A71,LY!$D:$E,1,FALSE)),0,1)</f>
        <v>0</v>
      </c>
      <c r="C71" s="307">
        <f t="shared" si="74"/>
        <v>35</v>
      </c>
      <c r="D71" s="309" t="str">
        <f t="shared" si="75"/>
        <v/>
      </c>
      <c r="E71" s="42" t="str">
        <f t="shared" si="76"/>
        <v/>
      </c>
      <c r="F71" s="42" t="str">
        <f t="shared" si="77"/>
        <v/>
      </c>
      <c r="G71" s="463" t="str">
        <f t="shared" si="78"/>
        <v/>
      </c>
      <c r="H71" s="42"/>
      <c r="I71" s="308" t="str">
        <f t="shared" si="79"/>
        <v/>
      </c>
      <c r="J71" s="136" t="str">
        <f t="shared" si="80"/>
        <v/>
      </c>
      <c r="K71" s="409" t="str">
        <f t="shared" si="11"/>
        <v/>
      </c>
      <c r="L71" s="48">
        <f t="shared" si="81"/>
        <v>0</v>
      </c>
      <c r="M71" s="271" t="str">
        <f t="shared" si="12"/>
        <v/>
      </c>
      <c r="N71" s="271" t="str">
        <f t="shared" si="13"/>
        <v/>
      </c>
      <c r="O71" s="152"/>
      <c r="P71" s="106" t="str">
        <f t="shared" si="14"/>
        <v/>
      </c>
      <c r="Q71" s="106" t="str">
        <f t="shared" si="15"/>
        <v/>
      </c>
      <c r="R71" s="106" t="str">
        <f t="shared" si="16"/>
        <v/>
      </c>
      <c r="S71" s="106" t="str">
        <f t="shared" si="17"/>
        <v/>
      </c>
      <c r="T71" s="106" t="str">
        <f t="shared" si="18"/>
        <v/>
      </c>
      <c r="U71" s="106" t="str">
        <f t="shared" si="19"/>
        <v/>
      </c>
      <c r="V71" s="106" t="str">
        <f t="shared" si="20"/>
        <v/>
      </c>
      <c r="W71" s="106" t="str">
        <f t="shared" si="21"/>
        <v/>
      </c>
      <c r="X71" s="106" t="str">
        <f t="shared" si="22"/>
        <v/>
      </c>
      <c r="Y71" s="106" t="str">
        <f t="shared" si="23"/>
        <v/>
      </c>
      <c r="Z71" s="106" t="str">
        <f t="shared" si="24"/>
        <v/>
      </c>
      <c r="AA71" s="106" t="str">
        <f t="shared" si="25"/>
        <v/>
      </c>
      <c r="AB71" s="106" t="str">
        <f t="shared" si="26"/>
        <v/>
      </c>
      <c r="AC71" s="106" t="str">
        <f t="shared" si="27"/>
        <v/>
      </c>
      <c r="AD71" s="106"/>
      <c r="AE71" s="106" t="str">
        <f t="shared" si="28"/>
        <v/>
      </c>
      <c r="AF71" s="106" t="str">
        <f t="shared" si="29"/>
        <v/>
      </c>
      <c r="AG71" s="106" t="str">
        <f t="shared" si="30"/>
        <v/>
      </c>
      <c r="AH71" s="106" t="str">
        <f t="shared" si="31"/>
        <v/>
      </c>
      <c r="AI71" s="106" t="str">
        <f t="shared" si="32"/>
        <v/>
      </c>
      <c r="AJ71" s="106" t="str">
        <f t="shared" si="33"/>
        <v/>
      </c>
      <c r="AK71" s="106" t="str">
        <f t="shared" si="34"/>
        <v/>
      </c>
      <c r="AL71" s="106" t="str">
        <f t="shared" si="35"/>
        <v/>
      </c>
      <c r="AM71" s="106" t="str">
        <f t="shared" si="36"/>
        <v/>
      </c>
      <c r="AN71" s="106" t="str">
        <f t="shared" si="37"/>
        <v/>
      </c>
      <c r="AO71" s="106" t="str">
        <f t="shared" si="38"/>
        <v/>
      </c>
      <c r="AP71" s="106" t="str">
        <f t="shared" si="39"/>
        <v/>
      </c>
      <c r="AQ71" s="106" t="str">
        <f t="shared" si="40"/>
        <v/>
      </c>
      <c r="AR71" s="106" t="str">
        <f t="shared" si="41"/>
        <v/>
      </c>
      <c r="AS71" s="271" t="str">
        <f t="shared" si="42"/>
        <v/>
      </c>
      <c r="AT71" s="271" t="str">
        <f t="shared" si="43"/>
        <v/>
      </c>
      <c r="AU71" s="271" t="str">
        <f t="shared" si="44"/>
        <v/>
      </c>
      <c r="AV71" s="271" t="str">
        <f t="shared" si="45"/>
        <v/>
      </c>
      <c r="AW71" s="271"/>
      <c r="AX71" s="106" t="str">
        <f t="shared" si="46"/>
        <v/>
      </c>
      <c r="AY71" s="106" t="str">
        <f t="shared" si="47"/>
        <v/>
      </c>
      <c r="AZ71" s="106" t="str">
        <f t="shared" si="48"/>
        <v/>
      </c>
      <c r="BA71" s="106" t="str">
        <f t="shared" si="49"/>
        <v/>
      </c>
      <c r="BB71" s="106" t="str">
        <f t="shared" si="50"/>
        <v/>
      </c>
      <c r="BC71" s="106" t="str">
        <f t="shared" si="51"/>
        <v/>
      </c>
      <c r="BD71" s="106" t="str">
        <f t="shared" si="52"/>
        <v/>
      </c>
      <c r="BE71" s="106" t="str">
        <f t="shared" si="53"/>
        <v/>
      </c>
      <c r="BF71" s="106" t="str">
        <f t="shared" si="54"/>
        <v/>
      </c>
      <c r="BG71" s="106" t="str">
        <f t="shared" si="55"/>
        <v/>
      </c>
      <c r="BH71" s="106" t="str">
        <f t="shared" si="56"/>
        <v/>
      </c>
      <c r="BI71" s="106" t="str">
        <f t="shared" si="57"/>
        <v/>
      </c>
      <c r="BJ71" s="106" t="str">
        <f t="shared" si="58"/>
        <v/>
      </c>
      <c r="BK71" s="106" t="str">
        <f t="shared" si="59"/>
        <v/>
      </c>
      <c r="BL71" s="106"/>
      <c r="BM71" s="106" t="str">
        <f t="shared" si="60"/>
        <v/>
      </c>
      <c r="BN71" s="106" t="str">
        <f t="shared" si="61"/>
        <v/>
      </c>
      <c r="BO71" s="106" t="str">
        <f t="shared" si="62"/>
        <v/>
      </c>
      <c r="BP71" s="106" t="str">
        <f t="shared" si="63"/>
        <v/>
      </c>
      <c r="BQ71" s="106" t="str">
        <f t="shared" si="64"/>
        <v/>
      </c>
      <c r="BR71" s="106" t="str">
        <f t="shared" si="65"/>
        <v/>
      </c>
      <c r="BS71" s="106" t="str">
        <f t="shared" si="66"/>
        <v/>
      </c>
      <c r="BT71" s="106" t="str">
        <f t="shared" si="67"/>
        <v/>
      </c>
      <c r="BU71" s="106" t="str">
        <f t="shared" si="68"/>
        <v/>
      </c>
      <c r="BV71" s="106" t="str">
        <f t="shared" si="69"/>
        <v/>
      </c>
      <c r="BW71" s="106" t="str">
        <f t="shared" si="70"/>
        <v/>
      </c>
      <c r="BX71" s="106" t="str">
        <f t="shared" si="71"/>
        <v/>
      </c>
      <c r="BY71" s="106" t="str">
        <f t="shared" si="72"/>
        <v/>
      </c>
      <c r="BZ71" s="106" t="str">
        <f t="shared" si="73"/>
        <v/>
      </c>
    </row>
    <row r="72" spans="1:78" ht="15.75" customHeight="1" x14ac:dyDescent="0.3">
      <c r="A72" s="154" t="str">
        <f>Contacts!$L$11&amp;"_"&amp;'Service Points'!C72</f>
        <v>S8602_36</v>
      </c>
      <c r="B72" s="411">
        <f>IF(ISERROR(VLOOKUP(A72,LY!$D:$E,1,FALSE)),0,1)</f>
        <v>0</v>
      </c>
      <c r="C72" s="307">
        <f t="shared" si="74"/>
        <v>36</v>
      </c>
      <c r="D72" s="309" t="str">
        <f t="shared" si="75"/>
        <v/>
      </c>
      <c r="E72" s="42" t="str">
        <f t="shared" si="76"/>
        <v/>
      </c>
      <c r="F72" s="42" t="str">
        <f t="shared" si="77"/>
        <v/>
      </c>
      <c r="G72" s="463" t="str">
        <f t="shared" si="78"/>
        <v/>
      </c>
      <c r="H72" s="42"/>
      <c r="I72" s="308" t="str">
        <f t="shared" si="79"/>
        <v/>
      </c>
      <c r="J72" s="136" t="str">
        <f t="shared" si="80"/>
        <v/>
      </c>
      <c r="K72" s="409" t="str">
        <f t="shared" si="11"/>
        <v/>
      </c>
      <c r="L72" s="48">
        <f t="shared" si="81"/>
        <v>0</v>
      </c>
      <c r="M72" s="271" t="str">
        <f t="shared" si="12"/>
        <v/>
      </c>
      <c r="N72" s="271" t="str">
        <f t="shared" si="13"/>
        <v/>
      </c>
      <c r="O72" s="152"/>
      <c r="P72" s="106" t="str">
        <f t="shared" si="14"/>
        <v/>
      </c>
      <c r="Q72" s="106" t="str">
        <f t="shared" si="15"/>
        <v/>
      </c>
      <c r="R72" s="106" t="str">
        <f t="shared" si="16"/>
        <v/>
      </c>
      <c r="S72" s="106" t="str">
        <f t="shared" si="17"/>
        <v/>
      </c>
      <c r="T72" s="106" t="str">
        <f t="shared" si="18"/>
        <v/>
      </c>
      <c r="U72" s="106" t="str">
        <f t="shared" si="19"/>
        <v/>
      </c>
      <c r="V72" s="106" t="str">
        <f t="shared" si="20"/>
        <v/>
      </c>
      <c r="W72" s="106" t="str">
        <f t="shared" si="21"/>
        <v/>
      </c>
      <c r="X72" s="106" t="str">
        <f t="shared" si="22"/>
        <v/>
      </c>
      <c r="Y72" s="106" t="str">
        <f t="shared" si="23"/>
        <v/>
      </c>
      <c r="Z72" s="106" t="str">
        <f t="shared" si="24"/>
        <v/>
      </c>
      <c r="AA72" s="106" t="str">
        <f t="shared" si="25"/>
        <v/>
      </c>
      <c r="AB72" s="106" t="str">
        <f t="shared" si="26"/>
        <v/>
      </c>
      <c r="AC72" s="106" t="str">
        <f t="shared" si="27"/>
        <v/>
      </c>
      <c r="AD72" s="106"/>
      <c r="AE72" s="106" t="str">
        <f t="shared" si="28"/>
        <v/>
      </c>
      <c r="AF72" s="106" t="str">
        <f t="shared" si="29"/>
        <v/>
      </c>
      <c r="AG72" s="106" t="str">
        <f t="shared" si="30"/>
        <v/>
      </c>
      <c r="AH72" s="106" t="str">
        <f t="shared" si="31"/>
        <v/>
      </c>
      <c r="AI72" s="106" t="str">
        <f t="shared" si="32"/>
        <v/>
      </c>
      <c r="AJ72" s="106" t="str">
        <f t="shared" si="33"/>
        <v/>
      </c>
      <c r="AK72" s="106" t="str">
        <f t="shared" si="34"/>
        <v/>
      </c>
      <c r="AL72" s="106" t="str">
        <f t="shared" si="35"/>
        <v/>
      </c>
      <c r="AM72" s="106" t="str">
        <f t="shared" si="36"/>
        <v/>
      </c>
      <c r="AN72" s="106" t="str">
        <f t="shared" si="37"/>
        <v/>
      </c>
      <c r="AO72" s="106" t="str">
        <f t="shared" si="38"/>
        <v/>
      </c>
      <c r="AP72" s="106" t="str">
        <f t="shared" si="39"/>
        <v/>
      </c>
      <c r="AQ72" s="106" t="str">
        <f t="shared" si="40"/>
        <v/>
      </c>
      <c r="AR72" s="106" t="str">
        <f t="shared" si="41"/>
        <v/>
      </c>
      <c r="AS72" s="271" t="str">
        <f t="shared" si="42"/>
        <v/>
      </c>
      <c r="AT72" s="271" t="str">
        <f t="shared" si="43"/>
        <v/>
      </c>
      <c r="AU72" s="271" t="str">
        <f t="shared" si="44"/>
        <v/>
      </c>
      <c r="AV72" s="271" t="str">
        <f t="shared" si="45"/>
        <v/>
      </c>
      <c r="AW72" s="271"/>
      <c r="AX72" s="106" t="str">
        <f t="shared" si="46"/>
        <v/>
      </c>
      <c r="AY72" s="106" t="str">
        <f t="shared" si="47"/>
        <v/>
      </c>
      <c r="AZ72" s="106" t="str">
        <f t="shared" si="48"/>
        <v/>
      </c>
      <c r="BA72" s="106" t="str">
        <f t="shared" si="49"/>
        <v/>
      </c>
      <c r="BB72" s="106" t="str">
        <f t="shared" si="50"/>
        <v/>
      </c>
      <c r="BC72" s="106" t="str">
        <f t="shared" si="51"/>
        <v/>
      </c>
      <c r="BD72" s="106" t="str">
        <f t="shared" si="52"/>
        <v/>
      </c>
      <c r="BE72" s="106" t="str">
        <f t="shared" si="53"/>
        <v/>
      </c>
      <c r="BF72" s="106" t="str">
        <f t="shared" si="54"/>
        <v/>
      </c>
      <c r="BG72" s="106" t="str">
        <f t="shared" si="55"/>
        <v/>
      </c>
      <c r="BH72" s="106" t="str">
        <f t="shared" si="56"/>
        <v/>
      </c>
      <c r="BI72" s="106" t="str">
        <f t="shared" si="57"/>
        <v/>
      </c>
      <c r="BJ72" s="106" t="str">
        <f t="shared" si="58"/>
        <v/>
      </c>
      <c r="BK72" s="106" t="str">
        <f t="shared" si="59"/>
        <v/>
      </c>
      <c r="BL72" s="106"/>
      <c r="BM72" s="106" t="str">
        <f t="shared" si="60"/>
        <v/>
      </c>
      <c r="BN72" s="106" t="str">
        <f t="shared" si="61"/>
        <v/>
      </c>
      <c r="BO72" s="106" t="str">
        <f t="shared" si="62"/>
        <v/>
      </c>
      <c r="BP72" s="106" t="str">
        <f t="shared" si="63"/>
        <v/>
      </c>
      <c r="BQ72" s="106" t="str">
        <f t="shared" si="64"/>
        <v/>
      </c>
      <c r="BR72" s="106" t="str">
        <f t="shared" si="65"/>
        <v/>
      </c>
      <c r="BS72" s="106" t="str">
        <f t="shared" si="66"/>
        <v/>
      </c>
      <c r="BT72" s="106" t="str">
        <f t="shared" si="67"/>
        <v/>
      </c>
      <c r="BU72" s="106" t="str">
        <f t="shared" si="68"/>
        <v/>
      </c>
      <c r="BV72" s="106" t="str">
        <f t="shared" si="69"/>
        <v/>
      </c>
      <c r="BW72" s="106" t="str">
        <f t="shared" si="70"/>
        <v/>
      </c>
      <c r="BX72" s="106" t="str">
        <f t="shared" si="71"/>
        <v/>
      </c>
      <c r="BY72" s="106" t="str">
        <f t="shared" si="72"/>
        <v/>
      </c>
      <c r="BZ72" s="106" t="str">
        <f t="shared" si="73"/>
        <v/>
      </c>
    </row>
    <row r="73" spans="1:78" ht="15.75" customHeight="1" x14ac:dyDescent="0.3">
      <c r="A73" s="154" t="str">
        <f>Contacts!$L$11&amp;"_"&amp;'Service Points'!C73</f>
        <v>S8602_37</v>
      </c>
      <c r="B73" s="411">
        <f>IF(ISERROR(VLOOKUP(A73,LY!$D:$E,1,FALSE)),0,1)</f>
        <v>0</v>
      </c>
      <c r="C73" s="307">
        <f t="shared" si="74"/>
        <v>37</v>
      </c>
      <c r="D73" s="309" t="str">
        <f t="shared" si="75"/>
        <v/>
      </c>
      <c r="E73" s="42" t="str">
        <f t="shared" si="76"/>
        <v/>
      </c>
      <c r="F73" s="42" t="str">
        <f t="shared" si="77"/>
        <v/>
      </c>
      <c r="G73" s="463" t="str">
        <f t="shared" si="78"/>
        <v/>
      </c>
      <c r="H73" s="42"/>
      <c r="I73" s="308" t="str">
        <f t="shared" si="79"/>
        <v/>
      </c>
      <c r="J73" s="136" t="str">
        <f t="shared" si="80"/>
        <v/>
      </c>
      <c r="K73" s="409" t="str">
        <f t="shared" si="11"/>
        <v/>
      </c>
      <c r="L73" s="48">
        <f t="shared" si="81"/>
        <v>0</v>
      </c>
      <c r="M73" s="271" t="str">
        <f t="shared" si="12"/>
        <v/>
      </c>
      <c r="N73" s="271" t="str">
        <f t="shared" si="13"/>
        <v/>
      </c>
      <c r="O73" s="152"/>
      <c r="P73" s="106" t="str">
        <f t="shared" si="14"/>
        <v/>
      </c>
      <c r="Q73" s="106" t="str">
        <f t="shared" si="15"/>
        <v/>
      </c>
      <c r="R73" s="106" t="str">
        <f t="shared" si="16"/>
        <v/>
      </c>
      <c r="S73" s="106" t="str">
        <f t="shared" si="17"/>
        <v/>
      </c>
      <c r="T73" s="106" t="str">
        <f t="shared" si="18"/>
        <v/>
      </c>
      <c r="U73" s="106" t="str">
        <f t="shared" si="19"/>
        <v/>
      </c>
      <c r="V73" s="106" t="str">
        <f t="shared" si="20"/>
        <v/>
      </c>
      <c r="W73" s="106" t="str">
        <f t="shared" si="21"/>
        <v/>
      </c>
      <c r="X73" s="106" t="str">
        <f t="shared" si="22"/>
        <v/>
      </c>
      <c r="Y73" s="106" t="str">
        <f t="shared" si="23"/>
        <v/>
      </c>
      <c r="Z73" s="106" t="str">
        <f t="shared" si="24"/>
        <v/>
      </c>
      <c r="AA73" s="106" t="str">
        <f t="shared" si="25"/>
        <v/>
      </c>
      <c r="AB73" s="106" t="str">
        <f t="shared" si="26"/>
        <v/>
      </c>
      <c r="AC73" s="106" t="str">
        <f t="shared" si="27"/>
        <v/>
      </c>
      <c r="AD73" s="106"/>
      <c r="AE73" s="106" t="str">
        <f t="shared" si="28"/>
        <v/>
      </c>
      <c r="AF73" s="106" t="str">
        <f t="shared" si="29"/>
        <v/>
      </c>
      <c r="AG73" s="106" t="str">
        <f t="shared" si="30"/>
        <v/>
      </c>
      <c r="AH73" s="106" t="str">
        <f t="shared" si="31"/>
        <v/>
      </c>
      <c r="AI73" s="106" t="str">
        <f t="shared" si="32"/>
        <v/>
      </c>
      <c r="AJ73" s="106" t="str">
        <f t="shared" si="33"/>
        <v/>
      </c>
      <c r="AK73" s="106" t="str">
        <f t="shared" si="34"/>
        <v/>
      </c>
      <c r="AL73" s="106" t="str">
        <f t="shared" si="35"/>
        <v/>
      </c>
      <c r="AM73" s="106" t="str">
        <f t="shared" si="36"/>
        <v/>
      </c>
      <c r="AN73" s="106" t="str">
        <f t="shared" si="37"/>
        <v/>
      </c>
      <c r="AO73" s="106" t="str">
        <f t="shared" si="38"/>
        <v/>
      </c>
      <c r="AP73" s="106" t="str">
        <f t="shared" si="39"/>
        <v/>
      </c>
      <c r="AQ73" s="106" t="str">
        <f t="shared" si="40"/>
        <v/>
      </c>
      <c r="AR73" s="106" t="str">
        <f t="shared" si="41"/>
        <v/>
      </c>
      <c r="AS73" s="271" t="str">
        <f t="shared" si="42"/>
        <v/>
      </c>
      <c r="AT73" s="271" t="str">
        <f t="shared" si="43"/>
        <v/>
      </c>
      <c r="AU73" s="271" t="str">
        <f t="shared" si="44"/>
        <v/>
      </c>
      <c r="AV73" s="271" t="str">
        <f t="shared" si="45"/>
        <v/>
      </c>
      <c r="AW73" s="271"/>
      <c r="AX73" s="106" t="str">
        <f t="shared" si="46"/>
        <v/>
      </c>
      <c r="AY73" s="106" t="str">
        <f t="shared" si="47"/>
        <v/>
      </c>
      <c r="AZ73" s="106" t="str">
        <f t="shared" si="48"/>
        <v/>
      </c>
      <c r="BA73" s="106" t="str">
        <f t="shared" si="49"/>
        <v/>
      </c>
      <c r="BB73" s="106" t="str">
        <f t="shared" si="50"/>
        <v/>
      </c>
      <c r="BC73" s="106" t="str">
        <f t="shared" si="51"/>
        <v/>
      </c>
      <c r="BD73" s="106" t="str">
        <f t="shared" si="52"/>
        <v/>
      </c>
      <c r="BE73" s="106" t="str">
        <f t="shared" si="53"/>
        <v/>
      </c>
      <c r="BF73" s="106" t="str">
        <f t="shared" si="54"/>
        <v/>
      </c>
      <c r="BG73" s="106" t="str">
        <f t="shared" si="55"/>
        <v/>
      </c>
      <c r="BH73" s="106" t="str">
        <f t="shared" si="56"/>
        <v/>
      </c>
      <c r="BI73" s="106" t="str">
        <f t="shared" si="57"/>
        <v/>
      </c>
      <c r="BJ73" s="106" t="str">
        <f t="shared" si="58"/>
        <v/>
      </c>
      <c r="BK73" s="106" t="str">
        <f t="shared" si="59"/>
        <v/>
      </c>
      <c r="BL73" s="106"/>
      <c r="BM73" s="106" t="str">
        <f t="shared" si="60"/>
        <v/>
      </c>
      <c r="BN73" s="106" t="str">
        <f t="shared" si="61"/>
        <v/>
      </c>
      <c r="BO73" s="106" t="str">
        <f t="shared" si="62"/>
        <v/>
      </c>
      <c r="BP73" s="106" t="str">
        <f t="shared" si="63"/>
        <v/>
      </c>
      <c r="BQ73" s="106" t="str">
        <f t="shared" si="64"/>
        <v/>
      </c>
      <c r="BR73" s="106" t="str">
        <f t="shared" si="65"/>
        <v/>
      </c>
      <c r="BS73" s="106" t="str">
        <f t="shared" si="66"/>
        <v/>
      </c>
      <c r="BT73" s="106" t="str">
        <f t="shared" si="67"/>
        <v/>
      </c>
      <c r="BU73" s="106" t="str">
        <f t="shared" si="68"/>
        <v/>
      </c>
      <c r="BV73" s="106" t="str">
        <f t="shared" si="69"/>
        <v/>
      </c>
      <c r="BW73" s="106" t="str">
        <f t="shared" si="70"/>
        <v/>
      </c>
      <c r="BX73" s="106" t="str">
        <f t="shared" si="71"/>
        <v/>
      </c>
      <c r="BY73" s="106" t="str">
        <f t="shared" si="72"/>
        <v/>
      </c>
      <c r="BZ73" s="106" t="str">
        <f t="shared" si="73"/>
        <v/>
      </c>
    </row>
    <row r="74" spans="1:78" ht="15.75" customHeight="1" x14ac:dyDescent="0.3">
      <c r="A74" s="154" t="str">
        <f>Contacts!$L$11&amp;"_"&amp;'Service Points'!C74</f>
        <v>S8602_38</v>
      </c>
      <c r="B74" s="411">
        <f>IF(ISERROR(VLOOKUP(A74,LY!$D:$E,1,FALSE)),0,1)</f>
        <v>0</v>
      </c>
      <c r="C74" s="307">
        <f t="shared" si="74"/>
        <v>38</v>
      </c>
      <c r="D74" s="309" t="str">
        <f t="shared" si="75"/>
        <v/>
      </c>
      <c r="E74" s="42" t="str">
        <f t="shared" si="76"/>
        <v/>
      </c>
      <c r="F74" s="42" t="str">
        <f t="shared" si="77"/>
        <v/>
      </c>
      <c r="G74" s="463" t="str">
        <f t="shared" si="78"/>
        <v/>
      </c>
      <c r="H74" s="42"/>
      <c r="I74" s="308" t="str">
        <f t="shared" si="79"/>
        <v/>
      </c>
      <c r="J74" s="136" t="str">
        <f t="shared" si="80"/>
        <v/>
      </c>
      <c r="K74" s="409" t="str">
        <f t="shared" si="11"/>
        <v/>
      </c>
      <c r="L74" s="48">
        <f t="shared" si="81"/>
        <v>0</v>
      </c>
      <c r="M74" s="271" t="str">
        <f t="shared" si="12"/>
        <v/>
      </c>
      <c r="N74" s="271" t="str">
        <f t="shared" si="13"/>
        <v/>
      </c>
      <c r="O74" s="152"/>
      <c r="P74" s="106" t="str">
        <f t="shared" si="14"/>
        <v/>
      </c>
      <c r="Q74" s="106" t="str">
        <f t="shared" si="15"/>
        <v/>
      </c>
      <c r="R74" s="106" t="str">
        <f t="shared" si="16"/>
        <v/>
      </c>
      <c r="S74" s="106" t="str">
        <f t="shared" si="17"/>
        <v/>
      </c>
      <c r="T74" s="106" t="str">
        <f t="shared" si="18"/>
        <v/>
      </c>
      <c r="U74" s="106" t="str">
        <f t="shared" si="19"/>
        <v/>
      </c>
      <c r="V74" s="106" t="str">
        <f t="shared" si="20"/>
        <v/>
      </c>
      <c r="W74" s="106" t="str">
        <f t="shared" si="21"/>
        <v/>
      </c>
      <c r="X74" s="106" t="str">
        <f t="shared" si="22"/>
        <v/>
      </c>
      <c r="Y74" s="106" t="str">
        <f t="shared" si="23"/>
        <v/>
      </c>
      <c r="Z74" s="106" t="str">
        <f t="shared" si="24"/>
        <v/>
      </c>
      <c r="AA74" s="106" t="str">
        <f t="shared" si="25"/>
        <v/>
      </c>
      <c r="AB74" s="106" t="str">
        <f t="shared" si="26"/>
        <v/>
      </c>
      <c r="AC74" s="106" t="str">
        <f t="shared" si="27"/>
        <v/>
      </c>
      <c r="AD74" s="106"/>
      <c r="AE74" s="106" t="str">
        <f t="shared" si="28"/>
        <v/>
      </c>
      <c r="AF74" s="106" t="str">
        <f t="shared" si="29"/>
        <v/>
      </c>
      <c r="AG74" s="106" t="str">
        <f t="shared" si="30"/>
        <v/>
      </c>
      <c r="AH74" s="106" t="str">
        <f t="shared" si="31"/>
        <v/>
      </c>
      <c r="AI74" s="106" t="str">
        <f t="shared" si="32"/>
        <v/>
      </c>
      <c r="AJ74" s="106" t="str">
        <f t="shared" si="33"/>
        <v/>
      </c>
      <c r="AK74" s="106" t="str">
        <f t="shared" si="34"/>
        <v/>
      </c>
      <c r="AL74" s="106" t="str">
        <f t="shared" si="35"/>
        <v/>
      </c>
      <c r="AM74" s="106" t="str">
        <f t="shared" si="36"/>
        <v/>
      </c>
      <c r="AN74" s="106" t="str">
        <f t="shared" si="37"/>
        <v/>
      </c>
      <c r="AO74" s="106" t="str">
        <f t="shared" si="38"/>
        <v/>
      </c>
      <c r="AP74" s="106" t="str">
        <f t="shared" si="39"/>
        <v/>
      </c>
      <c r="AQ74" s="106" t="str">
        <f t="shared" si="40"/>
        <v/>
      </c>
      <c r="AR74" s="106" t="str">
        <f t="shared" si="41"/>
        <v/>
      </c>
      <c r="AS74" s="271" t="str">
        <f t="shared" si="42"/>
        <v/>
      </c>
      <c r="AT74" s="271" t="str">
        <f t="shared" si="43"/>
        <v/>
      </c>
      <c r="AU74" s="271" t="str">
        <f t="shared" si="44"/>
        <v/>
      </c>
      <c r="AV74" s="271" t="str">
        <f t="shared" si="45"/>
        <v/>
      </c>
      <c r="AW74" s="271"/>
      <c r="AX74" s="106" t="str">
        <f t="shared" si="46"/>
        <v/>
      </c>
      <c r="AY74" s="106" t="str">
        <f t="shared" si="47"/>
        <v/>
      </c>
      <c r="AZ74" s="106" t="str">
        <f t="shared" si="48"/>
        <v/>
      </c>
      <c r="BA74" s="106" t="str">
        <f t="shared" si="49"/>
        <v/>
      </c>
      <c r="BB74" s="106" t="str">
        <f t="shared" si="50"/>
        <v/>
      </c>
      <c r="BC74" s="106" t="str">
        <f t="shared" si="51"/>
        <v/>
      </c>
      <c r="BD74" s="106" t="str">
        <f t="shared" si="52"/>
        <v/>
      </c>
      <c r="BE74" s="106" t="str">
        <f t="shared" si="53"/>
        <v/>
      </c>
      <c r="BF74" s="106" t="str">
        <f t="shared" si="54"/>
        <v/>
      </c>
      <c r="BG74" s="106" t="str">
        <f t="shared" si="55"/>
        <v/>
      </c>
      <c r="BH74" s="106" t="str">
        <f t="shared" si="56"/>
        <v/>
      </c>
      <c r="BI74" s="106" t="str">
        <f t="shared" si="57"/>
        <v/>
      </c>
      <c r="BJ74" s="106" t="str">
        <f t="shared" si="58"/>
        <v/>
      </c>
      <c r="BK74" s="106" t="str">
        <f t="shared" si="59"/>
        <v/>
      </c>
      <c r="BL74" s="106"/>
      <c r="BM74" s="106" t="str">
        <f t="shared" si="60"/>
        <v/>
      </c>
      <c r="BN74" s="106" t="str">
        <f t="shared" si="61"/>
        <v/>
      </c>
      <c r="BO74" s="106" t="str">
        <f t="shared" si="62"/>
        <v/>
      </c>
      <c r="BP74" s="106" t="str">
        <f t="shared" si="63"/>
        <v/>
      </c>
      <c r="BQ74" s="106" t="str">
        <f t="shared" si="64"/>
        <v/>
      </c>
      <c r="BR74" s="106" t="str">
        <f t="shared" si="65"/>
        <v/>
      </c>
      <c r="BS74" s="106" t="str">
        <f t="shared" si="66"/>
        <v/>
      </c>
      <c r="BT74" s="106" t="str">
        <f t="shared" si="67"/>
        <v/>
      </c>
      <c r="BU74" s="106" t="str">
        <f t="shared" si="68"/>
        <v/>
      </c>
      <c r="BV74" s="106" t="str">
        <f t="shared" si="69"/>
        <v/>
      </c>
      <c r="BW74" s="106" t="str">
        <f t="shared" si="70"/>
        <v/>
      </c>
      <c r="BX74" s="106" t="str">
        <f t="shared" si="71"/>
        <v/>
      </c>
      <c r="BY74" s="106" t="str">
        <f t="shared" si="72"/>
        <v/>
      </c>
      <c r="BZ74" s="106" t="str">
        <f t="shared" si="73"/>
        <v/>
      </c>
    </row>
    <row r="75" spans="1:78" ht="15.75" customHeight="1" x14ac:dyDescent="0.3">
      <c r="A75" s="154" t="str">
        <f>Contacts!$L$11&amp;"_"&amp;'Service Points'!C75</f>
        <v>S8602_39</v>
      </c>
      <c r="B75" s="411">
        <f>IF(ISERROR(VLOOKUP(A75,LY!$D:$E,1,FALSE)),0,1)</f>
        <v>0</v>
      </c>
      <c r="C75" s="307">
        <f t="shared" si="74"/>
        <v>39</v>
      </c>
      <c r="D75" s="309" t="str">
        <f t="shared" si="75"/>
        <v/>
      </c>
      <c r="E75" s="42" t="str">
        <f t="shared" si="76"/>
        <v/>
      </c>
      <c r="F75" s="42" t="str">
        <f t="shared" si="77"/>
        <v/>
      </c>
      <c r="G75" s="463" t="str">
        <f t="shared" si="78"/>
        <v/>
      </c>
      <c r="H75" s="42"/>
      <c r="I75" s="308" t="str">
        <f t="shared" si="79"/>
        <v/>
      </c>
      <c r="J75" s="136" t="str">
        <f t="shared" si="80"/>
        <v/>
      </c>
      <c r="K75" s="409" t="str">
        <f t="shared" si="11"/>
        <v/>
      </c>
      <c r="L75" s="48">
        <f t="shared" si="81"/>
        <v>0</v>
      </c>
      <c r="M75" s="271" t="str">
        <f t="shared" si="12"/>
        <v/>
      </c>
      <c r="N75" s="271" t="str">
        <f t="shared" si="13"/>
        <v/>
      </c>
      <c r="O75" s="152"/>
      <c r="P75" s="106" t="str">
        <f t="shared" si="14"/>
        <v/>
      </c>
      <c r="Q75" s="106" t="str">
        <f t="shared" si="15"/>
        <v/>
      </c>
      <c r="R75" s="106" t="str">
        <f t="shared" si="16"/>
        <v/>
      </c>
      <c r="S75" s="106" t="str">
        <f t="shared" si="17"/>
        <v/>
      </c>
      <c r="T75" s="106" t="str">
        <f t="shared" si="18"/>
        <v/>
      </c>
      <c r="U75" s="106" t="str">
        <f t="shared" si="19"/>
        <v/>
      </c>
      <c r="V75" s="106" t="str">
        <f t="shared" si="20"/>
        <v/>
      </c>
      <c r="W75" s="106" t="str">
        <f t="shared" si="21"/>
        <v/>
      </c>
      <c r="X75" s="106" t="str">
        <f t="shared" si="22"/>
        <v/>
      </c>
      <c r="Y75" s="106" t="str">
        <f t="shared" si="23"/>
        <v/>
      </c>
      <c r="Z75" s="106" t="str">
        <f t="shared" si="24"/>
        <v/>
      </c>
      <c r="AA75" s="106" t="str">
        <f t="shared" si="25"/>
        <v/>
      </c>
      <c r="AB75" s="106" t="str">
        <f t="shared" si="26"/>
        <v/>
      </c>
      <c r="AC75" s="106" t="str">
        <f t="shared" si="27"/>
        <v/>
      </c>
      <c r="AD75" s="106"/>
      <c r="AE75" s="106" t="str">
        <f t="shared" si="28"/>
        <v/>
      </c>
      <c r="AF75" s="106" t="str">
        <f t="shared" si="29"/>
        <v/>
      </c>
      <c r="AG75" s="106" t="str">
        <f t="shared" si="30"/>
        <v/>
      </c>
      <c r="AH75" s="106" t="str">
        <f t="shared" si="31"/>
        <v/>
      </c>
      <c r="AI75" s="106" t="str">
        <f t="shared" si="32"/>
        <v/>
      </c>
      <c r="AJ75" s="106" t="str">
        <f t="shared" si="33"/>
        <v/>
      </c>
      <c r="AK75" s="106" t="str">
        <f t="shared" si="34"/>
        <v/>
      </c>
      <c r="AL75" s="106" t="str">
        <f t="shared" si="35"/>
        <v/>
      </c>
      <c r="AM75" s="106" t="str">
        <f t="shared" si="36"/>
        <v/>
      </c>
      <c r="AN75" s="106" t="str">
        <f t="shared" si="37"/>
        <v/>
      </c>
      <c r="AO75" s="106" t="str">
        <f t="shared" si="38"/>
        <v/>
      </c>
      <c r="AP75" s="106" t="str">
        <f t="shared" si="39"/>
        <v/>
      </c>
      <c r="AQ75" s="106" t="str">
        <f t="shared" si="40"/>
        <v/>
      </c>
      <c r="AR75" s="106" t="str">
        <f t="shared" si="41"/>
        <v/>
      </c>
      <c r="AS75" s="271" t="str">
        <f t="shared" si="42"/>
        <v/>
      </c>
      <c r="AT75" s="271" t="str">
        <f t="shared" si="43"/>
        <v/>
      </c>
      <c r="AU75" s="271" t="str">
        <f t="shared" si="44"/>
        <v/>
      </c>
      <c r="AV75" s="271" t="str">
        <f t="shared" si="45"/>
        <v/>
      </c>
      <c r="AW75" s="271"/>
      <c r="AX75" s="106" t="str">
        <f t="shared" si="46"/>
        <v/>
      </c>
      <c r="AY75" s="106" t="str">
        <f t="shared" si="47"/>
        <v/>
      </c>
      <c r="AZ75" s="106" t="str">
        <f t="shared" si="48"/>
        <v/>
      </c>
      <c r="BA75" s="106" t="str">
        <f t="shared" si="49"/>
        <v/>
      </c>
      <c r="BB75" s="106" t="str">
        <f t="shared" si="50"/>
        <v/>
      </c>
      <c r="BC75" s="106" t="str">
        <f t="shared" si="51"/>
        <v/>
      </c>
      <c r="BD75" s="106" t="str">
        <f t="shared" si="52"/>
        <v/>
      </c>
      <c r="BE75" s="106" t="str">
        <f t="shared" si="53"/>
        <v/>
      </c>
      <c r="BF75" s="106" t="str">
        <f t="shared" si="54"/>
        <v/>
      </c>
      <c r="BG75" s="106" t="str">
        <f t="shared" si="55"/>
        <v/>
      </c>
      <c r="BH75" s="106" t="str">
        <f t="shared" si="56"/>
        <v/>
      </c>
      <c r="BI75" s="106" t="str">
        <f t="shared" si="57"/>
        <v/>
      </c>
      <c r="BJ75" s="106" t="str">
        <f t="shared" si="58"/>
        <v/>
      </c>
      <c r="BK75" s="106" t="str">
        <f t="shared" si="59"/>
        <v/>
      </c>
      <c r="BL75" s="106"/>
      <c r="BM75" s="106" t="str">
        <f t="shared" si="60"/>
        <v/>
      </c>
      <c r="BN75" s="106" t="str">
        <f t="shared" si="61"/>
        <v/>
      </c>
      <c r="BO75" s="106" t="str">
        <f t="shared" si="62"/>
        <v/>
      </c>
      <c r="BP75" s="106" t="str">
        <f t="shared" si="63"/>
        <v/>
      </c>
      <c r="BQ75" s="106" t="str">
        <f t="shared" si="64"/>
        <v/>
      </c>
      <c r="BR75" s="106" t="str">
        <f t="shared" si="65"/>
        <v/>
      </c>
      <c r="BS75" s="106" t="str">
        <f t="shared" si="66"/>
        <v/>
      </c>
      <c r="BT75" s="106" t="str">
        <f t="shared" si="67"/>
        <v/>
      </c>
      <c r="BU75" s="106" t="str">
        <f t="shared" si="68"/>
        <v/>
      </c>
      <c r="BV75" s="106" t="str">
        <f t="shared" si="69"/>
        <v/>
      </c>
      <c r="BW75" s="106" t="str">
        <f t="shared" si="70"/>
        <v/>
      </c>
      <c r="BX75" s="106" t="str">
        <f t="shared" si="71"/>
        <v/>
      </c>
      <c r="BY75" s="106" t="str">
        <f t="shared" si="72"/>
        <v/>
      </c>
      <c r="BZ75" s="106" t="str">
        <f t="shared" si="73"/>
        <v/>
      </c>
    </row>
    <row r="76" spans="1:78" ht="15.75" customHeight="1" x14ac:dyDescent="0.3">
      <c r="A76" s="154" t="str">
        <f>Contacts!$L$11&amp;"_"&amp;'Service Points'!C76</f>
        <v>S8602_40</v>
      </c>
      <c r="B76" s="411">
        <f>IF(ISERROR(VLOOKUP(A76,LY!$D:$E,1,FALSE)),0,1)</f>
        <v>0</v>
      </c>
      <c r="C76" s="307">
        <f t="shared" si="74"/>
        <v>40</v>
      </c>
      <c r="D76" s="309" t="str">
        <f t="shared" si="75"/>
        <v/>
      </c>
      <c r="E76" s="42" t="str">
        <f t="shared" si="76"/>
        <v/>
      </c>
      <c r="F76" s="42" t="str">
        <f t="shared" si="77"/>
        <v/>
      </c>
      <c r="G76" s="463" t="str">
        <f t="shared" si="78"/>
        <v/>
      </c>
      <c r="H76" s="42"/>
      <c r="I76" s="308" t="str">
        <f t="shared" si="79"/>
        <v/>
      </c>
      <c r="J76" s="136" t="str">
        <f t="shared" si="80"/>
        <v/>
      </c>
      <c r="K76" s="409" t="str">
        <f t="shared" si="11"/>
        <v/>
      </c>
      <c r="L76" s="48">
        <f t="shared" si="81"/>
        <v>0</v>
      </c>
      <c r="M76" s="271" t="str">
        <f t="shared" si="12"/>
        <v/>
      </c>
      <c r="N76" s="271" t="str">
        <f t="shared" si="13"/>
        <v/>
      </c>
      <c r="O76" s="152"/>
      <c r="P76" s="106" t="str">
        <f t="shared" si="14"/>
        <v/>
      </c>
      <c r="Q76" s="106" t="str">
        <f t="shared" si="15"/>
        <v/>
      </c>
      <c r="R76" s="106" t="str">
        <f t="shared" si="16"/>
        <v/>
      </c>
      <c r="S76" s="106" t="str">
        <f t="shared" si="17"/>
        <v/>
      </c>
      <c r="T76" s="106" t="str">
        <f t="shared" si="18"/>
        <v/>
      </c>
      <c r="U76" s="106" t="str">
        <f t="shared" si="19"/>
        <v/>
      </c>
      <c r="V76" s="106" t="str">
        <f t="shared" si="20"/>
        <v/>
      </c>
      <c r="W76" s="106" t="str">
        <f t="shared" si="21"/>
        <v/>
      </c>
      <c r="X76" s="106" t="str">
        <f t="shared" si="22"/>
        <v/>
      </c>
      <c r="Y76" s="106" t="str">
        <f t="shared" si="23"/>
        <v/>
      </c>
      <c r="Z76" s="106" t="str">
        <f t="shared" si="24"/>
        <v/>
      </c>
      <c r="AA76" s="106" t="str">
        <f t="shared" si="25"/>
        <v/>
      </c>
      <c r="AB76" s="106" t="str">
        <f t="shared" si="26"/>
        <v/>
      </c>
      <c r="AC76" s="106" t="str">
        <f t="shared" si="27"/>
        <v/>
      </c>
      <c r="AD76" s="106"/>
      <c r="AE76" s="106" t="str">
        <f t="shared" si="28"/>
        <v/>
      </c>
      <c r="AF76" s="106" t="str">
        <f t="shared" si="29"/>
        <v/>
      </c>
      <c r="AG76" s="106" t="str">
        <f t="shared" si="30"/>
        <v/>
      </c>
      <c r="AH76" s="106" t="str">
        <f t="shared" si="31"/>
        <v/>
      </c>
      <c r="AI76" s="106" t="str">
        <f t="shared" si="32"/>
        <v/>
      </c>
      <c r="AJ76" s="106" t="str">
        <f t="shared" si="33"/>
        <v/>
      </c>
      <c r="AK76" s="106" t="str">
        <f t="shared" si="34"/>
        <v/>
      </c>
      <c r="AL76" s="106" t="str">
        <f t="shared" si="35"/>
        <v/>
      </c>
      <c r="AM76" s="106" t="str">
        <f t="shared" si="36"/>
        <v/>
      </c>
      <c r="AN76" s="106" t="str">
        <f t="shared" si="37"/>
        <v/>
      </c>
      <c r="AO76" s="106" t="str">
        <f t="shared" si="38"/>
        <v/>
      </c>
      <c r="AP76" s="106" t="str">
        <f t="shared" si="39"/>
        <v/>
      </c>
      <c r="AQ76" s="106" t="str">
        <f t="shared" si="40"/>
        <v/>
      </c>
      <c r="AR76" s="106" t="str">
        <f t="shared" si="41"/>
        <v/>
      </c>
      <c r="AS76" s="271" t="str">
        <f t="shared" si="42"/>
        <v/>
      </c>
      <c r="AT76" s="271" t="str">
        <f t="shared" si="43"/>
        <v/>
      </c>
      <c r="AU76" s="271" t="str">
        <f t="shared" si="44"/>
        <v/>
      </c>
      <c r="AV76" s="271" t="str">
        <f t="shared" si="45"/>
        <v/>
      </c>
      <c r="AW76" s="271"/>
      <c r="AX76" s="106" t="str">
        <f t="shared" si="46"/>
        <v/>
      </c>
      <c r="AY76" s="106" t="str">
        <f t="shared" si="47"/>
        <v/>
      </c>
      <c r="AZ76" s="106" t="str">
        <f t="shared" si="48"/>
        <v/>
      </c>
      <c r="BA76" s="106" t="str">
        <f t="shared" si="49"/>
        <v/>
      </c>
      <c r="BB76" s="106" t="str">
        <f t="shared" si="50"/>
        <v/>
      </c>
      <c r="BC76" s="106" t="str">
        <f t="shared" si="51"/>
        <v/>
      </c>
      <c r="BD76" s="106" t="str">
        <f t="shared" si="52"/>
        <v/>
      </c>
      <c r="BE76" s="106" t="str">
        <f t="shared" si="53"/>
        <v/>
      </c>
      <c r="BF76" s="106" t="str">
        <f t="shared" si="54"/>
        <v/>
      </c>
      <c r="BG76" s="106" t="str">
        <f t="shared" si="55"/>
        <v/>
      </c>
      <c r="BH76" s="106" t="str">
        <f t="shared" si="56"/>
        <v/>
      </c>
      <c r="BI76" s="106" t="str">
        <f t="shared" si="57"/>
        <v/>
      </c>
      <c r="BJ76" s="106" t="str">
        <f t="shared" si="58"/>
        <v/>
      </c>
      <c r="BK76" s="106" t="str">
        <f t="shared" si="59"/>
        <v/>
      </c>
      <c r="BL76" s="106"/>
      <c r="BM76" s="106" t="str">
        <f t="shared" si="60"/>
        <v/>
      </c>
      <c r="BN76" s="106" t="str">
        <f t="shared" si="61"/>
        <v/>
      </c>
      <c r="BO76" s="106" t="str">
        <f t="shared" si="62"/>
        <v/>
      </c>
      <c r="BP76" s="106" t="str">
        <f t="shared" si="63"/>
        <v/>
      </c>
      <c r="BQ76" s="106" t="str">
        <f t="shared" si="64"/>
        <v/>
      </c>
      <c r="BR76" s="106" t="str">
        <f t="shared" si="65"/>
        <v/>
      </c>
      <c r="BS76" s="106" t="str">
        <f t="shared" si="66"/>
        <v/>
      </c>
      <c r="BT76" s="106" t="str">
        <f t="shared" si="67"/>
        <v/>
      </c>
      <c r="BU76" s="106" t="str">
        <f t="shared" si="68"/>
        <v/>
      </c>
      <c r="BV76" s="106" t="str">
        <f t="shared" si="69"/>
        <v/>
      </c>
      <c r="BW76" s="106" t="str">
        <f t="shared" si="70"/>
        <v/>
      </c>
      <c r="BX76" s="106" t="str">
        <f t="shared" si="71"/>
        <v/>
      </c>
      <c r="BY76" s="106" t="str">
        <f t="shared" si="72"/>
        <v/>
      </c>
      <c r="BZ76" s="106" t="str">
        <f t="shared" si="73"/>
        <v/>
      </c>
    </row>
    <row r="77" spans="1:78" ht="15.75" customHeight="1" x14ac:dyDescent="0.3">
      <c r="A77" s="154" t="str">
        <f>Contacts!$L$11&amp;"_"&amp;'Service Points'!C77</f>
        <v>S8602_41</v>
      </c>
      <c r="B77" s="411">
        <f>IF(ISERROR(VLOOKUP(A77,LY!$D:$E,1,FALSE)),0,1)</f>
        <v>0</v>
      </c>
      <c r="C77" s="307">
        <f t="shared" si="74"/>
        <v>41</v>
      </c>
      <c r="D77" s="309" t="str">
        <f t="shared" si="75"/>
        <v/>
      </c>
      <c r="E77" s="42" t="str">
        <f t="shared" si="76"/>
        <v/>
      </c>
      <c r="F77" s="42" t="str">
        <f t="shared" si="77"/>
        <v/>
      </c>
      <c r="G77" s="463" t="str">
        <f t="shared" si="78"/>
        <v/>
      </c>
      <c r="H77" s="42"/>
      <c r="I77" s="308" t="str">
        <f t="shared" si="79"/>
        <v/>
      </c>
      <c r="J77" s="136" t="str">
        <f t="shared" si="80"/>
        <v/>
      </c>
      <c r="K77" s="409" t="str">
        <f t="shared" si="11"/>
        <v/>
      </c>
      <c r="L77" s="48">
        <f t="shared" si="81"/>
        <v>0</v>
      </c>
      <c r="M77" s="271" t="str">
        <f t="shared" si="12"/>
        <v/>
      </c>
      <c r="N77" s="271" t="str">
        <f t="shared" si="13"/>
        <v/>
      </c>
      <c r="O77" s="152"/>
      <c r="P77" s="106" t="str">
        <f t="shared" si="14"/>
        <v/>
      </c>
      <c r="Q77" s="106" t="str">
        <f t="shared" si="15"/>
        <v/>
      </c>
      <c r="R77" s="106" t="str">
        <f t="shared" si="16"/>
        <v/>
      </c>
      <c r="S77" s="106" t="str">
        <f t="shared" si="17"/>
        <v/>
      </c>
      <c r="T77" s="106" t="str">
        <f t="shared" si="18"/>
        <v/>
      </c>
      <c r="U77" s="106" t="str">
        <f t="shared" si="19"/>
        <v/>
      </c>
      <c r="V77" s="106" t="str">
        <f t="shared" si="20"/>
        <v/>
      </c>
      <c r="W77" s="106" t="str">
        <f t="shared" si="21"/>
        <v/>
      </c>
      <c r="X77" s="106" t="str">
        <f t="shared" si="22"/>
        <v/>
      </c>
      <c r="Y77" s="106" t="str">
        <f t="shared" si="23"/>
        <v/>
      </c>
      <c r="Z77" s="106" t="str">
        <f t="shared" si="24"/>
        <v/>
      </c>
      <c r="AA77" s="106" t="str">
        <f t="shared" si="25"/>
        <v/>
      </c>
      <c r="AB77" s="106" t="str">
        <f t="shared" si="26"/>
        <v/>
      </c>
      <c r="AC77" s="106" t="str">
        <f t="shared" si="27"/>
        <v/>
      </c>
      <c r="AD77" s="106"/>
      <c r="AE77" s="106" t="str">
        <f t="shared" si="28"/>
        <v/>
      </c>
      <c r="AF77" s="106" t="str">
        <f t="shared" si="29"/>
        <v/>
      </c>
      <c r="AG77" s="106" t="str">
        <f t="shared" si="30"/>
        <v/>
      </c>
      <c r="AH77" s="106" t="str">
        <f t="shared" si="31"/>
        <v/>
      </c>
      <c r="AI77" s="106" t="str">
        <f t="shared" si="32"/>
        <v/>
      </c>
      <c r="AJ77" s="106" t="str">
        <f t="shared" si="33"/>
        <v/>
      </c>
      <c r="AK77" s="106" t="str">
        <f t="shared" si="34"/>
        <v/>
      </c>
      <c r="AL77" s="106" t="str">
        <f t="shared" si="35"/>
        <v/>
      </c>
      <c r="AM77" s="106" t="str">
        <f t="shared" si="36"/>
        <v/>
      </c>
      <c r="AN77" s="106" t="str">
        <f t="shared" si="37"/>
        <v/>
      </c>
      <c r="AO77" s="106" t="str">
        <f t="shared" si="38"/>
        <v/>
      </c>
      <c r="AP77" s="106" t="str">
        <f t="shared" si="39"/>
        <v/>
      </c>
      <c r="AQ77" s="106" t="str">
        <f t="shared" si="40"/>
        <v/>
      </c>
      <c r="AR77" s="106" t="str">
        <f t="shared" si="41"/>
        <v/>
      </c>
      <c r="AS77" s="271" t="str">
        <f t="shared" si="42"/>
        <v/>
      </c>
      <c r="AT77" s="271" t="str">
        <f t="shared" si="43"/>
        <v/>
      </c>
      <c r="AU77" s="271" t="str">
        <f t="shared" si="44"/>
        <v/>
      </c>
      <c r="AV77" s="271" t="str">
        <f t="shared" si="45"/>
        <v/>
      </c>
      <c r="AW77" s="271"/>
      <c r="AX77" s="106" t="str">
        <f t="shared" si="46"/>
        <v/>
      </c>
      <c r="AY77" s="106" t="str">
        <f t="shared" si="47"/>
        <v/>
      </c>
      <c r="AZ77" s="106" t="str">
        <f t="shared" si="48"/>
        <v/>
      </c>
      <c r="BA77" s="106" t="str">
        <f t="shared" si="49"/>
        <v/>
      </c>
      <c r="BB77" s="106" t="str">
        <f t="shared" si="50"/>
        <v/>
      </c>
      <c r="BC77" s="106" t="str">
        <f t="shared" si="51"/>
        <v/>
      </c>
      <c r="BD77" s="106" t="str">
        <f t="shared" si="52"/>
        <v/>
      </c>
      <c r="BE77" s="106" t="str">
        <f t="shared" si="53"/>
        <v/>
      </c>
      <c r="BF77" s="106" t="str">
        <f t="shared" si="54"/>
        <v/>
      </c>
      <c r="BG77" s="106" t="str">
        <f t="shared" si="55"/>
        <v/>
      </c>
      <c r="BH77" s="106" t="str">
        <f t="shared" si="56"/>
        <v/>
      </c>
      <c r="BI77" s="106" t="str">
        <f t="shared" si="57"/>
        <v/>
      </c>
      <c r="BJ77" s="106" t="str">
        <f t="shared" si="58"/>
        <v/>
      </c>
      <c r="BK77" s="106" t="str">
        <f t="shared" si="59"/>
        <v/>
      </c>
      <c r="BL77" s="106"/>
      <c r="BM77" s="106" t="str">
        <f t="shared" si="60"/>
        <v/>
      </c>
      <c r="BN77" s="106" t="str">
        <f t="shared" si="61"/>
        <v/>
      </c>
      <c r="BO77" s="106" t="str">
        <f t="shared" si="62"/>
        <v/>
      </c>
      <c r="BP77" s="106" t="str">
        <f t="shared" si="63"/>
        <v/>
      </c>
      <c r="BQ77" s="106" t="str">
        <f t="shared" si="64"/>
        <v/>
      </c>
      <c r="BR77" s="106" t="str">
        <f t="shared" si="65"/>
        <v/>
      </c>
      <c r="BS77" s="106" t="str">
        <f t="shared" si="66"/>
        <v/>
      </c>
      <c r="BT77" s="106" t="str">
        <f t="shared" si="67"/>
        <v/>
      </c>
      <c r="BU77" s="106" t="str">
        <f t="shared" si="68"/>
        <v/>
      </c>
      <c r="BV77" s="106" t="str">
        <f t="shared" si="69"/>
        <v/>
      </c>
      <c r="BW77" s="106" t="str">
        <f t="shared" si="70"/>
        <v/>
      </c>
      <c r="BX77" s="106" t="str">
        <f t="shared" si="71"/>
        <v/>
      </c>
      <c r="BY77" s="106" t="str">
        <f t="shared" si="72"/>
        <v/>
      </c>
      <c r="BZ77" s="106" t="str">
        <f t="shared" si="73"/>
        <v/>
      </c>
    </row>
    <row r="78" spans="1:78" ht="15.75" customHeight="1" x14ac:dyDescent="0.3">
      <c r="A78" s="154" t="str">
        <f>Contacts!$L$11&amp;"_"&amp;'Service Points'!C78</f>
        <v>S8602_42</v>
      </c>
      <c r="B78" s="411">
        <f>IF(ISERROR(VLOOKUP(A78,LY!$D:$E,1,FALSE)),0,1)</f>
        <v>0</v>
      </c>
      <c r="C78" s="307">
        <f t="shared" si="74"/>
        <v>42</v>
      </c>
      <c r="D78" s="309" t="str">
        <f t="shared" si="75"/>
        <v/>
      </c>
      <c r="E78" s="42" t="str">
        <f t="shared" si="76"/>
        <v/>
      </c>
      <c r="F78" s="42" t="str">
        <f t="shared" si="77"/>
        <v/>
      </c>
      <c r="G78" s="463" t="str">
        <f t="shared" si="78"/>
        <v/>
      </c>
      <c r="H78" s="42"/>
      <c r="I78" s="308" t="str">
        <f t="shared" si="79"/>
        <v/>
      </c>
      <c r="J78" s="136" t="str">
        <f t="shared" si="80"/>
        <v/>
      </c>
      <c r="K78" s="409" t="str">
        <f t="shared" si="11"/>
        <v/>
      </c>
      <c r="L78" s="48">
        <f t="shared" si="81"/>
        <v>0</v>
      </c>
      <c r="M78" s="271" t="str">
        <f t="shared" si="12"/>
        <v/>
      </c>
      <c r="N78" s="271" t="str">
        <f t="shared" si="13"/>
        <v/>
      </c>
      <c r="O78" s="152"/>
      <c r="P78" s="106" t="str">
        <f t="shared" si="14"/>
        <v/>
      </c>
      <c r="Q78" s="106" t="str">
        <f t="shared" si="15"/>
        <v/>
      </c>
      <c r="R78" s="106" t="str">
        <f t="shared" si="16"/>
        <v/>
      </c>
      <c r="S78" s="106" t="str">
        <f t="shared" si="17"/>
        <v/>
      </c>
      <c r="T78" s="106" t="str">
        <f t="shared" si="18"/>
        <v/>
      </c>
      <c r="U78" s="106" t="str">
        <f t="shared" si="19"/>
        <v/>
      </c>
      <c r="V78" s="106" t="str">
        <f t="shared" si="20"/>
        <v/>
      </c>
      <c r="W78" s="106" t="str">
        <f t="shared" si="21"/>
        <v/>
      </c>
      <c r="X78" s="106" t="str">
        <f t="shared" si="22"/>
        <v/>
      </c>
      <c r="Y78" s="106" t="str">
        <f t="shared" si="23"/>
        <v/>
      </c>
      <c r="Z78" s="106" t="str">
        <f t="shared" si="24"/>
        <v/>
      </c>
      <c r="AA78" s="106" t="str">
        <f t="shared" si="25"/>
        <v/>
      </c>
      <c r="AB78" s="106" t="str">
        <f t="shared" si="26"/>
        <v/>
      </c>
      <c r="AC78" s="106" t="str">
        <f t="shared" si="27"/>
        <v/>
      </c>
      <c r="AD78" s="106"/>
      <c r="AE78" s="106" t="str">
        <f t="shared" si="28"/>
        <v/>
      </c>
      <c r="AF78" s="106" t="str">
        <f t="shared" si="29"/>
        <v/>
      </c>
      <c r="AG78" s="106" t="str">
        <f t="shared" si="30"/>
        <v/>
      </c>
      <c r="AH78" s="106" t="str">
        <f t="shared" si="31"/>
        <v/>
      </c>
      <c r="AI78" s="106" t="str">
        <f t="shared" si="32"/>
        <v/>
      </c>
      <c r="AJ78" s="106" t="str">
        <f t="shared" si="33"/>
        <v/>
      </c>
      <c r="AK78" s="106" t="str">
        <f t="shared" si="34"/>
        <v/>
      </c>
      <c r="AL78" s="106" t="str">
        <f t="shared" si="35"/>
        <v/>
      </c>
      <c r="AM78" s="106" t="str">
        <f t="shared" si="36"/>
        <v/>
      </c>
      <c r="AN78" s="106" t="str">
        <f t="shared" si="37"/>
        <v/>
      </c>
      <c r="AO78" s="106" t="str">
        <f t="shared" si="38"/>
        <v/>
      </c>
      <c r="AP78" s="106" t="str">
        <f t="shared" si="39"/>
        <v/>
      </c>
      <c r="AQ78" s="106" t="str">
        <f t="shared" si="40"/>
        <v/>
      </c>
      <c r="AR78" s="106" t="str">
        <f t="shared" si="41"/>
        <v/>
      </c>
      <c r="AS78" s="271" t="str">
        <f t="shared" si="42"/>
        <v/>
      </c>
      <c r="AT78" s="271" t="str">
        <f t="shared" si="43"/>
        <v/>
      </c>
      <c r="AU78" s="271" t="str">
        <f t="shared" si="44"/>
        <v/>
      </c>
      <c r="AV78" s="271" t="str">
        <f t="shared" si="45"/>
        <v/>
      </c>
      <c r="AW78" s="271"/>
      <c r="AX78" s="106" t="str">
        <f t="shared" si="46"/>
        <v/>
      </c>
      <c r="AY78" s="106" t="str">
        <f t="shared" si="47"/>
        <v/>
      </c>
      <c r="AZ78" s="106" t="str">
        <f t="shared" si="48"/>
        <v/>
      </c>
      <c r="BA78" s="106" t="str">
        <f t="shared" si="49"/>
        <v/>
      </c>
      <c r="BB78" s="106" t="str">
        <f t="shared" si="50"/>
        <v/>
      </c>
      <c r="BC78" s="106" t="str">
        <f t="shared" si="51"/>
        <v/>
      </c>
      <c r="BD78" s="106" t="str">
        <f t="shared" si="52"/>
        <v/>
      </c>
      <c r="BE78" s="106" t="str">
        <f t="shared" si="53"/>
        <v/>
      </c>
      <c r="BF78" s="106" t="str">
        <f t="shared" si="54"/>
        <v/>
      </c>
      <c r="BG78" s="106" t="str">
        <f t="shared" si="55"/>
        <v/>
      </c>
      <c r="BH78" s="106" t="str">
        <f t="shared" si="56"/>
        <v/>
      </c>
      <c r="BI78" s="106" t="str">
        <f t="shared" si="57"/>
        <v/>
      </c>
      <c r="BJ78" s="106" t="str">
        <f t="shared" si="58"/>
        <v/>
      </c>
      <c r="BK78" s="106" t="str">
        <f t="shared" si="59"/>
        <v/>
      </c>
      <c r="BL78" s="106"/>
      <c r="BM78" s="106" t="str">
        <f t="shared" si="60"/>
        <v/>
      </c>
      <c r="BN78" s="106" t="str">
        <f t="shared" si="61"/>
        <v/>
      </c>
      <c r="BO78" s="106" t="str">
        <f t="shared" si="62"/>
        <v/>
      </c>
      <c r="BP78" s="106" t="str">
        <f t="shared" si="63"/>
        <v/>
      </c>
      <c r="BQ78" s="106" t="str">
        <f t="shared" si="64"/>
        <v/>
      </c>
      <c r="BR78" s="106" t="str">
        <f t="shared" si="65"/>
        <v/>
      </c>
      <c r="BS78" s="106" t="str">
        <f t="shared" si="66"/>
        <v/>
      </c>
      <c r="BT78" s="106" t="str">
        <f t="shared" si="67"/>
        <v/>
      </c>
      <c r="BU78" s="106" t="str">
        <f t="shared" si="68"/>
        <v/>
      </c>
      <c r="BV78" s="106" t="str">
        <f t="shared" si="69"/>
        <v/>
      </c>
      <c r="BW78" s="106" t="str">
        <f t="shared" si="70"/>
        <v/>
      </c>
      <c r="BX78" s="106" t="str">
        <f t="shared" si="71"/>
        <v/>
      </c>
      <c r="BY78" s="106" t="str">
        <f t="shared" si="72"/>
        <v/>
      </c>
      <c r="BZ78" s="106" t="str">
        <f t="shared" si="73"/>
        <v/>
      </c>
    </row>
    <row r="79" spans="1:78" ht="15.75" customHeight="1" x14ac:dyDescent="0.3">
      <c r="A79" s="154" t="str">
        <f>Contacts!$L$11&amp;"_"&amp;'Service Points'!C79</f>
        <v>S8602_43</v>
      </c>
      <c r="B79" s="411">
        <f>IF(ISERROR(VLOOKUP(A79,LY!$D:$E,1,FALSE)),0,1)</f>
        <v>0</v>
      </c>
      <c r="C79" s="307">
        <f t="shared" si="74"/>
        <v>43</v>
      </c>
      <c r="D79" s="309" t="str">
        <f t="shared" si="75"/>
        <v/>
      </c>
      <c r="E79" s="42" t="str">
        <f t="shared" si="76"/>
        <v/>
      </c>
      <c r="F79" s="42" t="str">
        <f t="shared" si="77"/>
        <v/>
      </c>
      <c r="G79" s="463" t="str">
        <f t="shared" si="78"/>
        <v/>
      </c>
      <c r="H79" s="42"/>
      <c r="I79" s="308" t="str">
        <f t="shared" si="79"/>
        <v/>
      </c>
      <c r="J79" s="136" t="str">
        <f t="shared" si="80"/>
        <v/>
      </c>
      <c r="K79" s="409" t="str">
        <f t="shared" si="11"/>
        <v/>
      </c>
      <c r="L79" s="48">
        <f t="shared" si="81"/>
        <v>0</v>
      </c>
      <c r="M79" s="271" t="str">
        <f t="shared" si="12"/>
        <v/>
      </c>
      <c r="N79" s="271" t="str">
        <f t="shared" si="13"/>
        <v/>
      </c>
      <c r="O79" s="152"/>
      <c r="P79" s="106" t="str">
        <f t="shared" si="14"/>
        <v/>
      </c>
      <c r="Q79" s="106" t="str">
        <f t="shared" si="15"/>
        <v/>
      </c>
      <c r="R79" s="106" t="str">
        <f t="shared" si="16"/>
        <v/>
      </c>
      <c r="S79" s="106" t="str">
        <f t="shared" si="17"/>
        <v/>
      </c>
      <c r="T79" s="106" t="str">
        <f t="shared" si="18"/>
        <v/>
      </c>
      <c r="U79" s="106" t="str">
        <f t="shared" si="19"/>
        <v/>
      </c>
      <c r="V79" s="106" t="str">
        <f t="shared" si="20"/>
        <v/>
      </c>
      <c r="W79" s="106" t="str">
        <f t="shared" si="21"/>
        <v/>
      </c>
      <c r="X79" s="106" t="str">
        <f t="shared" si="22"/>
        <v/>
      </c>
      <c r="Y79" s="106" t="str">
        <f t="shared" si="23"/>
        <v/>
      </c>
      <c r="Z79" s="106" t="str">
        <f t="shared" si="24"/>
        <v/>
      </c>
      <c r="AA79" s="106" t="str">
        <f t="shared" si="25"/>
        <v/>
      </c>
      <c r="AB79" s="106" t="str">
        <f t="shared" si="26"/>
        <v/>
      </c>
      <c r="AC79" s="106" t="str">
        <f t="shared" si="27"/>
        <v/>
      </c>
      <c r="AD79" s="106"/>
      <c r="AE79" s="106" t="str">
        <f t="shared" si="28"/>
        <v/>
      </c>
      <c r="AF79" s="106" t="str">
        <f t="shared" si="29"/>
        <v/>
      </c>
      <c r="AG79" s="106" t="str">
        <f t="shared" si="30"/>
        <v/>
      </c>
      <c r="AH79" s="106" t="str">
        <f t="shared" si="31"/>
        <v/>
      </c>
      <c r="AI79" s="106" t="str">
        <f t="shared" si="32"/>
        <v/>
      </c>
      <c r="AJ79" s="106" t="str">
        <f t="shared" si="33"/>
        <v/>
      </c>
      <c r="AK79" s="106" t="str">
        <f t="shared" si="34"/>
        <v/>
      </c>
      <c r="AL79" s="106" t="str">
        <f t="shared" si="35"/>
        <v/>
      </c>
      <c r="AM79" s="106" t="str">
        <f t="shared" si="36"/>
        <v/>
      </c>
      <c r="AN79" s="106" t="str">
        <f t="shared" si="37"/>
        <v/>
      </c>
      <c r="AO79" s="106" t="str">
        <f t="shared" si="38"/>
        <v/>
      </c>
      <c r="AP79" s="106" t="str">
        <f t="shared" si="39"/>
        <v/>
      </c>
      <c r="AQ79" s="106" t="str">
        <f t="shared" si="40"/>
        <v/>
      </c>
      <c r="AR79" s="106" t="str">
        <f t="shared" si="41"/>
        <v/>
      </c>
      <c r="AS79" s="271" t="str">
        <f t="shared" si="42"/>
        <v/>
      </c>
      <c r="AT79" s="271" t="str">
        <f t="shared" si="43"/>
        <v/>
      </c>
      <c r="AU79" s="271" t="str">
        <f t="shared" si="44"/>
        <v/>
      </c>
      <c r="AV79" s="271" t="str">
        <f t="shared" si="45"/>
        <v/>
      </c>
      <c r="AW79" s="271"/>
      <c r="AX79" s="106" t="str">
        <f t="shared" si="46"/>
        <v/>
      </c>
      <c r="AY79" s="106" t="str">
        <f t="shared" si="47"/>
        <v/>
      </c>
      <c r="AZ79" s="106" t="str">
        <f t="shared" si="48"/>
        <v/>
      </c>
      <c r="BA79" s="106" t="str">
        <f t="shared" si="49"/>
        <v/>
      </c>
      <c r="BB79" s="106" t="str">
        <f t="shared" si="50"/>
        <v/>
      </c>
      <c r="BC79" s="106" t="str">
        <f t="shared" si="51"/>
        <v/>
      </c>
      <c r="BD79" s="106" t="str">
        <f t="shared" si="52"/>
        <v/>
      </c>
      <c r="BE79" s="106" t="str">
        <f t="shared" si="53"/>
        <v/>
      </c>
      <c r="BF79" s="106" t="str">
        <f t="shared" si="54"/>
        <v/>
      </c>
      <c r="BG79" s="106" t="str">
        <f t="shared" si="55"/>
        <v/>
      </c>
      <c r="BH79" s="106" t="str">
        <f t="shared" si="56"/>
        <v/>
      </c>
      <c r="BI79" s="106" t="str">
        <f t="shared" si="57"/>
        <v/>
      </c>
      <c r="BJ79" s="106" t="str">
        <f t="shared" si="58"/>
        <v/>
      </c>
      <c r="BK79" s="106" t="str">
        <f t="shared" si="59"/>
        <v/>
      </c>
      <c r="BL79" s="106"/>
      <c r="BM79" s="106" t="str">
        <f t="shared" si="60"/>
        <v/>
      </c>
      <c r="BN79" s="106" t="str">
        <f t="shared" si="61"/>
        <v/>
      </c>
      <c r="BO79" s="106" t="str">
        <f t="shared" si="62"/>
        <v/>
      </c>
      <c r="BP79" s="106" t="str">
        <f t="shared" si="63"/>
        <v/>
      </c>
      <c r="BQ79" s="106" t="str">
        <f t="shared" si="64"/>
        <v/>
      </c>
      <c r="BR79" s="106" t="str">
        <f t="shared" si="65"/>
        <v/>
      </c>
      <c r="BS79" s="106" t="str">
        <f t="shared" si="66"/>
        <v/>
      </c>
      <c r="BT79" s="106" t="str">
        <f t="shared" si="67"/>
        <v/>
      </c>
      <c r="BU79" s="106" t="str">
        <f t="shared" si="68"/>
        <v/>
      </c>
      <c r="BV79" s="106" t="str">
        <f t="shared" si="69"/>
        <v/>
      </c>
      <c r="BW79" s="106" t="str">
        <f t="shared" si="70"/>
        <v/>
      </c>
      <c r="BX79" s="106" t="str">
        <f t="shared" si="71"/>
        <v/>
      </c>
      <c r="BY79" s="106" t="str">
        <f t="shared" si="72"/>
        <v/>
      </c>
      <c r="BZ79" s="106" t="str">
        <f t="shared" si="73"/>
        <v/>
      </c>
    </row>
    <row r="80" spans="1:78" ht="15.75" customHeight="1" x14ac:dyDescent="0.3">
      <c r="A80" s="154" t="str">
        <f>Contacts!$L$11&amp;"_"&amp;'Service Points'!C80</f>
        <v>S8602_44</v>
      </c>
      <c r="B80" s="411">
        <f>IF(ISERROR(VLOOKUP(A80,LY!$D:$E,1,FALSE)),0,1)</f>
        <v>0</v>
      </c>
      <c r="C80" s="307">
        <f t="shared" si="74"/>
        <v>44</v>
      </c>
      <c r="D80" s="309" t="str">
        <f t="shared" si="75"/>
        <v/>
      </c>
      <c r="E80" s="42" t="str">
        <f t="shared" si="76"/>
        <v/>
      </c>
      <c r="F80" s="42" t="str">
        <f t="shared" si="77"/>
        <v/>
      </c>
      <c r="G80" s="463" t="str">
        <f t="shared" si="78"/>
        <v/>
      </c>
      <c r="H80" s="42"/>
      <c r="I80" s="308" t="str">
        <f t="shared" si="79"/>
        <v/>
      </c>
      <c r="J80" s="136" t="str">
        <f t="shared" si="80"/>
        <v/>
      </c>
      <c r="K80" s="409" t="str">
        <f t="shared" si="11"/>
        <v/>
      </c>
      <c r="L80" s="48">
        <f t="shared" si="81"/>
        <v>0</v>
      </c>
      <c r="M80" s="271" t="str">
        <f t="shared" si="12"/>
        <v/>
      </c>
      <c r="N80" s="271" t="str">
        <f t="shared" si="13"/>
        <v/>
      </c>
      <c r="O80" s="152"/>
      <c r="P80" s="106" t="str">
        <f t="shared" si="14"/>
        <v/>
      </c>
      <c r="Q80" s="106" t="str">
        <f t="shared" si="15"/>
        <v/>
      </c>
      <c r="R80" s="106" t="str">
        <f t="shared" si="16"/>
        <v/>
      </c>
      <c r="S80" s="106" t="str">
        <f t="shared" si="17"/>
        <v/>
      </c>
      <c r="T80" s="106" t="str">
        <f t="shared" si="18"/>
        <v/>
      </c>
      <c r="U80" s="106" t="str">
        <f t="shared" si="19"/>
        <v/>
      </c>
      <c r="V80" s="106" t="str">
        <f t="shared" si="20"/>
        <v/>
      </c>
      <c r="W80" s="106" t="str">
        <f t="shared" si="21"/>
        <v/>
      </c>
      <c r="X80" s="106" t="str">
        <f t="shared" si="22"/>
        <v/>
      </c>
      <c r="Y80" s="106" t="str">
        <f t="shared" si="23"/>
        <v/>
      </c>
      <c r="Z80" s="106" t="str">
        <f t="shared" si="24"/>
        <v/>
      </c>
      <c r="AA80" s="106" t="str">
        <f t="shared" si="25"/>
        <v/>
      </c>
      <c r="AB80" s="106" t="str">
        <f t="shared" si="26"/>
        <v/>
      </c>
      <c r="AC80" s="106" t="str">
        <f t="shared" si="27"/>
        <v/>
      </c>
      <c r="AD80" s="106"/>
      <c r="AE80" s="106" t="str">
        <f t="shared" si="28"/>
        <v/>
      </c>
      <c r="AF80" s="106" t="str">
        <f t="shared" si="29"/>
        <v/>
      </c>
      <c r="AG80" s="106" t="str">
        <f t="shared" si="30"/>
        <v/>
      </c>
      <c r="AH80" s="106" t="str">
        <f t="shared" si="31"/>
        <v/>
      </c>
      <c r="AI80" s="106" t="str">
        <f t="shared" si="32"/>
        <v/>
      </c>
      <c r="AJ80" s="106" t="str">
        <f t="shared" si="33"/>
        <v/>
      </c>
      <c r="AK80" s="106" t="str">
        <f t="shared" si="34"/>
        <v/>
      </c>
      <c r="AL80" s="106" t="str">
        <f t="shared" si="35"/>
        <v/>
      </c>
      <c r="AM80" s="106" t="str">
        <f t="shared" si="36"/>
        <v/>
      </c>
      <c r="AN80" s="106" t="str">
        <f t="shared" si="37"/>
        <v/>
      </c>
      <c r="AO80" s="106" t="str">
        <f t="shared" si="38"/>
        <v/>
      </c>
      <c r="AP80" s="106" t="str">
        <f t="shared" si="39"/>
        <v/>
      </c>
      <c r="AQ80" s="106" t="str">
        <f t="shared" si="40"/>
        <v/>
      </c>
      <c r="AR80" s="106" t="str">
        <f t="shared" si="41"/>
        <v/>
      </c>
      <c r="AS80" s="271" t="str">
        <f t="shared" si="42"/>
        <v/>
      </c>
      <c r="AT80" s="271" t="str">
        <f t="shared" si="43"/>
        <v/>
      </c>
      <c r="AU80" s="271" t="str">
        <f t="shared" si="44"/>
        <v/>
      </c>
      <c r="AV80" s="271" t="str">
        <f t="shared" si="45"/>
        <v/>
      </c>
      <c r="AW80" s="271"/>
      <c r="AX80" s="106" t="str">
        <f t="shared" si="46"/>
        <v/>
      </c>
      <c r="AY80" s="106" t="str">
        <f t="shared" si="47"/>
        <v/>
      </c>
      <c r="AZ80" s="106" t="str">
        <f t="shared" si="48"/>
        <v/>
      </c>
      <c r="BA80" s="106" t="str">
        <f t="shared" si="49"/>
        <v/>
      </c>
      <c r="BB80" s="106" t="str">
        <f t="shared" si="50"/>
        <v/>
      </c>
      <c r="BC80" s="106" t="str">
        <f t="shared" si="51"/>
        <v/>
      </c>
      <c r="BD80" s="106" t="str">
        <f t="shared" si="52"/>
        <v/>
      </c>
      <c r="BE80" s="106" t="str">
        <f t="shared" si="53"/>
        <v/>
      </c>
      <c r="BF80" s="106" t="str">
        <f t="shared" si="54"/>
        <v/>
      </c>
      <c r="BG80" s="106" t="str">
        <f t="shared" si="55"/>
        <v/>
      </c>
      <c r="BH80" s="106" t="str">
        <f t="shared" si="56"/>
        <v/>
      </c>
      <c r="BI80" s="106" t="str">
        <f t="shared" si="57"/>
        <v/>
      </c>
      <c r="BJ80" s="106" t="str">
        <f t="shared" si="58"/>
        <v/>
      </c>
      <c r="BK80" s="106" t="str">
        <f t="shared" si="59"/>
        <v/>
      </c>
      <c r="BL80" s="106"/>
      <c r="BM80" s="106" t="str">
        <f t="shared" si="60"/>
        <v/>
      </c>
      <c r="BN80" s="106" t="str">
        <f t="shared" si="61"/>
        <v/>
      </c>
      <c r="BO80" s="106" t="str">
        <f t="shared" si="62"/>
        <v/>
      </c>
      <c r="BP80" s="106" t="str">
        <f t="shared" si="63"/>
        <v/>
      </c>
      <c r="BQ80" s="106" t="str">
        <f t="shared" si="64"/>
        <v/>
      </c>
      <c r="BR80" s="106" t="str">
        <f t="shared" si="65"/>
        <v/>
      </c>
      <c r="BS80" s="106" t="str">
        <f t="shared" si="66"/>
        <v/>
      </c>
      <c r="BT80" s="106" t="str">
        <f t="shared" si="67"/>
        <v/>
      </c>
      <c r="BU80" s="106" t="str">
        <f t="shared" si="68"/>
        <v/>
      </c>
      <c r="BV80" s="106" t="str">
        <f t="shared" si="69"/>
        <v/>
      </c>
      <c r="BW80" s="106" t="str">
        <f t="shared" si="70"/>
        <v/>
      </c>
      <c r="BX80" s="106" t="str">
        <f t="shared" si="71"/>
        <v/>
      </c>
      <c r="BY80" s="106" t="str">
        <f t="shared" si="72"/>
        <v/>
      </c>
      <c r="BZ80" s="106" t="str">
        <f t="shared" si="73"/>
        <v/>
      </c>
    </row>
    <row r="81" spans="1:78" ht="15.75" customHeight="1" x14ac:dyDescent="0.3">
      <c r="A81" s="154" t="str">
        <f>Contacts!$L$11&amp;"_"&amp;'Service Points'!C81</f>
        <v>S8602_45</v>
      </c>
      <c r="B81" s="411">
        <f>IF(ISERROR(VLOOKUP(A81,LY!$D:$E,1,FALSE)),0,1)</f>
        <v>0</v>
      </c>
      <c r="C81" s="307">
        <f t="shared" si="74"/>
        <v>45</v>
      </c>
      <c r="D81" s="309" t="str">
        <f t="shared" si="75"/>
        <v/>
      </c>
      <c r="E81" s="42" t="str">
        <f t="shared" si="76"/>
        <v/>
      </c>
      <c r="F81" s="42" t="str">
        <f t="shared" si="77"/>
        <v/>
      </c>
      <c r="G81" s="463" t="str">
        <f t="shared" si="78"/>
        <v/>
      </c>
      <c r="H81" s="42"/>
      <c r="I81" s="308" t="str">
        <f t="shared" si="79"/>
        <v/>
      </c>
      <c r="J81" s="136" t="str">
        <f t="shared" si="80"/>
        <v/>
      </c>
      <c r="K81" s="409" t="str">
        <f t="shared" si="11"/>
        <v/>
      </c>
      <c r="L81" s="48">
        <f t="shared" si="81"/>
        <v>0</v>
      </c>
      <c r="M81" s="271" t="str">
        <f t="shared" si="12"/>
        <v/>
      </c>
      <c r="N81" s="271" t="str">
        <f t="shared" si="13"/>
        <v/>
      </c>
      <c r="O81" s="152"/>
      <c r="P81" s="106" t="str">
        <f t="shared" si="14"/>
        <v/>
      </c>
      <c r="Q81" s="106" t="str">
        <f t="shared" si="15"/>
        <v/>
      </c>
      <c r="R81" s="106" t="str">
        <f t="shared" si="16"/>
        <v/>
      </c>
      <c r="S81" s="106" t="str">
        <f t="shared" si="17"/>
        <v/>
      </c>
      <c r="T81" s="106" t="str">
        <f t="shared" si="18"/>
        <v/>
      </c>
      <c r="U81" s="106" t="str">
        <f t="shared" si="19"/>
        <v/>
      </c>
      <c r="V81" s="106" t="str">
        <f t="shared" si="20"/>
        <v/>
      </c>
      <c r="W81" s="106" t="str">
        <f t="shared" si="21"/>
        <v/>
      </c>
      <c r="X81" s="106" t="str">
        <f t="shared" si="22"/>
        <v/>
      </c>
      <c r="Y81" s="106" t="str">
        <f t="shared" si="23"/>
        <v/>
      </c>
      <c r="Z81" s="106" t="str">
        <f t="shared" si="24"/>
        <v/>
      </c>
      <c r="AA81" s="106" t="str">
        <f t="shared" si="25"/>
        <v/>
      </c>
      <c r="AB81" s="106" t="str">
        <f t="shared" si="26"/>
        <v/>
      </c>
      <c r="AC81" s="106" t="str">
        <f t="shared" si="27"/>
        <v/>
      </c>
      <c r="AD81" s="106"/>
      <c r="AE81" s="106" t="str">
        <f t="shared" si="28"/>
        <v/>
      </c>
      <c r="AF81" s="106" t="str">
        <f t="shared" si="29"/>
        <v/>
      </c>
      <c r="AG81" s="106" t="str">
        <f t="shared" si="30"/>
        <v/>
      </c>
      <c r="AH81" s="106" t="str">
        <f t="shared" si="31"/>
        <v/>
      </c>
      <c r="AI81" s="106" t="str">
        <f t="shared" si="32"/>
        <v/>
      </c>
      <c r="AJ81" s="106" t="str">
        <f t="shared" si="33"/>
        <v/>
      </c>
      <c r="AK81" s="106" t="str">
        <f t="shared" si="34"/>
        <v/>
      </c>
      <c r="AL81" s="106" t="str">
        <f t="shared" si="35"/>
        <v/>
      </c>
      <c r="AM81" s="106" t="str">
        <f t="shared" si="36"/>
        <v/>
      </c>
      <c r="AN81" s="106" t="str">
        <f t="shared" si="37"/>
        <v/>
      </c>
      <c r="AO81" s="106" t="str">
        <f t="shared" si="38"/>
        <v/>
      </c>
      <c r="AP81" s="106" t="str">
        <f t="shared" si="39"/>
        <v/>
      </c>
      <c r="AQ81" s="106" t="str">
        <f t="shared" si="40"/>
        <v/>
      </c>
      <c r="AR81" s="106" t="str">
        <f t="shared" si="41"/>
        <v/>
      </c>
      <c r="AS81" s="271" t="str">
        <f t="shared" si="42"/>
        <v/>
      </c>
      <c r="AT81" s="271" t="str">
        <f t="shared" si="43"/>
        <v/>
      </c>
      <c r="AU81" s="271" t="str">
        <f t="shared" si="44"/>
        <v/>
      </c>
      <c r="AV81" s="271" t="str">
        <f t="shared" si="45"/>
        <v/>
      </c>
      <c r="AW81" s="271"/>
      <c r="AX81" s="106" t="str">
        <f t="shared" si="46"/>
        <v/>
      </c>
      <c r="AY81" s="106" t="str">
        <f t="shared" si="47"/>
        <v/>
      </c>
      <c r="AZ81" s="106" t="str">
        <f t="shared" si="48"/>
        <v/>
      </c>
      <c r="BA81" s="106" t="str">
        <f t="shared" si="49"/>
        <v/>
      </c>
      <c r="BB81" s="106" t="str">
        <f t="shared" si="50"/>
        <v/>
      </c>
      <c r="BC81" s="106" t="str">
        <f t="shared" si="51"/>
        <v/>
      </c>
      <c r="BD81" s="106" t="str">
        <f t="shared" si="52"/>
        <v/>
      </c>
      <c r="BE81" s="106" t="str">
        <f t="shared" si="53"/>
        <v/>
      </c>
      <c r="BF81" s="106" t="str">
        <f t="shared" si="54"/>
        <v/>
      </c>
      <c r="BG81" s="106" t="str">
        <f t="shared" si="55"/>
        <v/>
      </c>
      <c r="BH81" s="106" t="str">
        <f t="shared" si="56"/>
        <v/>
      </c>
      <c r="BI81" s="106" t="str">
        <f t="shared" si="57"/>
        <v/>
      </c>
      <c r="BJ81" s="106" t="str">
        <f t="shared" si="58"/>
        <v/>
      </c>
      <c r="BK81" s="106" t="str">
        <f t="shared" si="59"/>
        <v/>
      </c>
      <c r="BL81" s="106"/>
      <c r="BM81" s="106" t="str">
        <f t="shared" si="60"/>
        <v/>
      </c>
      <c r="BN81" s="106" t="str">
        <f t="shared" si="61"/>
        <v/>
      </c>
      <c r="BO81" s="106" t="str">
        <f t="shared" si="62"/>
        <v/>
      </c>
      <c r="BP81" s="106" t="str">
        <f t="shared" si="63"/>
        <v/>
      </c>
      <c r="BQ81" s="106" t="str">
        <f t="shared" si="64"/>
        <v/>
      </c>
      <c r="BR81" s="106" t="str">
        <f t="shared" si="65"/>
        <v/>
      </c>
      <c r="BS81" s="106" t="str">
        <f t="shared" si="66"/>
        <v/>
      </c>
      <c r="BT81" s="106" t="str">
        <f t="shared" si="67"/>
        <v/>
      </c>
      <c r="BU81" s="106" t="str">
        <f t="shared" si="68"/>
        <v/>
      </c>
      <c r="BV81" s="106" t="str">
        <f t="shared" si="69"/>
        <v/>
      </c>
      <c r="BW81" s="106" t="str">
        <f t="shared" si="70"/>
        <v/>
      </c>
      <c r="BX81" s="106" t="str">
        <f t="shared" si="71"/>
        <v/>
      </c>
      <c r="BY81" s="106" t="str">
        <f t="shared" si="72"/>
        <v/>
      </c>
      <c r="BZ81" s="106" t="str">
        <f t="shared" si="73"/>
        <v/>
      </c>
    </row>
    <row r="82" spans="1:78" ht="15.75" customHeight="1" x14ac:dyDescent="0.3">
      <c r="A82" s="154" t="str">
        <f>Contacts!$L$11&amp;"_"&amp;'Service Points'!C82</f>
        <v>S8602_46</v>
      </c>
      <c r="B82" s="411">
        <f>IF(ISERROR(VLOOKUP(A82,LY!$D:$E,1,FALSE)),0,1)</f>
        <v>0</v>
      </c>
      <c r="C82" s="307">
        <f t="shared" si="74"/>
        <v>46</v>
      </c>
      <c r="D82" s="309" t="str">
        <f t="shared" si="75"/>
        <v/>
      </c>
      <c r="E82" s="42" t="str">
        <f t="shared" si="76"/>
        <v/>
      </c>
      <c r="F82" s="42" t="str">
        <f t="shared" si="77"/>
        <v/>
      </c>
      <c r="G82" s="463" t="str">
        <f t="shared" si="78"/>
        <v/>
      </c>
      <c r="H82" s="42"/>
      <c r="I82" s="308" t="str">
        <f t="shared" si="79"/>
        <v/>
      </c>
      <c r="J82" s="136" t="str">
        <f t="shared" si="80"/>
        <v/>
      </c>
      <c r="K82" s="409" t="str">
        <f t="shared" si="11"/>
        <v/>
      </c>
      <c r="L82" s="48">
        <f t="shared" si="81"/>
        <v>0</v>
      </c>
      <c r="M82" s="271" t="str">
        <f t="shared" si="12"/>
        <v/>
      </c>
      <c r="N82" s="271" t="str">
        <f t="shared" si="13"/>
        <v/>
      </c>
      <c r="O82" s="152"/>
      <c r="P82" s="106" t="str">
        <f t="shared" si="14"/>
        <v/>
      </c>
      <c r="Q82" s="106" t="str">
        <f t="shared" si="15"/>
        <v/>
      </c>
      <c r="R82" s="106" t="str">
        <f t="shared" si="16"/>
        <v/>
      </c>
      <c r="S82" s="106" t="str">
        <f t="shared" si="17"/>
        <v/>
      </c>
      <c r="T82" s="106" t="str">
        <f t="shared" si="18"/>
        <v/>
      </c>
      <c r="U82" s="106" t="str">
        <f t="shared" si="19"/>
        <v/>
      </c>
      <c r="V82" s="106" t="str">
        <f t="shared" si="20"/>
        <v/>
      </c>
      <c r="W82" s="106" t="str">
        <f t="shared" si="21"/>
        <v/>
      </c>
      <c r="X82" s="106" t="str">
        <f t="shared" si="22"/>
        <v/>
      </c>
      <c r="Y82" s="106" t="str">
        <f t="shared" si="23"/>
        <v/>
      </c>
      <c r="Z82" s="106" t="str">
        <f t="shared" si="24"/>
        <v/>
      </c>
      <c r="AA82" s="106" t="str">
        <f t="shared" si="25"/>
        <v/>
      </c>
      <c r="AB82" s="106" t="str">
        <f t="shared" si="26"/>
        <v/>
      </c>
      <c r="AC82" s="106" t="str">
        <f t="shared" si="27"/>
        <v/>
      </c>
      <c r="AD82" s="106"/>
      <c r="AE82" s="106" t="str">
        <f t="shared" si="28"/>
        <v/>
      </c>
      <c r="AF82" s="106" t="str">
        <f t="shared" si="29"/>
        <v/>
      </c>
      <c r="AG82" s="106" t="str">
        <f t="shared" si="30"/>
        <v/>
      </c>
      <c r="AH82" s="106" t="str">
        <f t="shared" si="31"/>
        <v/>
      </c>
      <c r="AI82" s="106" t="str">
        <f t="shared" si="32"/>
        <v/>
      </c>
      <c r="AJ82" s="106" t="str">
        <f t="shared" si="33"/>
        <v/>
      </c>
      <c r="AK82" s="106" t="str">
        <f t="shared" si="34"/>
        <v/>
      </c>
      <c r="AL82" s="106" t="str">
        <f t="shared" si="35"/>
        <v/>
      </c>
      <c r="AM82" s="106" t="str">
        <f t="shared" si="36"/>
        <v/>
      </c>
      <c r="AN82" s="106" t="str">
        <f t="shared" si="37"/>
        <v/>
      </c>
      <c r="AO82" s="106" t="str">
        <f t="shared" si="38"/>
        <v/>
      </c>
      <c r="AP82" s="106" t="str">
        <f t="shared" si="39"/>
        <v/>
      </c>
      <c r="AQ82" s="106" t="str">
        <f t="shared" si="40"/>
        <v/>
      </c>
      <c r="AR82" s="106" t="str">
        <f t="shared" si="41"/>
        <v/>
      </c>
      <c r="AS82" s="271" t="str">
        <f t="shared" si="42"/>
        <v/>
      </c>
      <c r="AT82" s="271" t="str">
        <f t="shared" si="43"/>
        <v/>
      </c>
      <c r="AU82" s="271" t="str">
        <f t="shared" si="44"/>
        <v/>
      </c>
      <c r="AV82" s="271" t="str">
        <f t="shared" si="45"/>
        <v/>
      </c>
      <c r="AW82" s="271"/>
      <c r="AX82" s="106" t="str">
        <f t="shared" si="46"/>
        <v/>
      </c>
      <c r="AY82" s="106" t="str">
        <f t="shared" si="47"/>
        <v/>
      </c>
      <c r="AZ82" s="106" t="str">
        <f t="shared" si="48"/>
        <v/>
      </c>
      <c r="BA82" s="106" t="str">
        <f t="shared" si="49"/>
        <v/>
      </c>
      <c r="BB82" s="106" t="str">
        <f t="shared" si="50"/>
        <v/>
      </c>
      <c r="BC82" s="106" t="str">
        <f t="shared" si="51"/>
        <v/>
      </c>
      <c r="BD82" s="106" t="str">
        <f t="shared" si="52"/>
        <v/>
      </c>
      <c r="BE82" s="106" t="str">
        <f t="shared" si="53"/>
        <v/>
      </c>
      <c r="BF82" s="106" t="str">
        <f t="shared" si="54"/>
        <v/>
      </c>
      <c r="BG82" s="106" t="str">
        <f t="shared" si="55"/>
        <v/>
      </c>
      <c r="BH82" s="106" t="str">
        <f t="shared" si="56"/>
        <v/>
      </c>
      <c r="BI82" s="106" t="str">
        <f t="shared" si="57"/>
        <v/>
      </c>
      <c r="BJ82" s="106" t="str">
        <f t="shared" si="58"/>
        <v/>
      </c>
      <c r="BK82" s="106" t="str">
        <f t="shared" si="59"/>
        <v/>
      </c>
      <c r="BL82" s="106"/>
      <c r="BM82" s="106" t="str">
        <f t="shared" si="60"/>
        <v/>
      </c>
      <c r="BN82" s="106" t="str">
        <f t="shared" si="61"/>
        <v/>
      </c>
      <c r="BO82" s="106" t="str">
        <f t="shared" si="62"/>
        <v/>
      </c>
      <c r="BP82" s="106" t="str">
        <f t="shared" si="63"/>
        <v/>
      </c>
      <c r="BQ82" s="106" t="str">
        <f t="shared" si="64"/>
        <v/>
      </c>
      <c r="BR82" s="106" t="str">
        <f t="shared" si="65"/>
        <v/>
      </c>
      <c r="BS82" s="106" t="str">
        <f t="shared" si="66"/>
        <v/>
      </c>
      <c r="BT82" s="106" t="str">
        <f t="shared" si="67"/>
        <v/>
      </c>
      <c r="BU82" s="106" t="str">
        <f t="shared" si="68"/>
        <v/>
      </c>
      <c r="BV82" s="106" t="str">
        <f t="shared" si="69"/>
        <v/>
      </c>
      <c r="BW82" s="106" t="str">
        <f t="shared" si="70"/>
        <v/>
      </c>
      <c r="BX82" s="106" t="str">
        <f t="shared" si="71"/>
        <v/>
      </c>
      <c r="BY82" s="106" t="str">
        <f t="shared" si="72"/>
        <v/>
      </c>
      <c r="BZ82" s="106" t="str">
        <f t="shared" si="73"/>
        <v/>
      </c>
    </row>
    <row r="83" spans="1:78" ht="15.75" customHeight="1" x14ac:dyDescent="0.3">
      <c r="A83" s="154" t="str">
        <f>Contacts!$L$11&amp;"_"&amp;'Service Points'!C83</f>
        <v>S8602_47</v>
      </c>
      <c r="B83" s="411">
        <f>IF(ISERROR(VLOOKUP(A83,LY!$D:$E,1,FALSE)),0,1)</f>
        <v>0</v>
      </c>
      <c r="C83" s="307">
        <f t="shared" si="74"/>
        <v>47</v>
      </c>
      <c r="D83" s="309" t="str">
        <f t="shared" si="75"/>
        <v/>
      </c>
      <c r="E83" s="42" t="str">
        <f t="shared" si="76"/>
        <v/>
      </c>
      <c r="F83" s="42" t="str">
        <f t="shared" si="77"/>
        <v/>
      </c>
      <c r="G83" s="463" t="str">
        <f t="shared" si="78"/>
        <v/>
      </c>
      <c r="H83" s="42"/>
      <c r="I83" s="308" t="str">
        <f t="shared" si="79"/>
        <v/>
      </c>
      <c r="J83" s="136" t="str">
        <f t="shared" si="80"/>
        <v/>
      </c>
      <c r="K83" s="409" t="str">
        <f t="shared" si="11"/>
        <v/>
      </c>
      <c r="L83" s="48">
        <f t="shared" si="81"/>
        <v>0</v>
      </c>
      <c r="M83" s="271" t="str">
        <f t="shared" si="12"/>
        <v/>
      </c>
      <c r="N83" s="271" t="str">
        <f t="shared" si="13"/>
        <v/>
      </c>
      <c r="O83" s="152"/>
      <c r="P83" s="106" t="str">
        <f t="shared" si="14"/>
        <v/>
      </c>
      <c r="Q83" s="106" t="str">
        <f t="shared" si="15"/>
        <v/>
      </c>
      <c r="R83" s="106" t="str">
        <f t="shared" si="16"/>
        <v/>
      </c>
      <c r="S83" s="106" t="str">
        <f t="shared" si="17"/>
        <v/>
      </c>
      <c r="T83" s="106" t="str">
        <f t="shared" si="18"/>
        <v/>
      </c>
      <c r="U83" s="106" t="str">
        <f t="shared" si="19"/>
        <v/>
      </c>
      <c r="V83" s="106" t="str">
        <f t="shared" si="20"/>
        <v/>
      </c>
      <c r="W83" s="106" t="str">
        <f t="shared" si="21"/>
        <v/>
      </c>
      <c r="X83" s="106" t="str">
        <f t="shared" si="22"/>
        <v/>
      </c>
      <c r="Y83" s="106" t="str">
        <f t="shared" si="23"/>
        <v/>
      </c>
      <c r="Z83" s="106" t="str">
        <f t="shared" si="24"/>
        <v/>
      </c>
      <c r="AA83" s="106" t="str">
        <f t="shared" si="25"/>
        <v/>
      </c>
      <c r="AB83" s="106" t="str">
        <f t="shared" si="26"/>
        <v/>
      </c>
      <c r="AC83" s="106" t="str">
        <f t="shared" si="27"/>
        <v/>
      </c>
      <c r="AD83" s="106"/>
      <c r="AE83" s="106" t="str">
        <f t="shared" si="28"/>
        <v/>
      </c>
      <c r="AF83" s="106" t="str">
        <f t="shared" si="29"/>
        <v/>
      </c>
      <c r="AG83" s="106" t="str">
        <f t="shared" si="30"/>
        <v/>
      </c>
      <c r="AH83" s="106" t="str">
        <f t="shared" si="31"/>
        <v/>
      </c>
      <c r="AI83" s="106" t="str">
        <f t="shared" si="32"/>
        <v/>
      </c>
      <c r="AJ83" s="106" t="str">
        <f t="shared" si="33"/>
        <v/>
      </c>
      <c r="AK83" s="106" t="str">
        <f t="shared" si="34"/>
        <v/>
      </c>
      <c r="AL83" s="106" t="str">
        <f t="shared" si="35"/>
        <v/>
      </c>
      <c r="AM83" s="106" t="str">
        <f t="shared" si="36"/>
        <v/>
      </c>
      <c r="AN83" s="106" t="str">
        <f t="shared" si="37"/>
        <v/>
      </c>
      <c r="AO83" s="106" t="str">
        <f t="shared" si="38"/>
        <v/>
      </c>
      <c r="AP83" s="106" t="str">
        <f t="shared" si="39"/>
        <v/>
      </c>
      <c r="AQ83" s="106" t="str">
        <f t="shared" si="40"/>
        <v/>
      </c>
      <c r="AR83" s="106" t="str">
        <f t="shared" si="41"/>
        <v/>
      </c>
      <c r="AS83" s="271" t="str">
        <f t="shared" si="42"/>
        <v/>
      </c>
      <c r="AT83" s="271" t="str">
        <f t="shared" si="43"/>
        <v/>
      </c>
      <c r="AU83" s="271" t="str">
        <f t="shared" si="44"/>
        <v/>
      </c>
      <c r="AV83" s="271" t="str">
        <f t="shared" si="45"/>
        <v/>
      </c>
      <c r="AW83" s="271"/>
      <c r="AX83" s="106" t="str">
        <f t="shared" si="46"/>
        <v/>
      </c>
      <c r="AY83" s="106" t="str">
        <f t="shared" si="47"/>
        <v/>
      </c>
      <c r="AZ83" s="106" t="str">
        <f t="shared" si="48"/>
        <v/>
      </c>
      <c r="BA83" s="106" t="str">
        <f t="shared" si="49"/>
        <v/>
      </c>
      <c r="BB83" s="106" t="str">
        <f t="shared" si="50"/>
        <v/>
      </c>
      <c r="BC83" s="106" t="str">
        <f t="shared" si="51"/>
        <v/>
      </c>
      <c r="BD83" s="106" t="str">
        <f t="shared" si="52"/>
        <v/>
      </c>
      <c r="BE83" s="106" t="str">
        <f t="shared" si="53"/>
        <v/>
      </c>
      <c r="BF83" s="106" t="str">
        <f t="shared" si="54"/>
        <v/>
      </c>
      <c r="BG83" s="106" t="str">
        <f t="shared" si="55"/>
        <v/>
      </c>
      <c r="BH83" s="106" t="str">
        <f t="shared" si="56"/>
        <v/>
      </c>
      <c r="BI83" s="106" t="str">
        <f t="shared" si="57"/>
        <v/>
      </c>
      <c r="BJ83" s="106" t="str">
        <f t="shared" si="58"/>
        <v/>
      </c>
      <c r="BK83" s="106" t="str">
        <f t="shared" si="59"/>
        <v/>
      </c>
      <c r="BL83" s="106"/>
      <c r="BM83" s="106" t="str">
        <f t="shared" si="60"/>
        <v/>
      </c>
      <c r="BN83" s="106" t="str">
        <f t="shared" si="61"/>
        <v/>
      </c>
      <c r="BO83" s="106" t="str">
        <f t="shared" si="62"/>
        <v/>
      </c>
      <c r="BP83" s="106" t="str">
        <f t="shared" si="63"/>
        <v/>
      </c>
      <c r="BQ83" s="106" t="str">
        <f t="shared" si="64"/>
        <v/>
      </c>
      <c r="BR83" s="106" t="str">
        <f t="shared" si="65"/>
        <v/>
      </c>
      <c r="BS83" s="106" t="str">
        <f t="shared" si="66"/>
        <v/>
      </c>
      <c r="BT83" s="106" t="str">
        <f t="shared" si="67"/>
        <v/>
      </c>
      <c r="BU83" s="106" t="str">
        <f t="shared" si="68"/>
        <v/>
      </c>
      <c r="BV83" s="106" t="str">
        <f t="shared" si="69"/>
        <v/>
      </c>
      <c r="BW83" s="106" t="str">
        <f t="shared" si="70"/>
        <v/>
      </c>
      <c r="BX83" s="106" t="str">
        <f t="shared" si="71"/>
        <v/>
      </c>
      <c r="BY83" s="106" t="str">
        <f t="shared" si="72"/>
        <v/>
      </c>
      <c r="BZ83" s="106" t="str">
        <f t="shared" si="73"/>
        <v/>
      </c>
    </row>
    <row r="84" spans="1:78" ht="15.75" customHeight="1" x14ac:dyDescent="0.3">
      <c r="A84" s="154" t="str">
        <f>Contacts!$L$11&amp;"_"&amp;'Service Points'!C84</f>
        <v>S8602_48</v>
      </c>
      <c r="B84" s="411">
        <f>IF(ISERROR(VLOOKUP(A84,LY!$D:$E,1,FALSE)),0,1)</f>
        <v>0</v>
      </c>
      <c r="C84" s="307">
        <f t="shared" si="74"/>
        <v>48</v>
      </c>
      <c r="D84" s="309" t="str">
        <f t="shared" si="75"/>
        <v/>
      </c>
      <c r="E84" s="42" t="str">
        <f t="shared" si="76"/>
        <v/>
      </c>
      <c r="F84" s="42" t="str">
        <f t="shared" si="77"/>
        <v/>
      </c>
      <c r="G84" s="463" t="str">
        <f t="shared" si="78"/>
        <v/>
      </c>
      <c r="H84" s="42"/>
      <c r="I84" s="308" t="str">
        <f t="shared" si="79"/>
        <v/>
      </c>
      <c r="J84" s="136" t="str">
        <f t="shared" si="80"/>
        <v/>
      </c>
      <c r="K84" s="409" t="str">
        <f t="shared" si="11"/>
        <v/>
      </c>
      <c r="L84" s="48">
        <f t="shared" si="81"/>
        <v>0</v>
      </c>
      <c r="M84" s="271" t="str">
        <f t="shared" si="12"/>
        <v/>
      </c>
      <c r="N84" s="271" t="str">
        <f t="shared" si="13"/>
        <v/>
      </c>
      <c r="O84" s="152"/>
      <c r="P84" s="106" t="str">
        <f t="shared" si="14"/>
        <v/>
      </c>
      <c r="Q84" s="106" t="str">
        <f t="shared" si="15"/>
        <v/>
      </c>
      <c r="R84" s="106" t="str">
        <f t="shared" si="16"/>
        <v/>
      </c>
      <c r="S84" s="106" t="str">
        <f t="shared" si="17"/>
        <v/>
      </c>
      <c r="T84" s="106" t="str">
        <f t="shared" si="18"/>
        <v/>
      </c>
      <c r="U84" s="106" t="str">
        <f t="shared" si="19"/>
        <v/>
      </c>
      <c r="V84" s="106" t="str">
        <f t="shared" si="20"/>
        <v/>
      </c>
      <c r="W84" s="106" t="str">
        <f t="shared" si="21"/>
        <v/>
      </c>
      <c r="X84" s="106" t="str">
        <f t="shared" si="22"/>
        <v/>
      </c>
      <c r="Y84" s="106" t="str">
        <f t="shared" si="23"/>
        <v/>
      </c>
      <c r="Z84" s="106" t="str">
        <f t="shared" si="24"/>
        <v/>
      </c>
      <c r="AA84" s="106" t="str">
        <f t="shared" si="25"/>
        <v/>
      </c>
      <c r="AB84" s="106" t="str">
        <f t="shared" si="26"/>
        <v/>
      </c>
      <c r="AC84" s="106" t="str">
        <f t="shared" si="27"/>
        <v/>
      </c>
      <c r="AD84" s="106"/>
      <c r="AE84" s="106" t="str">
        <f t="shared" si="28"/>
        <v/>
      </c>
      <c r="AF84" s="106" t="str">
        <f t="shared" si="29"/>
        <v/>
      </c>
      <c r="AG84" s="106" t="str">
        <f t="shared" si="30"/>
        <v/>
      </c>
      <c r="AH84" s="106" t="str">
        <f t="shared" si="31"/>
        <v/>
      </c>
      <c r="AI84" s="106" t="str">
        <f t="shared" si="32"/>
        <v/>
      </c>
      <c r="AJ84" s="106" t="str">
        <f t="shared" si="33"/>
        <v/>
      </c>
      <c r="AK84" s="106" t="str">
        <f t="shared" si="34"/>
        <v/>
      </c>
      <c r="AL84" s="106" t="str">
        <f t="shared" si="35"/>
        <v/>
      </c>
      <c r="AM84" s="106" t="str">
        <f t="shared" si="36"/>
        <v/>
      </c>
      <c r="AN84" s="106" t="str">
        <f t="shared" si="37"/>
        <v/>
      </c>
      <c r="AO84" s="106" t="str">
        <f t="shared" si="38"/>
        <v/>
      </c>
      <c r="AP84" s="106" t="str">
        <f t="shared" si="39"/>
        <v/>
      </c>
      <c r="AQ84" s="106" t="str">
        <f t="shared" si="40"/>
        <v/>
      </c>
      <c r="AR84" s="106" t="str">
        <f t="shared" si="41"/>
        <v/>
      </c>
      <c r="AS84" s="271" t="str">
        <f t="shared" si="42"/>
        <v/>
      </c>
      <c r="AT84" s="271" t="str">
        <f t="shared" si="43"/>
        <v/>
      </c>
      <c r="AU84" s="271" t="str">
        <f t="shared" si="44"/>
        <v/>
      </c>
      <c r="AV84" s="271" t="str">
        <f t="shared" si="45"/>
        <v/>
      </c>
      <c r="AW84" s="271"/>
      <c r="AX84" s="106" t="str">
        <f t="shared" si="46"/>
        <v/>
      </c>
      <c r="AY84" s="106" t="str">
        <f t="shared" si="47"/>
        <v/>
      </c>
      <c r="AZ84" s="106" t="str">
        <f t="shared" si="48"/>
        <v/>
      </c>
      <c r="BA84" s="106" t="str">
        <f t="shared" si="49"/>
        <v/>
      </c>
      <c r="BB84" s="106" t="str">
        <f t="shared" si="50"/>
        <v/>
      </c>
      <c r="BC84" s="106" t="str">
        <f t="shared" si="51"/>
        <v/>
      </c>
      <c r="BD84" s="106" t="str">
        <f t="shared" si="52"/>
        <v/>
      </c>
      <c r="BE84" s="106" t="str">
        <f t="shared" si="53"/>
        <v/>
      </c>
      <c r="BF84" s="106" t="str">
        <f t="shared" si="54"/>
        <v/>
      </c>
      <c r="BG84" s="106" t="str">
        <f t="shared" si="55"/>
        <v/>
      </c>
      <c r="BH84" s="106" t="str">
        <f t="shared" si="56"/>
        <v/>
      </c>
      <c r="BI84" s="106" t="str">
        <f t="shared" si="57"/>
        <v/>
      </c>
      <c r="BJ84" s="106" t="str">
        <f t="shared" si="58"/>
        <v/>
      </c>
      <c r="BK84" s="106" t="str">
        <f t="shared" si="59"/>
        <v/>
      </c>
      <c r="BL84" s="106"/>
      <c r="BM84" s="106" t="str">
        <f t="shared" si="60"/>
        <v/>
      </c>
      <c r="BN84" s="106" t="str">
        <f t="shared" si="61"/>
        <v/>
      </c>
      <c r="BO84" s="106" t="str">
        <f t="shared" si="62"/>
        <v/>
      </c>
      <c r="BP84" s="106" t="str">
        <f t="shared" si="63"/>
        <v/>
      </c>
      <c r="BQ84" s="106" t="str">
        <f t="shared" si="64"/>
        <v/>
      </c>
      <c r="BR84" s="106" t="str">
        <f t="shared" si="65"/>
        <v/>
      </c>
      <c r="BS84" s="106" t="str">
        <f t="shared" si="66"/>
        <v/>
      </c>
      <c r="BT84" s="106" t="str">
        <f t="shared" si="67"/>
        <v/>
      </c>
      <c r="BU84" s="106" t="str">
        <f t="shared" si="68"/>
        <v/>
      </c>
      <c r="BV84" s="106" t="str">
        <f t="shared" si="69"/>
        <v/>
      </c>
      <c r="BW84" s="106" t="str">
        <f t="shared" si="70"/>
        <v/>
      </c>
      <c r="BX84" s="106" t="str">
        <f t="shared" si="71"/>
        <v/>
      </c>
      <c r="BY84" s="106" t="str">
        <f t="shared" si="72"/>
        <v/>
      </c>
      <c r="BZ84" s="106" t="str">
        <f t="shared" si="73"/>
        <v/>
      </c>
    </row>
    <row r="85" spans="1:78" ht="15.75" customHeight="1" x14ac:dyDescent="0.3">
      <c r="A85" s="154" t="str">
        <f>Contacts!$L$11&amp;"_"&amp;'Service Points'!C85</f>
        <v>S8602_49</v>
      </c>
      <c r="B85" s="411">
        <f>IF(ISERROR(VLOOKUP(A85,LY!$D:$E,1,FALSE)),0,1)</f>
        <v>0</v>
      </c>
      <c r="C85" s="307">
        <f t="shared" si="74"/>
        <v>49</v>
      </c>
      <c r="D85" s="309" t="str">
        <f t="shared" si="75"/>
        <v/>
      </c>
      <c r="E85" s="42" t="str">
        <f t="shared" si="76"/>
        <v/>
      </c>
      <c r="F85" s="42" t="str">
        <f t="shared" si="77"/>
        <v/>
      </c>
      <c r="G85" s="463" t="str">
        <f t="shared" si="78"/>
        <v/>
      </c>
      <c r="H85" s="42"/>
      <c r="I85" s="308" t="str">
        <f t="shared" si="79"/>
        <v/>
      </c>
      <c r="J85" s="136" t="str">
        <f t="shared" si="80"/>
        <v/>
      </c>
      <c r="K85" s="409" t="str">
        <f t="shared" si="11"/>
        <v/>
      </c>
      <c r="L85" s="48">
        <f t="shared" si="81"/>
        <v>0</v>
      </c>
      <c r="M85" s="271" t="str">
        <f t="shared" si="12"/>
        <v/>
      </c>
      <c r="N85" s="271" t="str">
        <f t="shared" si="13"/>
        <v/>
      </c>
      <c r="O85" s="152"/>
      <c r="P85" s="106" t="str">
        <f t="shared" si="14"/>
        <v/>
      </c>
      <c r="Q85" s="106" t="str">
        <f t="shared" si="15"/>
        <v/>
      </c>
      <c r="R85" s="106" t="str">
        <f t="shared" si="16"/>
        <v/>
      </c>
      <c r="S85" s="106" t="str">
        <f t="shared" si="17"/>
        <v/>
      </c>
      <c r="T85" s="106" t="str">
        <f t="shared" si="18"/>
        <v/>
      </c>
      <c r="U85" s="106" t="str">
        <f t="shared" si="19"/>
        <v/>
      </c>
      <c r="V85" s="106" t="str">
        <f t="shared" si="20"/>
        <v/>
      </c>
      <c r="W85" s="106" t="str">
        <f t="shared" si="21"/>
        <v/>
      </c>
      <c r="X85" s="106" t="str">
        <f t="shared" si="22"/>
        <v/>
      </c>
      <c r="Y85" s="106" t="str">
        <f t="shared" si="23"/>
        <v/>
      </c>
      <c r="Z85" s="106" t="str">
        <f t="shared" si="24"/>
        <v/>
      </c>
      <c r="AA85" s="106" t="str">
        <f t="shared" si="25"/>
        <v/>
      </c>
      <c r="AB85" s="106" t="str">
        <f t="shared" si="26"/>
        <v/>
      </c>
      <c r="AC85" s="106" t="str">
        <f t="shared" si="27"/>
        <v/>
      </c>
      <c r="AD85" s="106"/>
      <c r="AE85" s="106" t="str">
        <f t="shared" si="28"/>
        <v/>
      </c>
      <c r="AF85" s="106" t="str">
        <f t="shared" si="29"/>
        <v/>
      </c>
      <c r="AG85" s="106" t="str">
        <f t="shared" si="30"/>
        <v/>
      </c>
      <c r="AH85" s="106" t="str">
        <f t="shared" si="31"/>
        <v/>
      </c>
      <c r="AI85" s="106" t="str">
        <f t="shared" si="32"/>
        <v/>
      </c>
      <c r="AJ85" s="106" t="str">
        <f t="shared" si="33"/>
        <v/>
      </c>
      <c r="AK85" s="106" t="str">
        <f t="shared" si="34"/>
        <v/>
      </c>
      <c r="AL85" s="106" t="str">
        <f t="shared" si="35"/>
        <v/>
      </c>
      <c r="AM85" s="106" t="str">
        <f t="shared" si="36"/>
        <v/>
      </c>
      <c r="AN85" s="106" t="str">
        <f t="shared" si="37"/>
        <v/>
      </c>
      <c r="AO85" s="106" t="str">
        <f t="shared" si="38"/>
        <v/>
      </c>
      <c r="AP85" s="106" t="str">
        <f t="shared" si="39"/>
        <v/>
      </c>
      <c r="AQ85" s="106" t="str">
        <f t="shared" si="40"/>
        <v/>
      </c>
      <c r="AR85" s="106" t="str">
        <f t="shared" si="41"/>
        <v/>
      </c>
      <c r="AS85" s="271" t="str">
        <f t="shared" si="42"/>
        <v/>
      </c>
      <c r="AT85" s="271" t="str">
        <f t="shared" si="43"/>
        <v/>
      </c>
      <c r="AU85" s="271" t="str">
        <f t="shared" si="44"/>
        <v/>
      </c>
      <c r="AV85" s="271" t="str">
        <f t="shared" si="45"/>
        <v/>
      </c>
      <c r="AW85" s="271"/>
      <c r="AX85" s="106" t="str">
        <f t="shared" si="46"/>
        <v/>
      </c>
      <c r="AY85" s="106" t="str">
        <f t="shared" si="47"/>
        <v/>
      </c>
      <c r="AZ85" s="106" t="str">
        <f t="shared" si="48"/>
        <v/>
      </c>
      <c r="BA85" s="106" t="str">
        <f t="shared" si="49"/>
        <v/>
      </c>
      <c r="BB85" s="106" t="str">
        <f t="shared" si="50"/>
        <v/>
      </c>
      <c r="BC85" s="106" t="str">
        <f t="shared" si="51"/>
        <v/>
      </c>
      <c r="BD85" s="106" t="str">
        <f t="shared" si="52"/>
        <v/>
      </c>
      <c r="BE85" s="106" t="str">
        <f t="shared" si="53"/>
        <v/>
      </c>
      <c r="BF85" s="106" t="str">
        <f t="shared" si="54"/>
        <v/>
      </c>
      <c r="BG85" s="106" t="str">
        <f t="shared" si="55"/>
        <v/>
      </c>
      <c r="BH85" s="106" t="str">
        <f t="shared" si="56"/>
        <v/>
      </c>
      <c r="BI85" s="106" t="str">
        <f t="shared" si="57"/>
        <v/>
      </c>
      <c r="BJ85" s="106" t="str">
        <f t="shared" si="58"/>
        <v/>
      </c>
      <c r="BK85" s="106" t="str">
        <f t="shared" si="59"/>
        <v/>
      </c>
      <c r="BL85" s="106"/>
      <c r="BM85" s="106" t="str">
        <f t="shared" si="60"/>
        <v/>
      </c>
      <c r="BN85" s="106" t="str">
        <f t="shared" si="61"/>
        <v/>
      </c>
      <c r="BO85" s="106" t="str">
        <f t="shared" si="62"/>
        <v/>
      </c>
      <c r="BP85" s="106" t="str">
        <f t="shared" si="63"/>
        <v/>
      </c>
      <c r="BQ85" s="106" t="str">
        <f t="shared" si="64"/>
        <v/>
      </c>
      <c r="BR85" s="106" t="str">
        <f t="shared" si="65"/>
        <v/>
      </c>
      <c r="BS85" s="106" t="str">
        <f t="shared" si="66"/>
        <v/>
      </c>
      <c r="BT85" s="106" t="str">
        <f t="shared" si="67"/>
        <v/>
      </c>
      <c r="BU85" s="106" t="str">
        <f t="shared" si="68"/>
        <v/>
      </c>
      <c r="BV85" s="106" t="str">
        <f t="shared" si="69"/>
        <v/>
      </c>
      <c r="BW85" s="106" t="str">
        <f t="shared" si="70"/>
        <v/>
      </c>
      <c r="BX85" s="106" t="str">
        <f t="shared" si="71"/>
        <v/>
      </c>
      <c r="BY85" s="106" t="str">
        <f t="shared" si="72"/>
        <v/>
      </c>
      <c r="BZ85" s="106" t="str">
        <f t="shared" si="73"/>
        <v/>
      </c>
    </row>
    <row r="86" spans="1:78" ht="15.75" customHeight="1" x14ac:dyDescent="0.3">
      <c r="A86" s="154" t="str">
        <f>Contacts!$L$11&amp;"_"&amp;'Service Points'!C86</f>
        <v>S8602_50</v>
      </c>
      <c r="B86" s="411">
        <f>IF(ISERROR(VLOOKUP(A86,LY!$D:$E,1,FALSE)),0,1)</f>
        <v>0</v>
      </c>
      <c r="C86" s="307">
        <f t="shared" si="74"/>
        <v>50</v>
      </c>
      <c r="D86" s="309" t="str">
        <f t="shared" si="75"/>
        <v/>
      </c>
      <c r="E86" s="42" t="str">
        <f t="shared" si="76"/>
        <v/>
      </c>
      <c r="F86" s="42" t="str">
        <f t="shared" si="77"/>
        <v/>
      </c>
      <c r="G86" s="463" t="str">
        <f t="shared" si="78"/>
        <v/>
      </c>
      <c r="H86" s="42"/>
      <c r="I86" s="308" t="str">
        <f t="shared" si="79"/>
        <v/>
      </c>
      <c r="J86" s="136" t="str">
        <f t="shared" si="80"/>
        <v/>
      </c>
      <c r="K86" s="409" t="str">
        <f t="shared" si="11"/>
        <v/>
      </c>
      <c r="L86" s="48">
        <f t="shared" si="81"/>
        <v>0</v>
      </c>
      <c r="M86" s="271" t="str">
        <f t="shared" si="12"/>
        <v/>
      </c>
      <c r="N86" s="271" t="str">
        <f t="shared" si="13"/>
        <v/>
      </c>
      <c r="O86" s="152"/>
      <c r="P86" s="106" t="str">
        <f t="shared" si="14"/>
        <v/>
      </c>
      <c r="Q86" s="106" t="str">
        <f t="shared" si="15"/>
        <v/>
      </c>
      <c r="R86" s="106" t="str">
        <f t="shared" si="16"/>
        <v/>
      </c>
      <c r="S86" s="106" t="str">
        <f t="shared" si="17"/>
        <v/>
      </c>
      <c r="T86" s="106" t="str">
        <f t="shared" si="18"/>
        <v/>
      </c>
      <c r="U86" s="106" t="str">
        <f t="shared" si="19"/>
        <v/>
      </c>
      <c r="V86" s="106" t="str">
        <f t="shared" si="20"/>
        <v/>
      </c>
      <c r="W86" s="106" t="str">
        <f t="shared" si="21"/>
        <v/>
      </c>
      <c r="X86" s="106" t="str">
        <f t="shared" si="22"/>
        <v/>
      </c>
      <c r="Y86" s="106" t="str">
        <f t="shared" si="23"/>
        <v/>
      </c>
      <c r="Z86" s="106" t="str">
        <f t="shared" si="24"/>
        <v/>
      </c>
      <c r="AA86" s="106" t="str">
        <f t="shared" si="25"/>
        <v/>
      </c>
      <c r="AB86" s="106" t="str">
        <f t="shared" si="26"/>
        <v/>
      </c>
      <c r="AC86" s="106" t="str">
        <f t="shared" si="27"/>
        <v/>
      </c>
      <c r="AD86" s="106"/>
      <c r="AE86" s="106" t="str">
        <f t="shared" si="28"/>
        <v/>
      </c>
      <c r="AF86" s="106" t="str">
        <f t="shared" si="29"/>
        <v/>
      </c>
      <c r="AG86" s="106" t="str">
        <f t="shared" si="30"/>
        <v/>
      </c>
      <c r="AH86" s="106" t="str">
        <f t="shared" si="31"/>
        <v/>
      </c>
      <c r="AI86" s="106" t="str">
        <f t="shared" si="32"/>
        <v/>
      </c>
      <c r="AJ86" s="106" t="str">
        <f t="shared" si="33"/>
        <v/>
      </c>
      <c r="AK86" s="106" t="str">
        <f t="shared" si="34"/>
        <v/>
      </c>
      <c r="AL86" s="106" t="str">
        <f t="shared" si="35"/>
        <v/>
      </c>
      <c r="AM86" s="106" t="str">
        <f t="shared" si="36"/>
        <v/>
      </c>
      <c r="AN86" s="106" t="str">
        <f t="shared" si="37"/>
        <v/>
      </c>
      <c r="AO86" s="106" t="str">
        <f t="shared" si="38"/>
        <v/>
      </c>
      <c r="AP86" s="106" t="str">
        <f t="shared" si="39"/>
        <v/>
      </c>
      <c r="AQ86" s="106" t="str">
        <f t="shared" si="40"/>
        <v/>
      </c>
      <c r="AR86" s="106" t="str">
        <f t="shared" si="41"/>
        <v/>
      </c>
      <c r="AS86" s="271" t="str">
        <f t="shared" si="42"/>
        <v/>
      </c>
      <c r="AT86" s="271" t="str">
        <f t="shared" si="43"/>
        <v/>
      </c>
      <c r="AU86" s="271" t="str">
        <f t="shared" si="44"/>
        <v/>
      </c>
      <c r="AV86" s="271" t="str">
        <f t="shared" si="45"/>
        <v/>
      </c>
      <c r="AW86" s="271"/>
      <c r="AX86" s="106" t="str">
        <f t="shared" si="46"/>
        <v/>
      </c>
      <c r="AY86" s="106" t="str">
        <f t="shared" si="47"/>
        <v/>
      </c>
      <c r="AZ86" s="106" t="str">
        <f t="shared" si="48"/>
        <v/>
      </c>
      <c r="BA86" s="106" t="str">
        <f t="shared" si="49"/>
        <v/>
      </c>
      <c r="BB86" s="106" t="str">
        <f t="shared" si="50"/>
        <v/>
      </c>
      <c r="BC86" s="106" t="str">
        <f t="shared" si="51"/>
        <v/>
      </c>
      <c r="BD86" s="106" t="str">
        <f t="shared" si="52"/>
        <v/>
      </c>
      <c r="BE86" s="106" t="str">
        <f t="shared" si="53"/>
        <v/>
      </c>
      <c r="BF86" s="106" t="str">
        <f t="shared" si="54"/>
        <v/>
      </c>
      <c r="BG86" s="106" t="str">
        <f t="shared" si="55"/>
        <v/>
      </c>
      <c r="BH86" s="106" t="str">
        <f t="shared" si="56"/>
        <v/>
      </c>
      <c r="BI86" s="106" t="str">
        <f t="shared" si="57"/>
        <v/>
      </c>
      <c r="BJ86" s="106" t="str">
        <f t="shared" si="58"/>
        <v/>
      </c>
      <c r="BK86" s="106" t="str">
        <f t="shared" si="59"/>
        <v/>
      </c>
      <c r="BL86" s="106"/>
      <c r="BM86" s="106" t="str">
        <f t="shared" si="60"/>
        <v/>
      </c>
      <c r="BN86" s="106" t="str">
        <f t="shared" si="61"/>
        <v/>
      </c>
      <c r="BO86" s="106" t="str">
        <f t="shared" si="62"/>
        <v/>
      </c>
      <c r="BP86" s="106" t="str">
        <f t="shared" si="63"/>
        <v/>
      </c>
      <c r="BQ86" s="106" t="str">
        <f t="shared" si="64"/>
        <v/>
      </c>
      <c r="BR86" s="106" t="str">
        <f t="shared" si="65"/>
        <v/>
      </c>
      <c r="BS86" s="106" t="str">
        <f t="shared" si="66"/>
        <v/>
      </c>
      <c r="BT86" s="106" t="str">
        <f t="shared" si="67"/>
        <v/>
      </c>
      <c r="BU86" s="106" t="str">
        <f t="shared" si="68"/>
        <v/>
      </c>
      <c r="BV86" s="106" t="str">
        <f t="shared" si="69"/>
        <v/>
      </c>
      <c r="BW86" s="106" t="str">
        <f t="shared" si="70"/>
        <v/>
      </c>
      <c r="BX86" s="106" t="str">
        <f t="shared" si="71"/>
        <v/>
      </c>
      <c r="BY86" s="106" t="str">
        <f t="shared" si="72"/>
        <v/>
      </c>
      <c r="BZ86" s="106" t="str">
        <f t="shared" si="73"/>
        <v/>
      </c>
    </row>
    <row r="87" spans="1:78" ht="15.75" customHeight="1" x14ac:dyDescent="0.3">
      <c r="A87" s="154" t="str">
        <f>Contacts!$L$11&amp;"_"&amp;'Service Points'!C87</f>
        <v>S8602_51</v>
      </c>
      <c r="B87" s="411">
        <f>IF(ISERROR(VLOOKUP(A87,LY!$D:$E,1,FALSE)),0,1)</f>
        <v>0</v>
      </c>
      <c r="C87" s="307">
        <f t="shared" si="74"/>
        <v>51</v>
      </c>
      <c r="D87" s="309" t="str">
        <f t="shared" si="75"/>
        <v/>
      </c>
      <c r="E87" s="42" t="str">
        <f t="shared" si="76"/>
        <v/>
      </c>
      <c r="F87" s="42" t="str">
        <f t="shared" si="77"/>
        <v/>
      </c>
      <c r="G87" s="463" t="str">
        <f t="shared" si="78"/>
        <v/>
      </c>
      <c r="H87" s="42"/>
      <c r="I87" s="308" t="str">
        <f t="shared" si="79"/>
        <v/>
      </c>
      <c r="J87" s="136" t="str">
        <f t="shared" si="80"/>
        <v/>
      </c>
      <c r="K87" s="409" t="str">
        <f t="shared" si="11"/>
        <v/>
      </c>
      <c r="L87" s="48">
        <f t="shared" si="81"/>
        <v>0</v>
      </c>
      <c r="M87" s="271" t="str">
        <f t="shared" si="12"/>
        <v/>
      </c>
      <c r="N87" s="271" t="str">
        <f t="shared" si="13"/>
        <v/>
      </c>
      <c r="O87" s="152"/>
      <c r="P87" s="106" t="str">
        <f t="shared" si="14"/>
        <v/>
      </c>
      <c r="Q87" s="106" t="str">
        <f t="shared" si="15"/>
        <v/>
      </c>
      <c r="R87" s="106" t="str">
        <f t="shared" si="16"/>
        <v/>
      </c>
      <c r="S87" s="106" t="str">
        <f t="shared" si="17"/>
        <v/>
      </c>
      <c r="T87" s="106" t="str">
        <f t="shared" si="18"/>
        <v/>
      </c>
      <c r="U87" s="106" t="str">
        <f t="shared" si="19"/>
        <v/>
      </c>
      <c r="V87" s="106" t="str">
        <f t="shared" si="20"/>
        <v/>
      </c>
      <c r="W87" s="106" t="str">
        <f t="shared" si="21"/>
        <v/>
      </c>
      <c r="X87" s="106" t="str">
        <f t="shared" si="22"/>
        <v/>
      </c>
      <c r="Y87" s="106" t="str">
        <f t="shared" si="23"/>
        <v/>
      </c>
      <c r="Z87" s="106" t="str">
        <f t="shared" si="24"/>
        <v/>
      </c>
      <c r="AA87" s="106" t="str">
        <f t="shared" si="25"/>
        <v/>
      </c>
      <c r="AB87" s="106" t="str">
        <f t="shared" si="26"/>
        <v/>
      </c>
      <c r="AC87" s="106" t="str">
        <f t="shared" si="27"/>
        <v/>
      </c>
      <c r="AD87" s="106"/>
      <c r="AE87" s="106" t="str">
        <f t="shared" si="28"/>
        <v/>
      </c>
      <c r="AF87" s="106" t="str">
        <f t="shared" si="29"/>
        <v/>
      </c>
      <c r="AG87" s="106" t="str">
        <f t="shared" si="30"/>
        <v/>
      </c>
      <c r="AH87" s="106" t="str">
        <f t="shared" si="31"/>
        <v/>
      </c>
      <c r="AI87" s="106" t="str">
        <f t="shared" si="32"/>
        <v/>
      </c>
      <c r="AJ87" s="106" t="str">
        <f t="shared" si="33"/>
        <v/>
      </c>
      <c r="AK87" s="106" t="str">
        <f t="shared" si="34"/>
        <v/>
      </c>
      <c r="AL87" s="106" t="str">
        <f t="shared" si="35"/>
        <v/>
      </c>
      <c r="AM87" s="106" t="str">
        <f t="shared" si="36"/>
        <v/>
      </c>
      <c r="AN87" s="106" t="str">
        <f t="shared" si="37"/>
        <v/>
      </c>
      <c r="AO87" s="106" t="str">
        <f t="shared" si="38"/>
        <v/>
      </c>
      <c r="AP87" s="106" t="str">
        <f t="shared" si="39"/>
        <v/>
      </c>
      <c r="AQ87" s="106" t="str">
        <f t="shared" si="40"/>
        <v/>
      </c>
      <c r="AR87" s="106" t="str">
        <f t="shared" si="41"/>
        <v/>
      </c>
      <c r="AS87" s="271" t="str">
        <f t="shared" si="42"/>
        <v/>
      </c>
      <c r="AT87" s="271" t="str">
        <f t="shared" si="43"/>
        <v/>
      </c>
      <c r="AU87" s="271" t="str">
        <f t="shared" si="44"/>
        <v/>
      </c>
      <c r="AV87" s="271" t="str">
        <f t="shared" si="45"/>
        <v/>
      </c>
      <c r="AW87" s="271"/>
      <c r="AX87" s="106" t="str">
        <f t="shared" si="46"/>
        <v/>
      </c>
      <c r="AY87" s="106" t="str">
        <f t="shared" si="47"/>
        <v/>
      </c>
      <c r="AZ87" s="106" t="str">
        <f t="shared" si="48"/>
        <v/>
      </c>
      <c r="BA87" s="106" t="str">
        <f t="shared" si="49"/>
        <v/>
      </c>
      <c r="BB87" s="106" t="str">
        <f t="shared" si="50"/>
        <v/>
      </c>
      <c r="BC87" s="106" t="str">
        <f t="shared" si="51"/>
        <v/>
      </c>
      <c r="BD87" s="106" t="str">
        <f t="shared" si="52"/>
        <v/>
      </c>
      <c r="BE87" s="106" t="str">
        <f t="shared" si="53"/>
        <v/>
      </c>
      <c r="BF87" s="106" t="str">
        <f t="shared" si="54"/>
        <v/>
      </c>
      <c r="BG87" s="106" t="str">
        <f t="shared" si="55"/>
        <v/>
      </c>
      <c r="BH87" s="106" t="str">
        <f t="shared" si="56"/>
        <v/>
      </c>
      <c r="BI87" s="106" t="str">
        <f t="shared" si="57"/>
        <v/>
      </c>
      <c r="BJ87" s="106" t="str">
        <f t="shared" si="58"/>
        <v/>
      </c>
      <c r="BK87" s="106" t="str">
        <f t="shared" si="59"/>
        <v/>
      </c>
      <c r="BL87" s="106"/>
      <c r="BM87" s="106" t="str">
        <f t="shared" si="60"/>
        <v/>
      </c>
      <c r="BN87" s="106" t="str">
        <f t="shared" si="61"/>
        <v/>
      </c>
      <c r="BO87" s="106" t="str">
        <f t="shared" si="62"/>
        <v/>
      </c>
      <c r="BP87" s="106" t="str">
        <f t="shared" si="63"/>
        <v/>
      </c>
      <c r="BQ87" s="106" t="str">
        <f t="shared" si="64"/>
        <v/>
      </c>
      <c r="BR87" s="106" t="str">
        <f t="shared" si="65"/>
        <v/>
      </c>
      <c r="BS87" s="106" t="str">
        <f t="shared" si="66"/>
        <v/>
      </c>
      <c r="BT87" s="106" t="str">
        <f t="shared" si="67"/>
        <v/>
      </c>
      <c r="BU87" s="106" t="str">
        <f t="shared" si="68"/>
        <v/>
      </c>
      <c r="BV87" s="106" t="str">
        <f t="shared" si="69"/>
        <v/>
      </c>
      <c r="BW87" s="106" t="str">
        <f t="shared" si="70"/>
        <v/>
      </c>
      <c r="BX87" s="106" t="str">
        <f t="shared" si="71"/>
        <v/>
      </c>
      <c r="BY87" s="106" t="str">
        <f t="shared" si="72"/>
        <v/>
      </c>
      <c r="BZ87" s="106" t="str">
        <f t="shared" si="73"/>
        <v/>
      </c>
    </row>
    <row r="88" spans="1:78" ht="15.75" customHeight="1" x14ac:dyDescent="0.3">
      <c r="A88" s="154" t="str">
        <f>Contacts!$L$11&amp;"_"&amp;'Service Points'!C88</f>
        <v>S8602_52</v>
      </c>
      <c r="B88" s="411">
        <f>IF(ISERROR(VLOOKUP(A88,LY!$D:$E,1,FALSE)),0,1)</f>
        <v>0</v>
      </c>
      <c r="C88" s="307">
        <f t="shared" si="74"/>
        <v>52</v>
      </c>
      <c r="D88" s="309" t="str">
        <f t="shared" si="75"/>
        <v/>
      </c>
      <c r="E88" s="42" t="str">
        <f t="shared" si="76"/>
        <v/>
      </c>
      <c r="F88" s="42" t="str">
        <f t="shared" si="77"/>
        <v/>
      </c>
      <c r="G88" s="463" t="str">
        <f t="shared" si="78"/>
        <v/>
      </c>
      <c r="H88" s="42"/>
      <c r="I88" s="308" t="str">
        <f t="shared" si="79"/>
        <v/>
      </c>
      <c r="J88" s="136" t="str">
        <f t="shared" si="80"/>
        <v/>
      </c>
      <c r="K88" s="409" t="str">
        <f t="shared" si="11"/>
        <v/>
      </c>
      <c r="L88" s="48">
        <f t="shared" si="81"/>
        <v>0</v>
      </c>
      <c r="M88" s="271" t="str">
        <f t="shared" si="12"/>
        <v/>
      </c>
      <c r="N88" s="271" t="str">
        <f t="shared" si="13"/>
        <v/>
      </c>
      <c r="O88" s="152"/>
      <c r="P88" s="106" t="str">
        <f t="shared" si="14"/>
        <v/>
      </c>
      <c r="Q88" s="106" t="str">
        <f t="shared" si="15"/>
        <v/>
      </c>
      <c r="R88" s="106" t="str">
        <f t="shared" si="16"/>
        <v/>
      </c>
      <c r="S88" s="106" t="str">
        <f t="shared" si="17"/>
        <v/>
      </c>
      <c r="T88" s="106" t="str">
        <f t="shared" si="18"/>
        <v/>
      </c>
      <c r="U88" s="106" t="str">
        <f t="shared" si="19"/>
        <v/>
      </c>
      <c r="V88" s="106" t="str">
        <f t="shared" si="20"/>
        <v/>
      </c>
      <c r="W88" s="106" t="str">
        <f t="shared" si="21"/>
        <v/>
      </c>
      <c r="X88" s="106" t="str">
        <f t="shared" si="22"/>
        <v/>
      </c>
      <c r="Y88" s="106" t="str">
        <f t="shared" si="23"/>
        <v/>
      </c>
      <c r="Z88" s="106" t="str">
        <f t="shared" si="24"/>
        <v/>
      </c>
      <c r="AA88" s="106" t="str">
        <f t="shared" si="25"/>
        <v/>
      </c>
      <c r="AB88" s="106" t="str">
        <f t="shared" si="26"/>
        <v/>
      </c>
      <c r="AC88" s="106" t="str">
        <f t="shared" si="27"/>
        <v/>
      </c>
      <c r="AD88" s="106"/>
      <c r="AE88" s="106" t="str">
        <f t="shared" si="28"/>
        <v/>
      </c>
      <c r="AF88" s="106" t="str">
        <f t="shared" si="29"/>
        <v/>
      </c>
      <c r="AG88" s="106" t="str">
        <f t="shared" si="30"/>
        <v/>
      </c>
      <c r="AH88" s="106" t="str">
        <f t="shared" si="31"/>
        <v/>
      </c>
      <c r="AI88" s="106" t="str">
        <f t="shared" si="32"/>
        <v/>
      </c>
      <c r="AJ88" s="106" t="str">
        <f t="shared" si="33"/>
        <v/>
      </c>
      <c r="AK88" s="106" t="str">
        <f t="shared" si="34"/>
        <v/>
      </c>
      <c r="AL88" s="106" t="str">
        <f t="shared" si="35"/>
        <v/>
      </c>
      <c r="AM88" s="106" t="str">
        <f t="shared" si="36"/>
        <v/>
      </c>
      <c r="AN88" s="106" t="str">
        <f t="shared" si="37"/>
        <v/>
      </c>
      <c r="AO88" s="106" t="str">
        <f t="shared" si="38"/>
        <v/>
      </c>
      <c r="AP88" s="106" t="str">
        <f t="shared" si="39"/>
        <v/>
      </c>
      <c r="AQ88" s="106" t="str">
        <f t="shared" si="40"/>
        <v/>
      </c>
      <c r="AR88" s="106" t="str">
        <f t="shared" si="41"/>
        <v/>
      </c>
      <c r="AS88" s="271" t="str">
        <f t="shared" si="42"/>
        <v/>
      </c>
      <c r="AT88" s="271" t="str">
        <f t="shared" si="43"/>
        <v/>
      </c>
      <c r="AU88" s="271" t="str">
        <f t="shared" si="44"/>
        <v/>
      </c>
      <c r="AV88" s="271" t="str">
        <f t="shared" si="45"/>
        <v/>
      </c>
      <c r="AW88" s="271"/>
      <c r="AX88" s="106" t="str">
        <f t="shared" si="46"/>
        <v/>
      </c>
      <c r="AY88" s="106" t="str">
        <f t="shared" si="47"/>
        <v/>
      </c>
      <c r="AZ88" s="106" t="str">
        <f t="shared" si="48"/>
        <v/>
      </c>
      <c r="BA88" s="106" t="str">
        <f t="shared" si="49"/>
        <v/>
      </c>
      <c r="BB88" s="106" t="str">
        <f t="shared" si="50"/>
        <v/>
      </c>
      <c r="BC88" s="106" t="str">
        <f t="shared" si="51"/>
        <v/>
      </c>
      <c r="BD88" s="106" t="str">
        <f t="shared" si="52"/>
        <v/>
      </c>
      <c r="BE88" s="106" t="str">
        <f t="shared" si="53"/>
        <v/>
      </c>
      <c r="BF88" s="106" t="str">
        <f t="shared" si="54"/>
        <v/>
      </c>
      <c r="BG88" s="106" t="str">
        <f t="shared" si="55"/>
        <v/>
      </c>
      <c r="BH88" s="106" t="str">
        <f t="shared" si="56"/>
        <v/>
      </c>
      <c r="BI88" s="106" t="str">
        <f t="shared" si="57"/>
        <v/>
      </c>
      <c r="BJ88" s="106" t="str">
        <f t="shared" si="58"/>
        <v/>
      </c>
      <c r="BK88" s="106" t="str">
        <f t="shared" si="59"/>
        <v/>
      </c>
      <c r="BL88" s="106"/>
      <c r="BM88" s="106" t="str">
        <f t="shared" si="60"/>
        <v/>
      </c>
      <c r="BN88" s="106" t="str">
        <f t="shared" si="61"/>
        <v/>
      </c>
      <c r="BO88" s="106" t="str">
        <f t="shared" si="62"/>
        <v/>
      </c>
      <c r="BP88" s="106" t="str">
        <f t="shared" si="63"/>
        <v/>
      </c>
      <c r="BQ88" s="106" t="str">
        <f t="shared" si="64"/>
        <v/>
      </c>
      <c r="BR88" s="106" t="str">
        <f t="shared" si="65"/>
        <v/>
      </c>
      <c r="BS88" s="106" t="str">
        <f t="shared" si="66"/>
        <v/>
      </c>
      <c r="BT88" s="106" t="str">
        <f t="shared" si="67"/>
        <v/>
      </c>
      <c r="BU88" s="106" t="str">
        <f t="shared" si="68"/>
        <v/>
      </c>
      <c r="BV88" s="106" t="str">
        <f t="shared" si="69"/>
        <v/>
      </c>
      <c r="BW88" s="106" t="str">
        <f t="shared" si="70"/>
        <v/>
      </c>
      <c r="BX88" s="106" t="str">
        <f t="shared" si="71"/>
        <v/>
      </c>
      <c r="BY88" s="106" t="str">
        <f t="shared" si="72"/>
        <v/>
      </c>
      <c r="BZ88" s="106" t="str">
        <f t="shared" si="73"/>
        <v/>
      </c>
    </row>
    <row r="89" spans="1:78" ht="15.75" customHeight="1" x14ac:dyDescent="0.3">
      <c r="A89" s="154" t="str">
        <f>Contacts!$L$11&amp;"_"&amp;'Service Points'!C89</f>
        <v>S8602_53</v>
      </c>
      <c r="B89" s="411">
        <f>IF(ISERROR(VLOOKUP(A89,LY!$D:$E,1,FALSE)),0,1)</f>
        <v>0</v>
      </c>
      <c r="C89" s="307">
        <f t="shared" si="74"/>
        <v>53</v>
      </c>
      <c r="D89" s="309" t="str">
        <f t="shared" si="75"/>
        <v/>
      </c>
      <c r="E89" s="42" t="str">
        <f t="shared" si="76"/>
        <v/>
      </c>
      <c r="F89" s="42" t="str">
        <f t="shared" si="77"/>
        <v/>
      </c>
      <c r="G89" s="463" t="str">
        <f t="shared" si="78"/>
        <v/>
      </c>
      <c r="H89" s="42"/>
      <c r="I89" s="308" t="str">
        <f t="shared" si="79"/>
        <v/>
      </c>
      <c r="J89" s="136" t="str">
        <f t="shared" si="80"/>
        <v/>
      </c>
      <c r="K89" s="409" t="str">
        <f t="shared" si="11"/>
        <v/>
      </c>
      <c r="L89" s="48">
        <f t="shared" si="81"/>
        <v>0</v>
      </c>
      <c r="M89" s="271" t="str">
        <f t="shared" si="12"/>
        <v/>
      </c>
      <c r="N89" s="271" t="str">
        <f t="shared" si="13"/>
        <v/>
      </c>
      <c r="O89" s="152"/>
      <c r="P89" s="106" t="str">
        <f t="shared" si="14"/>
        <v/>
      </c>
      <c r="Q89" s="106" t="str">
        <f t="shared" si="15"/>
        <v/>
      </c>
      <c r="R89" s="106" t="str">
        <f t="shared" si="16"/>
        <v/>
      </c>
      <c r="S89" s="106" t="str">
        <f t="shared" si="17"/>
        <v/>
      </c>
      <c r="T89" s="106" t="str">
        <f t="shared" si="18"/>
        <v/>
      </c>
      <c r="U89" s="106" t="str">
        <f t="shared" si="19"/>
        <v/>
      </c>
      <c r="V89" s="106" t="str">
        <f t="shared" si="20"/>
        <v/>
      </c>
      <c r="W89" s="106" t="str">
        <f t="shared" si="21"/>
        <v/>
      </c>
      <c r="X89" s="106" t="str">
        <f t="shared" si="22"/>
        <v/>
      </c>
      <c r="Y89" s="106" t="str">
        <f t="shared" si="23"/>
        <v/>
      </c>
      <c r="Z89" s="106" t="str">
        <f t="shared" si="24"/>
        <v/>
      </c>
      <c r="AA89" s="106" t="str">
        <f t="shared" si="25"/>
        <v/>
      </c>
      <c r="AB89" s="106" t="str">
        <f t="shared" si="26"/>
        <v/>
      </c>
      <c r="AC89" s="106" t="str">
        <f t="shared" si="27"/>
        <v/>
      </c>
      <c r="AD89" s="106"/>
      <c r="AE89" s="106" t="str">
        <f t="shared" si="28"/>
        <v/>
      </c>
      <c r="AF89" s="106" t="str">
        <f t="shared" si="29"/>
        <v/>
      </c>
      <c r="AG89" s="106" t="str">
        <f t="shared" si="30"/>
        <v/>
      </c>
      <c r="AH89" s="106" t="str">
        <f t="shared" si="31"/>
        <v/>
      </c>
      <c r="AI89" s="106" t="str">
        <f t="shared" si="32"/>
        <v/>
      </c>
      <c r="AJ89" s="106" t="str">
        <f t="shared" si="33"/>
        <v/>
      </c>
      <c r="AK89" s="106" t="str">
        <f t="shared" si="34"/>
        <v/>
      </c>
      <c r="AL89" s="106" t="str">
        <f t="shared" si="35"/>
        <v/>
      </c>
      <c r="AM89" s="106" t="str">
        <f t="shared" si="36"/>
        <v/>
      </c>
      <c r="AN89" s="106" t="str">
        <f t="shared" si="37"/>
        <v/>
      </c>
      <c r="AO89" s="106" t="str">
        <f t="shared" si="38"/>
        <v/>
      </c>
      <c r="AP89" s="106" t="str">
        <f t="shared" si="39"/>
        <v/>
      </c>
      <c r="AQ89" s="106" t="str">
        <f t="shared" si="40"/>
        <v/>
      </c>
      <c r="AR89" s="106" t="str">
        <f t="shared" si="41"/>
        <v/>
      </c>
      <c r="AS89" s="271" t="str">
        <f t="shared" si="42"/>
        <v/>
      </c>
      <c r="AT89" s="271" t="str">
        <f t="shared" si="43"/>
        <v/>
      </c>
      <c r="AU89" s="271" t="str">
        <f t="shared" si="44"/>
        <v/>
      </c>
      <c r="AV89" s="271" t="str">
        <f t="shared" si="45"/>
        <v/>
      </c>
      <c r="AW89" s="271"/>
      <c r="AX89" s="106" t="str">
        <f t="shared" si="46"/>
        <v/>
      </c>
      <c r="AY89" s="106" t="str">
        <f t="shared" si="47"/>
        <v/>
      </c>
      <c r="AZ89" s="106" t="str">
        <f t="shared" si="48"/>
        <v/>
      </c>
      <c r="BA89" s="106" t="str">
        <f t="shared" si="49"/>
        <v/>
      </c>
      <c r="BB89" s="106" t="str">
        <f t="shared" si="50"/>
        <v/>
      </c>
      <c r="BC89" s="106" t="str">
        <f t="shared" si="51"/>
        <v/>
      </c>
      <c r="BD89" s="106" t="str">
        <f t="shared" si="52"/>
        <v/>
      </c>
      <c r="BE89" s="106" t="str">
        <f t="shared" si="53"/>
        <v/>
      </c>
      <c r="BF89" s="106" t="str">
        <f t="shared" si="54"/>
        <v/>
      </c>
      <c r="BG89" s="106" t="str">
        <f t="shared" si="55"/>
        <v/>
      </c>
      <c r="BH89" s="106" t="str">
        <f t="shared" si="56"/>
        <v/>
      </c>
      <c r="BI89" s="106" t="str">
        <f t="shared" si="57"/>
        <v/>
      </c>
      <c r="BJ89" s="106" t="str">
        <f t="shared" si="58"/>
        <v/>
      </c>
      <c r="BK89" s="106" t="str">
        <f t="shared" si="59"/>
        <v/>
      </c>
      <c r="BL89" s="106"/>
      <c r="BM89" s="106" t="str">
        <f t="shared" si="60"/>
        <v/>
      </c>
      <c r="BN89" s="106" t="str">
        <f t="shared" si="61"/>
        <v/>
      </c>
      <c r="BO89" s="106" t="str">
        <f t="shared" si="62"/>
        <v/>
      </c>
      <c r="BP89" s="106" t="str">
        <f t="shared" si="63"/>
        <v/>
      </c>
      <c r="BQ89" s="106" t="str">
        <f t="shared" si="64"/>
        <v/>
      </c>
      <c r="BR89" s="106" t="str">
        <f t="shared" si="65"/>
        <v/>
      </c>
      <c r="BS89" s="106" t="str">
        <f t="shared" si="66"/>
        <v/>
      </c>
      <c r="BT89" s="106" t="str">
        <f t="shared" si="67"/>
        <v/>
      </c>
      <c r="BU89" s="106" t="str">
        <f t="shared" si="68"/>
        <v/>
      </c>
      <c r="BV89" s="106" t="str">
        <f t="shared" si="69"/>
        <v/>
      </c>
      <c r="BW89" s="106" t="str">
        <f t="shared" si="70"/>
        <v/>
      </c>
      <c r="BX89" s="106" t="str">
        <f t="shared" si="71"/>
        <v/>
      </c>
      <c r="BY89" s="106" t="str">
        <f t="shared" si="72"/>
        <v/>
      </c>
      <c r="BZ89" s="106" t="str">
        <f t="shared" si="73"/>
        <v/>
      </c>
    </row>
    <row r="90" spans="1:78" ht="15.75" customHeight="1" x14ac:dyDescent="0.3">
      <c r="A90" s="154" t="str">
        <f>Contacts!$L$11&amp;"_"&amp;'Service Points'!C90</f>
        <v>S8602_54</v>
      </c>
      <c r="B90" s="411">
        <f>IF(ISERROR(VLOOKUP(A90,LY!$D:$E,1,FALSE)),0,1)</f>
        <v>0</v>
      </c>
      <c r="C90" s="307">
        <f t="shared" si="74"/>
        <v>54</v>
      </c>
      <c r="D90" s="309" t="str">
        <f t="shared" si="75"/>
        <v/>
      </c>
      <c r="E90" s="42" t="str">
        <f t="shared" si="76"/>
        <v/>
      </c>
      <c r="F90" s="42" t="str">
        <f t="shared" si="77"/>
        <v/>
      </c>
      <c r="G90" s="463" t="str">
        <f t="shared" si="78"/>
        <v/>
      </c>
      <c r="H90" s="42"/>
      <c r="I90" s="308" t="str">
        <f t="shared" si="79"/>
        <v/>
      </c>
      <c r="J90" s="136" t="str">
        <f t="shared" si="80"/>
        <v/>
      </c>
      <c r="K90" s="409" t="str">
        <f t="shared" si="11"/>
        <v/>
      </c>
      <c r="L90" s="48">
        <f t="shared" si="81"/>
        <v>0</v>
      </c>
      <c r="M90" s="271" t="str">
        <f t="shared" si="12"/>
        <v/>
      </c>
      <c r="N90" s="271" t="str">
        <f t="shared" si="13"/>
        <v/>
      </c>
      <c r="O90" s="152"/>
      <c r="P90" s="106" t="str">
        <f t="shared" si="14"/>
        <v/>
      </c>
      <c r="Q90" s="106" t="str">
        <f t="shared" si="15"/>
        <v/>
      </c>
      <c r="R90" s="106" t="str">
        <f t="shared" si="16"/>
        <v/>
      </c>
      <c r="S90" s="106" t="str">
        <f t="shared" si="17"/>
        <v/>
      </c>
      <c r="T90" s="106" t="str">
        <f t="shared" si="18"/>
        <v/>
      </c>
      <c r="U90" s="106" t="str">
        <f t="shared" si="19"/>
        <v/>
      </c>
      <c r="V90" s="106" t="str">
        <f t="shared" si="20"/>
        <v/>
      </c>
      <c r="W90" s="106" t="str">
        <f t="shared" si="21"/>
        <v/>
      </c>
      <c r="X90" s="106" t="str">
        <f t="shared" si="22"/>
        <v/>
      </c>
      <c r="Y90" s="106" t="str">
        <f t="shared" si="23"/>
        <v/>
      </c>
      <c r="Z90" s="106" t="str">
        <f t="shared" si="24"/>
        <v/>
      </c>
      <c r="AA90" s="106" t="str">
        <f t="shared" si="25"/>
        <v/>
      </c>
      <c r="AB90" s="106" t="str">
        <f t="shared" si="26"/>
        <v/>
      </c>
      <c r="AC90" s="106" t="str">
        <f t="shared" si="27"/>
        <v/>
      </c>
      <c r="AD90" s="106"/>
      <c r="AE90" s="106" t="str">
        <f t="shared" si="28"/>
        <v/>
      </c>
      <c r="AF90" s="106" t="str">
        <f t="shared" si="29"/>
        <v/>
      </c>
      <c r="AG90" s="106" t="str">
        <f t="shared" si="30"/>
        <v/>
      </c>
      <c r="AH90" s="106" t="str">
        <f t="shared" si="31"/>
        <v/>
      </c>
      <c r="AI90" s="106" t="str">
        <f t="shared" si="32"/>
        <v/>
      </c>
      <c r="AJ90" s="106" t="str">
        <f t="shared" si="33"/>
        <v/>
      </c>
      <c r="AK90" s="106" t="str">
        <f t="shared" si="34"/>
        <v/>
      </c>
      <c r="AL90" s="106" t="str">
        <f t="shared" si="35"/>
        <v/>
      </c>
      <c r="AM90" s="106" t="str">
        <f t="shared" si="36"/>
        <v/>
      </c>
      <c r="AN90" s="106" t="str">
        <f t="shared" si="37"/>
        <v/>
      </c>
      <c r="AO90" s="106" t="str">
        <f t="shared" si="38"/>
        <v/>
      </c>
      <c r="AP90" s="106" t="str">
        <f t="shared" si="39"/>
        <v/>
      </c>
      <c r="AQ90" s="106" t="str">
        <f t="shared" si="40"/>
        <v/>
      </c>
      <c r="AR90" s="106" t="str">
        <f t="shared" si="41"/>
        <v/>
      </c>
      <c r="AS90" s="271" t="str">
        <f t="shared" si="42"/>
        <v/>
      </c>
      <c r="AT90" s="271" t="str">
        <f t="shared" si="43"/>
        <v/>
      </c>
      <c r="AU90" s="271" t="str">
        <f t="shared" si="44"/>
        <v/>
      </c>
      <c r="AV90" s="271" t="str">
        <f t="shared" si="45"/>
        <v/>
      </c>
      <c r="AW90" s="271"/>
      <c r="AX90" s="106" t="str">
        <f t="shared" si="46"/>
        <v/>
      </c>
      <c r="AY90" s="106" t="str">
        <f t="shared" si="47"/>
        <v/>
      </c>
      <c r="AZ90" s="106" t="str">
        <f t="shared" si="48"/>
        <v/>
      </c>
      <c r="BA90" s="106" t="str">
        <f t="shared" si="49"/>
        <v/>
      </c>
      <c r="BB90" s="106" t="str">
        <f t="shared" si="50"/>
        <v/>
      </c>
      <c r="BC90" s="106" t="str">
        <f t="shared" si="51"/>
        <v/>
      </c>
      <c r="BD90" s="106" t="str">
        <f t="shared" si="52"/>
        <v/>
      </c>
      <c r="BE90" s="106" t="str">
        <f t="shared" si="53"/>
        <v/>
      </c>
      <c r="BF90" s="106" t="str">
        <f t="shared" si="54"/>
        <v/>
      </c>
      <c r="BG90" s="106" t="str">
        <f t="shared" si="55"/>
        <v/>
      </c>
      <c r="BH90" s="106" t="str">
        <f t="shared" si="56"/>
        <v/>
      </c>
      <c r="BI90" s="106" t="str">
        <f t="shared" si="57"/>
        <v/>
      </c>
      <c r="BJ90" s="106" t="str">
        <f t="shared" si="58"/>
        <v/>
      </c>
      <c r="BK90" s="106" t="str">
        <f t="shared" si="59"/>
        <v/>
      </c>
      <c r="BL90" s="106"/>
      <c r="BM90" s="106" t="str">
        <f t="shared" si="60"/>
        <v/>
      </c>
      <c r="BN90" s="106" t="str">
        <f t="shared" si="61"/>
        <v/>
      </c>
      <c r="BO90" s="106" t="str">
        <f t="shared" si="62"/>
        <v/>
      </c>
      <c r="BP90" s="106" t="str">
        <f t="shared" si="63"/>
        <v/>
      </c>
      <c r="BQ90" s="106" t="str">
        <f t="shared" si="64"/>
        <v/>
      </c>
      <c r="BR90" s="106" t="str">
        <f t="shared" si="65"/>
        <v/>
      </c>
      <c r="BS90" s="106" t="str">
        <f t="shared" si="66"/>
        <v/>
      </c>
      <c r="BT90" s="106" t="str">
        <f t="shared" si="67"/>
        <v/>
      </c>
      <c r="BU90" s="106" t="str">
        <f t="shared" si="68"/>
        <v/>
      </c>
      <c r="BV90" s="106" t="str">
        <f t="shared" si="69"/>
        <v/>
      </c>
      <c r="BW90" s="106" t="str">
        <f t="shared" si="70"/>
        <v/>
      </c>
      <c r="BX90" s="106" t="str">
        <f t="shared" si="71"/>
        <v/>
      </c>
      <c r="BY90" s="106" t="str">
        <f t="shared" si="72"/>
        <v/>
      </c>
      <c r="BZ90" s="106" t="str">
        <f t="shared" si="73"/>
        <v/>
      </c>
    </row>
    <row r="91" spans="1:78" ht="15.75" customHeight="1" x14ac:dyDescent="0.3">
      <c r="A91" s="154" t="str">
        <f>Contacts!$L$11&amp;"_"&amp;'Service Points'!C91</f>
        <v>S8602_55</v>
      </c>
      <c r="B91" s="411">
        <f>IF(ISERROR(VLOOKUP(A91,LY!$D:$E,1,FALSE)),0,1)</f>
        <v>0</v>
      </c>
      <c r="C91" s="307">
        <f t="shared" si="74"/>
        <v>55</v>
      </c>
      <c r="D91" s="309" t="str">
        <f t="shared" si="75"/>
        <v/>
      </c>
      <c r="E91" s="42" t="str">
        <f t="shared" si="76"/>
        <v/>
      </c>
      <c r="F91" s="42" t="str">
        <f t="shared" si="77"/>
        <v/>
      </c>
      <c r="G91" s="463" t="str">
        <f t="shared" si="78"/>
        <v/>
      </c>
      <c r="H91" s="42"/>
      <c r="I91" s="308" t="str">
        <f t="shared" si="79"/>
        <v/>
      </c>
      <c r="J91" s="136" t="str">
        <f t="shared" si="80"/>
        <v/>
      </c>
      <c r="K91" s="409" t="str">
        <f t="shared" si="11"/>
        <v/>
      </c>
      <c r="L91" s="48">
        <f t="shared" si="81"/>
        <v>0</v>
      </c>
      <c r="M91" s="271" t="str">
        <f t="shared" si="12"/>
        <v/>
      </c>
      <c r="N91" s="271" t="str">
        <f t="shared" si="13"/>
        <v/>
      </c>
      <c r="O91" s="152"/>
      <c r="P91" s="106" t="str">
        <f t="shared" si="14"/>
        <v/>
      </c>
      <c r="Q91" s="106" t="str">
        <f t="shared" si="15"/>
        <v/>
      </c>
      <c r="R91" s="106" t="str">
        <f t="shared" si="16"/>
        <v/>
      </c>
      <c r="S91" s="106" t="str">
        <f t="shared" si="17"/>
        <v/>
      </c>
      <c r="T91" s="106" t="str">
        <f t="shared" si="18"/>
        <v/>
      </c>
      <c r="U91" s="106" t="str">
        <f t="shared" si="19"/>
        <v/>
      </c>
      <c r="V91" s="106" t="str">
        <f t="shared" si="20"/>
        <v/>
      </c>
      <c r="W91" s="106" t="str">
        <f t="shared" si="21"/>
        <v/>
      </c>
      <c r="X91" s="106" t="str">
        <f t="shared" si="22"/>
        <v/>
      </c>
      <c r="Y91" s="106" t="str">
        <f t="shared" si="23"/>
        <v/>
      </c>
      <c r="Z91" s="106" t="str">
        <f t="shared" si="24"/>
        <v/>
      </c>
      <c r="AA91" s="106" t="str">
        <f t="shared" si="25"/>
        <v/>
      </c>
      <c r="AB91" s="106" t="str">
        <f t="shared" si="26"/>
        <v/>
      </c>
      <c r="AC91" s="106" t="str">
        <f t="shared" si="27"/>
        <v/>
      </c>
      <c r="AD91" s="106"/>
      <c r="AE91" s="106" t="str">
        <f t="shared" si="28"/>
        <v/>
      </c>
      <c r="AF91" s="106" t="str">
        <f t="shared" si="29"/>
        <v/>
      </c>
      <c r="AG91" s="106" t="str">
        <f t="shared" si="30"/>
        <v/>
      </c>
      <c r="AH91" s="106" t="str">
        <f t="shared" si="31"/>
        <v/>
      </c>
      <c r="AI91" s="106" t="str">
        <f t="shared" si="32"/>
        <v/>
      </c>
      <c r="AJ91" s="106" t="str">
        <f t="shared" si="33"/>
        <v/>
      </c>
      <c r="AK91" s="106" t="str">
        <f t="shared" si="34"/>
        <v/>
      </c>
      <c r="AL91" s="106" t="str">
        <f t="shared" si="35"/>
        <v/>
      </c>
      <c r="AM91" s="106" t="str">
        <f t="shared" si="36"/>
        <v/>
      </c>
      <c r="AN91" s="106" t="str">
        <f t="shared" si="37"/>
        <v/>
      </c>
      <c r="AO91" s="106" t="str">
        <f t="shared" si="38"/>
        <v/>
      </c>
      <c r="AP91" s="106" t="str">
        <f t="shared" si="39"/>
        <v/>
      </c>
      <c r="AQ91" s="106" t="str">
        <f t="shared" si="40"/>
        <v/>
      </c>
      <c r="AR91" s="106" t="str">
        <f t="shared" si="41"/>
        <v/>
      </c>
      <c r="AS91" s="271" t="str">
        <f t="shared" si="42"/>
        <v/>
      </c>
      <c r="AT91" s="271" t="str">
        <f t="shared" si="43"/>
        <v/>
      </c>
      <c r="AU91" s="271" t="str">
        <f t="shared" si="44"/>
        <v/>
      </c>
      <c r="AV91" s="271" t="str">
        <f t="shared" si="45"/>
        <v/>
      </c>
      <c r="AW91" s="271"/>
      <c r="AX91" s="106" t="str">
        <f t="shared" si="46"/>
        <v/>
      </c>
      <c r="AY91" s="106" t="str">
        <f t="shared" si="47"/>
        <v/>
      </c>
      <c r="AZ91" s="106" t="str">
        <f t="shared" si="48"/>
        <v/>
      </c>
      <c r="BA91" s="106" t="str">
        <f t="shared" si="49"/>
        <v/>
      </c>
      <c r="BB91" s="106" t="str">
        <f t="shared" si="50"/>
        <v/>
      </c>
      <c r="BC91" s="106" t="str">
        <f t="shared" si="51"/>
        <v/>
      </c>
      <c r="BD91" s="106" t="str">
        <f t="shared" si="52"/>
        <v/>
      </c>
      <c r="BE91" s="106" t="str">
        <f t="shared" si="53"/>
        <v/>
      </c>
      <c r="BF91" s="106" t="str">
        <f t="shared" si="54"/>
        <v/>
      </c>
      <c r="BG91" s="106" t="str">
        <f t="shared" si="55"/>
        <v/>
      </c>
      <c r="BH91" s="106" t="str">
        <f t="shared" si="56"/>
        <v/>
      </c>
      <c r="BI91" s="106" t="str">
        <f t="shared" si="57"/>
        <v/>
      </c>
      <c r="BJ91" s="106" t="str">
        <f t="shared" si="58"/>
        <v/>
      </c>
      <c r="BK91" s="106" t="str">
        <f t="shared" si="59"/>
        <v/>
      </c>
      <c r="BL91" s="106"/>
      <c r="BM91" s="106" t="str">
        <f t="shared" si="60"/>
        <v/>
      </c>
      <c r="BN91" s="106" t="str">
        <f t="shared" si="61"/>
        <v/>
      </c>
      <c r="BO91" s="106" t="str">
        <f t="shared" si="62"/>
        <v/>
      </c>
      <c r="BP91" s="106" t="str">
        <f t="shared" si="63"/>
        <v/>
      </c>
      <c r="BQ91" s="106" t="str">
        <f t="shared" si="64"/>
        <v/>
      </c>
      <c r="BR91" s="106" t="str">
        <f t="shared" si="65"/>
        <v/>
      </c>
      <c r="BS91" s="106" t="str">
        <f t="shared" si="66"/>
        <v/>
      </c>
      <c r="BT91" s="106" t="str">
        <f t="shared" si="67"/>
        <v/>
      </c>
      <c r="BU91" s="106" t="str">
        <f t="shared" si="68"/>
        <v/>
      </c>
      <c r="BV91" s="106" t="str">
        <f t="shared" si="69"/>
        <v/>
      </c>
      <c r="BW91" s="106" t="str">
        <f t="shared" si="70"/>
        <v/>
      </c>
      <c r="BX91" s="106" t="str">
        <f t="shared" si="71"/>
        <v/>
      </c>
      <c r="BY91" s="106" t="str">
        <f t="shared" si="72"/>
        <v/>
      </c>
      <c r="BZ91" s="106" t="str">
        <f t="shared" si="73"/>
        <v/>
      </c>
    </row>
    <row r="92" spans="1:78" ht="15.75" customHeight="1" x14ac:dyDescent="0.3">
      <c r="A92" s="154" t="str">
        <f>Contacts!$L$11&amp;"_"&amp;'Service Points'!C92</f>
        <v>S8602_56</v>
      </c>
      <c r="B92" s="411">
        <f>IF(ISERROR(VLOOKUP(A92,LY!$D:$E,1,FALSE)),0,1)</f>
        <v>0</v>
      </c>
      <c r="C92" s="307">
        <f t="shared" si="74"/>
        <v>56</v>
      </c>
      <c r="D92" s="309" t="str">
        <f t="shared" si="75"/>
        <v/>
      </c>
      <c r="E92" s="42" t="str">
        <f t="shared" si="76"/>
        <v/>
      </c>
      <c r="F92" s="42" t="str">
        <f t="shared" si="77"/>
        <v/>
      </c>
      <c r="G92" s="463" t="str">
        <f t="shared" si="78"/>
        <v/>
      </c>
      <c r="H92" s="42"/>
      <c r="I92" s="308" t="str">
        <f t="shared" si="79"/>
        <v/>
      </c>
      <c r="J92" s="136" t="str">
        <f t="shared" si="80"/>
        <v/>
      </c>
      <c r="K92" s="409" t="str">
        <f t="shared" si="11"/>
        <v/>
      </c>
      <c r="L92" s="48">
        <f t="shared" si="81"/>
        <v>0</v>
      </c>
      <c r="M92" s="271" t="str">
        <f t="shared" si="12"/>
        <v/>
      </c>
      <c r="N92" s="271" t="str">
        <f t="shared" si="13"/>
        <v/>
      </c>
      <c r="O92" s="152"/>
      <c r="P92" s="106" t="str">
        <f t="shared" si="14"/>
        <v/>
      </c>
      <c r="Q92" s="106" t="str">
        <f t="shared" si="15"/>
        <v/>
      </c>
      <c r="R92" s="106" t="str">
        <f t="shared" si="16"/>
        <v/>
      </c>
      <c r="S92" s="106" t="str">
        <f t="shared" si="17"/>
        <v/>
      </c>
      <c r="T92" s="106" t="str">
        <f t="shared" si="18"/>
        <v/>
      </c>
      <c r="U92" s="106" t="str">
        <f t="shared" si="19"/>
        <v/>
      </c>
      <c r="V92" s="106" t="str">
        <f t="shared" si="20"/>
        <v/>
      </c>
      <c r="W92" s="106" t="str">
        <f t="shared" si="21"/>
        <v/>
      </c>
      <c r="X92" s="106" t="str">
        <f t="shared" si="22"/>
        <v/>
      </c>
      <c r="Y92" s="106" t="str">
        <f t="shared" si="23"/>
        <v/>
      </c>
      <c r="Z92" s="106" t="str">
        <f t="shared" si="24"/>
        <v/>
      </c>
      <c r="AA92" s="106" t="str">
        <f t="shared" si="25"/>
        <v/>
      </c>
      <c r="AB92" s="106" t="str">
        <f t="shared" si="26"/>
        <v/>
      </c>
      <c r="AC92" s="106" t="str">
        <f t="shared" si="27"/>
        <v/>
      </c>
      <c r="AD92" s="106"/>
      <c r="AE92" s="106" t="str">
        <f t="shared" si="28"/>
        <v/>
      </c>
      <c r="AF92" s="106" t="str">
        <f t="shared" si="29"/>
        <v/>
      </c>
      <c r="AG92" s="106" t="str">
        <f t="shared" si="30"/>
        <v/>
      </c>
      <c r="AH92" s="106" t="str">
        <f t="shared" si="31"/>
        <v/>
      </c>
      <c r="AI92" s="106" t="str">
        <f t="shared" si="32"/>
        <v/>
      </c>
      <c r="AJ92" s="106" t="str">
        <f t="shared" si="33"/>
        <v/>
      </c>
      <c r="AK92" s="106" t="str">
        <f t="shared" si="34"/>
        <v/>
      </c>
      <c r="AL92" s="106" t="str">
        <f t="shared" si="35"/>
        <v/>
      </c>
      <c r="AM92" s="106" t="str">
        <f t="shared" si="36"/>
        <v/>
      </c>
      <c r="AN92" s="106" t="str">
        <f t="shared" si="37"/>
        <v/>
      </c>
      <c r="AO92" s="106" t="str">
        <f t="shared" si="38"/>
        <v/>
      </c>
      <c r="AP92" s="106" t="str">
        <f t="shared" si="39"/>
        <v/>
      </c>
      <c r="AQ92" s="106" t="str">
        <f t="shared" si="40"/>
        <v/>
      </c>
      <c r="AR92" s="106" t="str">
        <f t="shared" si="41"/>
        <v/>
      </c>
      <c r="AS92" s="271" t="str">
        <f t="shared" si="42"/>
        <v/>
      </c>
      <c r="AT92" s="271" t="str">
        <f t="shared" si="43"/>
        <v/>
      </c>
      <c r="AU92" s="271" t="str">
        <f t="shared" si="44"/>
        <v/>
      </c>
      <c r="AV92" s="271" t="str">
        <f t="shared" si="45"/>
        <v/>
      </c>
      <c r="AW92" s="271"/>
      <c r="AX92" s="106" t="str">
        <f t="shared" si="46"/>
        <v/>
      </c>
      <c r="AY92" s="106" t="str">
        <f t="shared" si="47"/>
        <v/>
      </c>
      <c r="AZ92" s="106" t="str">
        <f t="shared" si="48"/>
        <v/>
      </c>
      <c r="BA92" s="106" t="str">
        <f t="shared" si="49"/>
        <v/>
      </c>
      <c r="BB92" s="106" t="str">
        <f t="shared" si="50"/>
        <v/>
      </c>
      <c r="BC92" s="106" t="str">
        <f t="shared" si="51"/>
        <v/>
      </c>
      <c r="BD92" s="106" t="str">
        <f t="shared" si="52"/>
        <v/>
      </c>
      <c r="BE92" s="106" t="str">
        <f t="shared" si="53"/>
        <v/>
      </c>
      <c r="BF92" s="106" t="str">
        <f t="shared" si="54"/>
        <v/>
      </c>
      <c r="BG92" s="106" t="str">
        <f t="shared" si="55"/>
        <v/>
      </c>
      <c r="BH92" s="106" t="str">
        <f t="shared" si="56"/>
        <v/>
      </c>
      <c r="BI92" s="106" t="str">
        <f t="shared" si="57"/>
        <v/>
      </c>
      <c r="BJ92" s="106" t="str">
        <f t="shared" si="58"/>
        <v/>
      </c>
      <c r="BK92" s="106" t="str">
        <f t="shared" si="59"/>
        <v/>
      </c>
      <c r="BL92" s="106"/>
      <c r="BM92" s="106" t="str">
        <f t="shared" si="60"/>
        <v/>
      </c>
      <c r="BN92" s="106" t="str">
        <f t="shared" si="61"/>
        <v/>
      </c>
      <c r="BO92" s="106" t="str">
        <f t="shared" si="62"/>
        <v/>
      </c>
      <c r="BP92" s="106" t="str">
        <f t="shared" si="63"/>
        <v/>
      </c>
      <c r="BQ92" s="106" t="str">
        <f t="shared" si="64"/>
        <v/>
      </c>
      <c r="BR92" s="106" t="str">
        <f t="shared" si="65"/>
        <v/>
      </c>
      <c r="BS92" s="106" t="str">
        <f t="shared" si="66"/>
        <v/>
      </c>
      <c r="BT92" s="106" t="str">
        <f t="shared" si="67"/>
        <v/>
      </c>
      <c r="BU92" s="106" t="str">
        <f t="shared" si="68"/>
        <v/>
      </c>
      <c r="BV92" s="106" t="str">
        <f t="shared" si="69"/>
        <v/>
      </c>
      <c r="BW92" s="106" t="str">
        <f t="shared" si="70"/>
        <v/>
      </c>
      <c r="BX92" s="106" t="str">
        <f t="shared" si="71"/>
        <v/>
      </c>
      <c r="BY92" s="106" t="str">
        <f t="shared" si="72"/>
        <v/>
      </c>
      <c r="BZ92" s="106" t="str">
        <f t="shared" si="73"/>
        <v/>
      </c>
    </row>
    <row r="93" spans="1:78" ht="15.75" customHeight="1" x14ac:dyDescent="0.3">
      <c r="A93" s="154" t="str">
        <f>Contacts!$L$11&amp;"_"&amp;'Service Points'!C93</f>
        <v>S8602_57</v>
      </c>
      <c r="B93" s="411">
        <f>IF(ISERROR(VLOOKUP(A93,LY!$D:$E,1,FALSE)),0,1)</f>
        <v>0</v>
      </c>
      <c r="C93" s="307">
        <f t="shared" si="74"/>
        <v>57</v>
      </c>
      <c r="D93" s="309" t="str">
        <f t="shared" si="75"/>
        <v/>
      </c>
      <c r="E93" s="42" t="str">
        <f t="shared" si="76"/>
        <v/>
      </c>
      <c r="F93" s="42" t="str">
        <f t="shared" si="77"/>
        <v/>
      </c>
      <c r="G93" s="463" t="str">
        <f t="shared" si="78"/>
        <v/>
      </c>
      <c r="H93" s="42"/>
      <c r="I93" s="308" t="str">
        <f t="shared" si="79"/>
        <v/>
      </c>
      <c r="J93" s="136" t="str">
        <f t="shared" si="80"/>
        <v/>
      </c>
      <c r="K93" s="409" t="str">
        <f t="shared" si="11"/>
        <v/>
      </c>
      <c r="L93" s="48">
        <f t="shared" si="81"/>
        <v>0</v>
      </c>
      <c r="M93" s="271" t="str">
        <f t="shared" si="12"/>
        <v/>
      </c>
      <c r="N93" s="271" t="str">
        <f t="shared" si="13"/>
        <v/>
      </c>
      <c r="O93" s="152"/>
      <c r="P93" s="106" t="str">
        <f t="shared" si="14"/>
        <v/>
      </c>
      <c r="Q93" s="106" t="str">
        <f t="shared" si="15"/>
        <v/>
      </c>
      <c r="R93" s="106" t="str">
        <f t="shared" si="16"/>
        <v/>
      </c>
      <c r="S93" s="106" t="str">
        <f t="shared" si="17"/>
        <v/>
      </c>
      <c r="T93" s="106" t="str">
        <f t="shared" si="18"/>
        <v/>
      </c>
      <c r="U93" s="106" t="str">
        <f t="shared" si="19"/>
        <v/>
      </c>
      <c r="V93" s="106" t="str">
        <f t="shared" si="20"/>
        <v/>
      </c>
      <c r="W93" s="106" t="str">
        <f t="shared" si="21"/>
        <v/>
      </c>
      <c r="X93" s="106" t="str">
        <f t="shared" si="22"/>
        <v/>
      </c>
      <c r="Y93" s="106" t="str">
        <f t="shared" si="23"/>
        <v/>
      </c>
      <c r="Z93" s="106" t="str">
        <f t="shared" si="24"/>
        <v/>
      </c>
      <c r="AA93" s="106" t="str">
        <f t="shared" si="25"/>
        <v/>
      </c>
      <c r="AB93" s="106" t="str">
        <f t="shared" si="26"/>
        <v/>
      </c>
      <c r="AC93" s="106" t="str">
        <f t="shared" si="27"/>
        <v/>
      </c>
      <c r="AD93" s="106"/>
      <c r="AE93" s="106" t="str">
        <f t="shared" si="28"/>
        <v/>
      </c>
      <c r="AF93" s="106" t="str">
        <f t="shared" si="29"/>
        <v/>
      </c>
      <c r="AG93" s="106" t="str">
        <f t="shared" si="30"/>
        <v/>
      </c>
      <c r="AH93" s="106" t="str">
        <f t="shared" si="31"/>
        <v/>
      </c>
      <c r="AI93" s="106" t="str">
        <f t="shared" si="32"/>
        <v/>
      </c>
      <c r="AJ93" s="106" t="str">
        <f t="shared" si="33"/>
        <v/>
      </c>
      <c r="AK93" s="106" t="str">
        <f t="shared" si="34"/>
        <v/>
      </c>
      <c r="AL93" s="106" t="str">
        <f t="shared" si="35"/>
        <v/>
      </c>
      <c r="AM93" s="106" t="str">
        <f t="shared" si="36"/>
        <v/>
      </c>
      <c r="AN93" s="106" t="str">
        <f t="shared" si="37"/>
        <v/>
      </c>
      <c r="AO93" s="106" t="str">
        <f t="shared" si="38"/>
        <v/>
      </c>
      <c r="AP93" s="106" t="str">
        <f t="shared" si="39"/>
        <v/>
      </c>
      <c r="AQ93" s="106" t="str">
        <f t="shared" si="40"/>
        <v/>
      </c>
      <c r="AR93" s="106" t="str">
        <f t="shared" si="41"/>
        <v/>
      </c>
      <c r="AS93" s="271" t="str">
        <f t="shared" si="42"/>
        <v/>
      </c>
      <c r="AT93" s="271" t="str">
        <f t="shared" si="43"/>
        <v/>
      </c>
      <c r="AU93" s="271" t="str">
        <f t="shared" si="44"/>
        <v/>
      </c>
      <c r="AV93" s="271" t="str">
        <f t="shared" si="45"/>
        <v/>
      </c>
      <c r="AW93" s="271"/>
      <c r="AX93" s="106" t="str">
        <f t="shared" si="46"/>
        <v/>
      </c>
      <c r="AY93" s="106" t="str">
        <f t="shared" si="47"/>
        <v/>
      </c>
      <c r="AZ93" s="106" t="str">
        <f t="shared" si="48"/>
        <v/>
      </c>
      <c r="BA93" s="106" t="str">
        <f t="shared" si="49"/>
        <v/>
      </c>
      <c r="BB93" s="106" t="str">
        <f t="shared" si="50"/>
        <v/>
      </c>
      <c r="BC93" s="106" t="str">
        <f t="shared" si="51"/>
        <v/>
      </c>
      <c r="BD93" s="106" t="str">
        <f t="shared" si="52"/>
        <v/>
      </c>
      <c r="BE93" s="106" t="str">
        <f t="shared" si="53"/>
        <v/>
      </c>
      <c r="BF93" s="106" t="str">
        <f t="shared" si="54"/>
        <v/>
      </c>
      <c r="BG93" s="106" t="str">
        <f t="shared" si="55"/>
        <v/>
      </c>
      <c r="BH93" s="106" t="str">
        <f t="shared" si="56"/>
        <v/>
      </c>
      <c r="BI93" s="106" t="str">
        <f t="shared" si="57"/>
        <v/>
      </c>
      <c r="BJ93" s="106" t="str">
        <f t="shared" si="58"/>
        <v/>
      </c>
      <c r="BK93" s="106" t="str">
        <f t="shared" si="59"/>
        <v/>
      </c>
      <c r="BL93" s="106"/>
      <c r="BM93" s="106" t="str">
        <f t="shared" si="60"/>
        <v/>
      </c>
      <c r="BN93" s="106" t="str">
        <f t="shared" si="61"/>
        <v/>
      </c>
      <c r="BO93" s="106" t="str">
        <f t="shared" si="62"/>
        <v/>
      </c>
      <c r="BP93" s="106" t="str">
        <f t="shared" si="63"/>
        <v/>
      </c>
      <c r="BQ93" s="106" t="str">
        <f t="shared" si="64"/>
        <v/>
      </c>
      <c r="BR93" s="106" t="str">
        <f t="shared" si="65"/>
        <v/>
      </c>
      <c r="BS93" s="106" t="str">
        <f t="shared" si="66"/>
        <v/>
      </c>
      <c r="BT93" s="106" t="str">
        <f t="shared" si="67"/>
        <v/>
      </c>
      <c r="BU93" s="106" t="str">
        <f t="shared" si="68"/>
        <v/>
      </c>
      <c r="BV93" s="106" t="str">
        <f t="shared" si="69"/>
        <v/>
      </c>
      <c r="BW93" s="106" t="str">
        <f t="shared" si="70"/>
        <v/>
      </c>
      <c r="BX93" s="106" t="str">
        <f t="shared" si="71"/>
        <v/>
      </c>
      <c r="BY93" s="106" t="str">
        <f t="shared" si="72"/>
        <v/>
      </c>
      <c r="BZ93" s="106" t="str">
        <f t="shared" si="73"/>
        <v/>
      </c>
    </row>
    <row r="94" spans="1:78" ht="15.75" customHeight="1" x14ac:dyDescent="0.3">
      <c r="A94" s="154" t="str">
        <f>Contacts!$L$11&amp;"_"&amp;'Service Points'!C94</f>
        <v>S8602_58</v>
      </c>
      <c r="B94" s="411">
        <f>IF(ISERROR(VLOOKUP(A94,LY!$D:$E,1,FALSE)),0,1)</f>
        <v>0</v>
      </c>
      <c r="C94" s="307">
        <f t="shared" si="74"/>
        <v>58</v>
      </c>
      <c r="D94" s="309" t="str">
        <f t="shared" si="75"/>
        <v/>
      </c>
      <c r="E94" s="42" t="str">
        <f t="shared" si="76"/>
        <v/>
      </c>
      <c r="F94" s="42" t="str">
        <f t="shared" si="77"/>
        <v/>
      </c>
      <c r="G94" s="463" t="str">
        <f t="shared" si="78"/>
        <v/>
      </c>
      <c r="H94" s="42"/>
      <c r="I94" s="308" t="str">
        <f t="shared" si="79"/>
        <v/>
      </c>
      <c r="J94" s="136" t="str">
        <f t="shared" si="80"/>
        <v/>
      </c>
      <c r="K94" s="409" t="str">
        <f t="shared" si="11"/>
        <v/>
      </c>
      <c r="L94" s="48">
        <f t="shared" si="81"/>
        <v>0</v>
      </c>
      <c r="M94" s="271" t="str">
        <f t="shared" si="12"/>
        <v/>
      </c>
      <c r="N94" s="271" t="str">
        <f t="shared" si="13"/>
        <v/>
      </c>
      <c r="O94" s="152"/>
      <c r="P94" s="106" t="str">
        <f t="shared" si="14"/>
        <v/>
      </c>
      <c r="Q94" s="106" t="str">
        <f t="shared" si="15"/>
        <v/>
      </c>
      <c r="R94" s="106" t="str">
        <f t="shared" si="16"/>
        <v/>
      </c>
      <c r="S94" s="106" t="str">
        <f t="shared" si="17"/>
        <v/>
      </c>
      <c r="T94" s="106" t="str">
        <f t="shared" si="18"/>
        <v/>
      </c>
      <c r="U94" s="106" t="str">
        <f t="shared" si="19"/>
        <v/>
      </c>
      <c r="V94" s="106" t="str">
        <f t="shared" si="20"/>
        <v/>
      </c>
      <c r="W94" s="106" t="str">
        <f t="shared" si="21"/>
        <v/>
      </c>
      <c r="X94" s="106" t="str">
        <f t="shared" si="22"/>
        <v/>
      </c>
      <c r="Y94" s="106" t="str">
        <f t="shared" si="23"/>
        <v/>
      </c>
      <c r="Z94" s="106" t="str">
        <f t="shared" si="24"/>
        <v/>
      </c>
      <c r="AA94" s="106" t="str">
        <f t="shared" si="25"/>
        <v/>
      </c>
      <c r="AB94" s="106" t="str">
        <f t="shared" si="26"/>
        <v/>
      </c>
      <c r="AC94" s="106" t="str">
        <f t="shared" si="27"/>
        <v/>
      </c>
      <c r="AD94" s="106"/>
      <c r="AE94" s="106" t="str">
        <f t="shared" si="28"/>
        <v/>
      </c>
      <c r="AF94" s="106" t="str">
        <f t="shared" si="29"/>
        <v/>
      </c>
      <c r="AG94" s="106" t="str">
        <f t="shared" si="30"/>
        <v/>
      </c>
      <c r="AH94" s="106" t="str">
        <f t="shared" si="31"/>
        <v/>
      </c>
      <c r="AI94" s="106" t="str">
        <f t="shared" si="32"/>
        <v/>
      </c>
      <c r="AJ94" s="106" t="str">
        <f t="shared" si="33"/>
        <v/>
      </c>
      <c r="AK94" s="106" t="str">
        <f t="shared" si="34"/>
        <v/>
      </c>
      <c r="AL94" s="106" t="str">
        <f t="shared" si="35"/>
        <v/>
      </c>
      <c r="AM94" s="106" t="str">
        <f t="shared" si="36"/>
        <v/>
      </c>
      <c r="AN94" s="106" t="str">
        <f t="shared" si="37"/>
        <v/>
      </c>
      <c r="AO94" s="106" t="str">
        <f t="shared" si="38"/>
        <v/>
      </c>
      <c r="AP94" s="106" t="str">
        <f t="shared" si="39"/>
        <v/>
      </c>
      <c r="AQ94" s="106" t="str">
        <f t="shared" si="40"/>
        <v/>
      </c>
      <c r="AR94" s="106" t="str">
        <f t="shared" si="41"/>
        <v/>
      </c>
      <c r="AS94" s="271" t="str">
        <f t="shared" si="42"/>
        <v/>
      </c>
      <c r="AT94" s="271" t="str">
        <f t="shared" si="43"/>
        <v/>
      </c>
      <c r="AU94" s="271" t="str">
        <f t="shared" si="44"/>
        <v/>
      </c>
      <c r="AV94" s="271" t="str">
        <f t="shared" si="45"/>
        <v/>
      </c>
      <c r="AW94" s="271"/>
      <c r="AX94" s="106" t="str">
        <f t="shared" si="46"/>
        <v/>
      </c>
      <c r="AY94" s="106" t="str">
        <f t="shared" si="47"/>
        <v/>
      </c>
      <c r="AZ94" s="106" t="str">
        <f t="shared" si="48"/>
        <v/>
      </c>
      <c r="BA94" s="106" t="str">
        <f t="shared" si="49"/>
        <v/>
      </c>
      <c r="BB94" s="106" t="str">
        <f t="shared" si="50"/>
        <v/>
      </c>
      <c r="BC94" s="106" t="str">
        <f t="shared" si="51"/>
        <v/>
      </c>
      <c r="BD94" s="106" t="str">
        <f t="shared" si="52"/>
        <v/>
      </c>
      <c r="BE94" s="106" t="str">
        <f t="shared" si="53"/>
        <v/>
      </c>
      <c r="BF94" s="106" t="str">
        <f t="shared" si="54"/>
        <v/>
      </c>
      <c r="BG94" s="106" t="str">
        <f t="shared" si="55"/>
        <v/>
      </c>
      <c r="BH94" s="106" t="str">
        <f t="shared" si="56"/>
        <v/>
      </c>
      <c r="BI94" s="106" t="str">
        <f t="shared" si="57"/>
        <v/>
      </c>
      <c r="BJ94" s="106" t="str">
        <f t="shared" si="58"/>
        <v/>
      </c>
      <c r="BK94" s="106" t="str">
        <f t="shared" si="59"/>
        <v/>
      </c>
      <c r="BL94" s="106"/>
      <c r="BM94" s="106" t="str">
        <f t="shared" si="60"/>
        <v/>
      </c>
      <c r="BN94" s="106" t="str">
        <f t="shared" si="61"/>
        <v/>
      </c>
      <c r="BO94" s="106" t="str">
        <f t="shared" si="62"/>
        <v/>
      </c>
      <c r="BP94" s="106" t="str">
        <f t="shared" si="63"/>
        <v/>
      </c>
      <c r="BQ94" s="106" t="str">
        <f t="shared" si="64"/>
        <v/>
      </c>
      <c r="BR94" s="106" t="str">
        <f t="shared" si="65"/>
        <v/>
      </c>
      <c r="BS94" s="106" t="str">
        <f t="shared" si="66"/>
        <v/>
      </c>
      <c r="BT94" s="106" t="str">
        <f t="shared" si="67"/>
        <v/>
      </c>
      <c r="BU94" s="106" t="str">
        <f t="shared" si="68"/>
        <v/>
      </c>
      <c r="BV94" s="106" t="str">
        <f t="shared" si="69"/>
        <v/>
      </c>
      <c r="BW94" s="106" t="str">
        <f t="shared" si="70"/>
        <v/>
      </c>
      <c r="BX94" s="106" t="str">
        <f t="shared" si="71"/>
        <v/>
      </c>
      <c r="BY94" s="106" t="str">
        <f t="shared" si="72"/>
        <v/>
      </c>
      <c r="BZ94" s="106" t="str">
        <f t="shared" si="73"/>
        <v/>
      </c>
    </row>
    <row r="95" spans="1:78" ht="15.75" customHeight="1" x14ac:dyDescent="0.3">
      <c r="A95" s="154" t="str">
        <f>Contacts!$L$11&amp;"_"&amp;'Service Points'!C95</f>
        <v>S8602_59</v>
      </c>
      <c r="B95" s="411">
        <f>IF(ISERROR(VLOOKUP(A95,LY!$D:$E,1,FALSE)),0,1)</f>
        <v>0</v>
      </c>
      <c r="C95" s="307">
        <f t="shared" si="74"/>
        <v>59</v>
      </c>
      <c r="D95" s="309" t="str">
        <f t="shared" si="75"/>
        <v/>
      </c>
      <c r="E95" s="42" t="str">
        <f t="shared" si="76"/>
        <v/>
      </c>
      <c r="F95" s="42" t="str">
        <f t="shared" si="77"/>
        <v/>
      </c>
      <c r="G95" s="463" t="str">
        <f t="shared" si="78"/>
        <v/>
      </c>
      <c r="H95" s="42"/>
      <c r="I95" s="308" t="str">
        <f t="shared" si="79"/>
        <v/>
      </c>
      <c r="J95" s="136" t="str">
        <f t="shared" si="80"/>
        <v/>
      </c>
      <c r="K95" s="409" t="str">
        <f t="shared" si="11"/>
        <v/>
      </c>
      <c r="L95" s="48">
        <f t="shared" si="81"/>
        <v>0</v>
      </c>
      <c r="M95" s="271" t="str">
        <f t="shared" si="12"/>
        <v/>
      </c>
      <c r="N95" s="271" t="str">
        <f t="shared" si="13"/>
        <v/>
      </c>
      <c r="O95" s="152"/>
      <c r="P95" s="106" t="str">
        <f t="shared" si="14"/>
        <v/>
      </c>
      <c r="Q95" s="106" t="str">
        <f t="shared" si="15"/>
        <v/>
      </c>
      <c r="R95" s="106" t="str">
        <f t="shared" si="16"/>
        <v/>
      </c>
      <c r="S95" s="106" t="str">
        <f t="shared" si="17"/>
        <v/>
      </c>
      <c r="T95" s="106" t="str">
        <f t="shared" si="18"/>
        <v/>
      </c>
      <c r="U95" s="106" t="str">
        <f t="shared" si="19"/>
        <v/>
      </c>
      <c r="V95" s="106" t="str">
        <f t="shared" si="20"/>
        <v/>
      </c>
      <c r="W95" s="106" t="str">
        <f t="shared" si="21"/>
        <v/>
      </c>
      <c r="X95" s="106" t="str">
        <f t="shared" si="22"/>
        <v/>
      </c>
      <c r="Y95" s="106" t="str">
        <f t="shared" si="23"/>
        <v/>
      </c>
      <c r="Z95" s="106" t="str">
        <f t="shared" si="24"/>
        <v/>
      </c>
      <c r="AA95" s="106" t="str">
        <f t="shared" si="25"/>
        <v/>
      </c>
      <c r="AB95" s="106" t="str">
        <f t="shared" si="26"/>
        <v/>
      </c>
      <c r="AC95" s="106" t="str">
        <f t="shared" si="27"/>
        <v/>
      </c>
      <c r="AD95" s="106"/>
      <c r="AE95" s="106" t="str">
        <f t="shared" si="28"/>
        <v/>
      </c>
      <c r="AF95" s="106" t="str">
        <f t="shared" si="29"/>
        <v/>
      </c>
      <c r="AG95" s="106" t="str">
        <f t="shared" si="30"/>
        <v/>
      </c>
      <c r="AH95" s="106" t="str">
        <f t="shared" si="31"/>
        <v/>
      </c>
      <c r="AI95" s="106" t="str">
        <f t="shared" si="32"/>
        <v/>
      </c>
      <c r="AJ95" s="106" t="str">
        <f t="shared" si="33"/>
        <v/>
      </c>
      <c r="AK95" s="106" t="str">
        <f t="shared" si="34"/>
        <v/>
      </c>
      <c r="AL95" s="106" t="str">
        <f t="shared" si="35"/>
        <v/>
      </c>
      <c r="AM95" s="106" t="str">
        <f t="shared" si="36"/>
        <v/>
      </c>
      <c r="AN95" s="106" t="str">
        <f t="shared" si="37"/>
        <v/>
      </c>
      <c r="AO95" s="106" t="str">
        <f t="shared" si="38"/>
        <v/>
      </c>
      <c r="AP95" s="106" t="str">
        <f t="shared" si="39"/>
        <v/>
      </c>
      <c r="AQ95" s="106" t="str">
        <f t="shared" si="40"/>
        <v/>
      </c>
      <c r="AR95" s="106" t="str">
        <f t="shared" si="41"/>
        <v/>
      </c>
      <c r="AS95" s="271" t="str">
        <f t="shared" si="42"/>
        <v/>
      </c>
      <c r="AT95" s="271" t="str">
        <f t="shared" si="43"/>
        <v/>
      </c>
      <c r="AU95" s="271" t="str">
        <f t="shared" si="44"/>
        <v/>
      </c>
      <c r="AV95" s="271" t="str">
        <f t="shared" si="45"/>
        <v/>
      </c>
      <c r="AW95" s="271"/>
      <c r="AX95" s="106" t="str">
        <f t="shared" si="46"/>
        <v/>
      </c>
      <c r="AY95" s="106" t="str">
        <f t="shared" si="47"/>
        <v/>
      </c>
      <c r="AZ95" s="106" t="str">
        <f t="shared" si="48"/>
        <v/>
      </c>
      <c r="BA95" s="106" t="str">
        <f t="shared" si="49"/>
        <v/>
      </c>
      <c r="BB95" s="106" t="str">
        <f t="shared" si="50"/>
        <v/>
      </c>
      <c r="BC95" s="106" t="str">
        <f t="shared" si="51"/>
        <v/>
      </c>
      <c r="BD95" s="106" t="str">
        <f t="shared" si="52"/>
        <v/>
      </c>
      <c r="BE95" s="106" t="str">
        <f t="shared" si="53"/>
        <v/>
      </c>
      <c r="BF95" s="106" t="str">
        <f t="shared" si="54"/>
        <v/>
      </c>
      <c r="BG95" s="106" t="str">
        <f t="shared" si="55"/>
        <v/>
      </c>
      <c r="BH95" s="106" t="str">
        <f t="shared" si="56"/>
        <v/>
      </c>
      <c r="BI95" s="106" t="str">
        <f t="shared" si="57"/>
        <v/>
      </c>
      <c r="BJ95" s="106" t="str">
        <f t="shared" si="58"/>
        <v/>
      </c>
      <c r="BK95" s="106" t="str">
        <f t="shared" si="59"/>
        <v/>
      </c>
      <c r="BL95" s="106"/>
      <c r="BM95" s="106" t="str">
        <f t="shared" si="60"/>
        <v/>
      </c>
      <c r="BN95" s="106" t="str">
        <f t="shared" si="61"/>
        <v/>
      </c>
      <c r="BO95" s="106" t="str">
        <f t="shared" si="62"/>
        <v/>
      </c>
      <c r="BP95" s="106" t="str">
        <f t="shared" si="63"/>
        <v/>
      </c>
      <c r="BQ95" s="106" t="str">
        <f t="shared" si="64"/>
        <v/>
      </c>
      <c r="BR95" s="106" t="str">
        <f t="shared" si="65"/>
        <v/>
      </c>
      <c r="BS95" s="106" t="str">
        <f t="shared" si="66"/>
        <v/>
      </c>
      <c r="BT95" s="106" t="str">
        <f t="shared" si="67"/>
        <v/>
      </c>
      <c r="BU95" s="106" t="str">
        <f t="shared" si="68"/>
        <v/>
      </c>
      <c r="BV95" s="106" t="str">
        <f t="shared" si="69"/>
        <v/>
      </c>
      <c r="BW95" s="106" t="str">
        <f t="shared" si="70"/>
        <v/>
      </c>
      <c r="BX95" s="106" t="str">
        <f t="shared" si="71"/>
        <v/>
      </c>
      <c r="BY95" s="106" t="str">
        <f t="shared" si="72"/>
        <v/>
      </c>
      <c r="BZ95" s="106" t="str">
        <f t="shared" si="73"/>
        <v/>
      </c>
    </row>
    <row r="96" spans="1:78" ht="15.75" customHeight="1" x14ac:dyDescent="0.3">
      <c r="A96" s="154" t="str">
        <f>Contacts!$L$11&amp;"_"&amp;'Service Points'!C96</f>
        <v>S8602_60</v>
      </c>
      <c r="B96" s="411">
        <f>IF(ISERROR(VLOOKUP(A96,LY!$D:$E,1,FALSE)),0,1)</f>
        <v>0</v>
      </c>
      <c r="C96" s="307">
        <f t="shared" si="74"/>
        <v>60</v>
      </c>
      <c r="D96" s="309" t="str">
        <f t="shared" si="75"/>
        <v/>
      </c>
      <c r="E96" s="42" t="str">
        <f t="shared" si="76"/>
        <v/>
      </c>
      <c r="F96" s="42" t="str">
        <f t="shared" si="77"/>
        <v/>
      </c>
      <c r="G96" s="463" t="str">
        <f t="shared" si="78"/>
        <v/>
      </c>
      <c r="H96" s="42"/>
      <c r="I96" s="308" t="str">
        <f t="shared" si="79"/>
        <v/>
      </c>
      <c r="J96" s="136" t="str">
        <f t="shared" si="80"/>
        <v/>
      </c>
      <c r="K96" s="409" t="str">
        <f t="shared" si="11"/>
        <v/>
      </c>
      <c r="L96" s="48">
        <f t="shared" si="81"/>
        <v>0</v>
      </c>
      <c r="M96" s="271" t="str">
        <f t="shared" si="12"/>
        <v/>
      </c>
      <c r="N96" s="271" t="str">
        <f t="shared" si="13"/>
        <v/>
      </c>
      <c r="O96" s="152"/>
      <c r="P96" s="106" t="str">
        <f t="shared" si="14"/>
        <v/>
      </c>
      <c r="Q96" s="106" t="str">
        <f t="shared" si="15"/>
        <v/>
      </c>
      <c r="R96" s="106" t="str">
        <f t="shared" si="16"/>
        <v/>
      </c>
      <c r="S96" s="106" t="str">
        <f t="shared" si="17"/>
        <v/>
      </c>
      <c r="T96" s="106" t="str">
        <f t="shared" si="18"/>
        <v/>
      </c>
      <c r="U96" s="106" t="str">
        <f t="shared" si="19"/>
        <v/>
      </c>
      <c r="V96" s="106" t="str">
        <f t="shared" si="20"/>
        <v/>
      </c>
      <c r="W96" s="106" t="str">
        <f t="shared" si="21"/>
        <v/>
      </c>
      <c r="X96" s="106" t="str">
        <f t="shared" si="22"/>
        <v/>
      </c>
      <c r="Y96" s="106" t="str">
        <f t="shared" si="23"/>
        <v/>
      </c>
      <c r="Z96" s="106" t="str">
        <f t="shared" si="24"/>
        <v/>
      </c>
      <c r="AA96" s="106" t="str">
        <f t="shared" si="25"/>
        <v/>
      </c>
      <c r="AB96" s="106" t="str">
        <f t="shared" si="26"/>
        <v/>
      </c>
      <c r="AC96" s="106" t="str">
        <f t="shared" si="27"/>
        <v/>
      </c>
      <c r="AD96" s="106"/>
      <c r="AE96" s="106" t="str">
        <f t="shared" si="28"/>
        <v/>
      </c>
      <c r="AF96" s="106" t="str">
        <f t="shared" si="29"/>
        <v/>
      </c>
      <c r="AG96" s="106" t="str">
        <f t="shared" si="30"/>
        <v/>
      </c>
      <c r="AH96" s="106" t="str">
        <f t="shared" si="31"/>
        <v/>
      </c>
      <c r="AI96" s="106" t="str">
        <f t="shared" si="32"/>
        <v/>
      </c>
      <c r="AJ96" s="106" t="str">
        <f t="shared" si="33"/>
        <v/>
      </c>
      <c r="AK96" s="106" t="str">
        <f t="shared" si="34"/>
        <v/>
      </c>
      <c r="AL96" s="106" t="str">
        <f t="shared" si="35"/>
        <v/>
      </c>
      <c r="AM96" s="106" t="str">
        <f t="shared" si="36"/>
        <v/>
      </c>
      <c r="AN96" s="106" t="str">
        <f t="shared" si="37"/>
        <v/>
      </c>
      <c r="AO96" s="106" t="str">
        <f t="shared" si="38"/>
        <v/>
      </c>
      <c r="AP96" s="106" t="str">
        <f t="shared" si="39"/>
        <v/>
      </c>
      <c r="AQ96" s="106" t="str">
        <f t="shared" si="40"/>
        <v/>
      </c>
      <c r="AR96" s="106" t="str">
        <f t="shared" si="41"/>
        <v/>
      </c>
      <c r="AS96" s="271" t="str">
        <f t="shared" si="42"/>
        <v/>
      </c>
      <c r="AT96" s="271" t="str">
        <f t="shared" si="43"/>
        <v/>
      </c>
      <c r="AU96" s="271" t="str">
        <f t="shared" si="44"/>
        <v/>
      </c>
      <c r="AV96" s="271" t="str">
        <f t="shared" si="45"/>
        <v/>
      </c>
      <c r="AW96" s="271"/>
      <c r="AX96" s="106" t="str">
        <f t="shared" si="46"/>
        <v/>
      </c>
      <c r="AY96" s="106" t="str">
        <f t="shared" si="47"/>
        <v/>
      </c>
      <c r="AZ96" s="106" t="str">
        <f t="shared" si="48"/>
        <v/>
      </c>
      <c r="BA96" s="106" t="str">
        <f t="shared" si="49"/>
        <v/>
      </c>
      <c r="BB96" s="106" t="str">
        <f t="shared" si="50"/>
        <v/>
      </c>
      <c r="BC96" s="106" t="str">
        <f t="shared" si="51"/>
        <v/>
      </c>
      <c r="BD96" s="106" t="str">
        <f t="shared" si="52"/>
        <v/>
      </c>
      <c r="BE96" s="106" t="str">
        <f t="shared" si="53"/>
        <v/>
      </c>
      <c r="BF96" s="106" t="str">
        <f t="shared" si="54"/>
        <v/>
      </c>
      <c r="BG96" s="106" t="str">
        <f t="shared" si="55"/>
        <v/>
      </c>
      <c r="BH96" s="106" t="str">
        <f t="shared" si="56"/>
        <v/>
      </c>
      <c r="BI96" s="106" t="str">
        <f t="shared" si="57"/>
        <v/>
      </c>
      <c r="BJ96" s="106" t="str">
        <f t="shared" si="58"/>
        <v/>
      </c>
      <c r="BK96" s="106" t="str">
        <f t="shared" si="59"/>
        <v/>
      </c>
      <c r="BL96" s="106"/>
      <c r="BM96" s="106" t="str">
        <f t="shared" si="60"/>
        <v/>
      </c>
      <c r="BN96" s="106" t="str">
        <f t="shared" si="61"/>
        <v/>
      </c>
      <c r="BO96" s="106" t="str">
        <f t="shared" si="62"/>
        <v/>
      </c>
      <c r="BP96" s="106" t="str">
        <f t="shared" si="63"/>
        <v/>
      </c>
      <c r="BQ96" s="106" t="str">
        <f t="shared" si="64"/>
        <v/>
      </c>
      <c r="BR96" s="106" t="str">
        <f t="shared" si="65"/>
        <v/>
      </c>
      <c r="BS96" s="106" t="str">
        <f t="shared" si="66"/>
        <v/>
      </c>
      <c r="BT96" s="106" t="str">
        <f t="shared" si="67"/>
        <v/>
      </c>
      <c r="BU96" s="106" t="str">
        <f t="shared" si="68"/>
        <v/>
      </c>
      <c r="BV96" s="106" t="str">
        <f t="shared" si="69"/>
        <v/>
      </c>
      <c r="BW96" s="106" t="str">
        <f t="shared" si="70"/>
        <v/>
      </c>
      <c r="BX96" s="106" t="str">
        <f t="shared" si="71"/>
        <v/>
      </c>
      <c r="BY96" s="106" t="str">
        <f t="shared" si="72"/>
        <v/>
      </c>
      <c r="BZ96" s="106" t="str">
        <f t="shared" si="73"/>
        <v/>
      </c>
    </row>
    <row r="97" spans="1:78" ht="15.75" customHeight="1" x14ac:dyDescent="0.3">
      <c r="A97" s="154" t="str">
        <f>Contacts!$L$11&amp;"_"&amp;'Service Points'!C97</f>
        <v>S8602_61</v>
      </c>
      <c r="B97" s="411">
        <f>IF(ISERROR(VLOOKUP(A97,LY!$D:$E,1,FALSE)),0,1)</f>
        <v>0</v>
      </c>
      <c r="C97" s="307">
        <f t="shared" si="74"/>
        <v>61</v>
      </c>
      <c r="D97" s="309" t="str">
        <f t="shared" si="75"/>
        <v/>
      </c>
      <c r="E97" s="42" t="str">
        <f t="shared" si="76"/>
        <v/>
      </c>
      <c r="F97" s="42" t="str">
        <f t="shared" si="77"/>
        <v/>
      </c>
      <c r="G97" s="463" t="str">
        <f t="shared" si="78"/>
        <v/>
      </c>
      <c r="H97" s="42"/>
      <c r="I97" s="308" t="str">
        <f t="shared" si="79"/>
        <v/>
      </c>
      <c r="J97" s="136" t="str">
        <f t="shared" si="80"/>
        <v/>
      </c>
      <c r="K97" s="409" t="str">
        <f t="shared" si="11"/>
        <v/>
      </c>
      <c r="L97" s="48">
        <f t="shared" si="81"/>
        <v>0</v>
      </c>
      <c r="M97" s="271" t="str">
        <f t="shared" si="12"/>
        <v/>
      </c>
      <c r="N97" s="271" t="str">
        <f t="shared" si="13"/>
        <v/>
      </c>
      <c r="O97" s="152"/>
      <c r="P97" s="106" t="str">
        <f t="shared" si="14"/>
        <v/>
      </c>
      <c r="Q97" s="106" t="str">
        <f t="shared" si="15"/>
        <v/>
      </c>
      <c r="R97" s="106" t="str">
        <f t="shared" si="16"/>
        <v/>
      </c>
      <c r="S97" s="106" t="str">
        <f t="shared" si="17"/>
        <v/>
      </c>
      <c r="T97" s="106" t="str">
        <f t="shared" si="18"/>
        <v/>
      </c>
      <c r="U97" s="106" t="str">
        <f t="shared" si="19"/>
        <v/>
      </c>
      <c r="V97" s="106" t="str">
        <f t="shared" si="20"/>
        <v/>
      </c>
      <c r="W97" s="106" t="str">
        <f t="shared" si="21"/>
        <v/>
      </c>
      <c r="X97" s="106" t="str">
        <f t="shared" si="22"/>
        <v/>
      </c>
      <c r="Y97" s="106" t="str">
        <f t="shared" si="23"/>
        <v/>
      </c>
      <c r="Z97" s="106" t="str">
        <f t="shared" si="24"/>
        <v/>
      </c>
      <c r="AA97" s="106" t="str">
        <f t="shared" si="25"/>
        <v/>
      </c>
      <c r="AB97" s="106" t="str">
        <f t="shared" si="26"/>
        <v/>
      </c>
      <c r="AC97" s="106" t="str">
        <f t="shared" si="27"/>
        <v/>
      </c>
      <c r="AD97" s="106"/>
      <c r="AE97" s="106" t="str">
        <f t="shared" si="28"/>
        <v/>
      </c>
      <c r="AF97" s="106" t="str">
        <f t="shared" si="29"/>
        <v/>
      </c>
      <c r="AG97" s="106" t="str">
        <f t="shared" si="30"/>
        <v/>
      </c>
      <c r="AH97" s="106" t="str">
        <f t="shared" si="31"/>
        <v/>
      </c>
      <c r="AI97" s="106" t="str">
        <f t="shared" si="32"/>
        <v/>
      </c>
      <c r="AJ97" s="106" t="str">
        <f t="shared" si="33"/>
        <v/>
      </c>
      <c r="AK97" s="106" t="str">
        <f t="shared" si="34"/>
        <v/>
      </c>
      <c r="AL97" s="106" t="str">
        <f t="shared" si="35"/>
        <v/>
      </c>
      <c r="AM97" s="106" t="str">
        <f t="shared" si="36"/>
        <v/>
      </c>
      <c r="AN97" s="106" t="str">
        <f t="shared" si="37"/>
        <v/>
      </c>
      <c r="AO97" s="106" t="str">
        <f t="shared" si="38"/>
        <v/>
      </c>
      <c r="AP97" s="106" t="str">
        <f t="shared" si="39"/>
        <v/>
      </c>
      <c r="AQ97" s="106" t="str">
        <f t="shared" si="40"/>
        <v/>
      </c>
      <c r="AR97" s="106" t="str">
        <f t="shared" si="41"/>
        <v/>
      </c>
      <c r="AS97" s="271" t="str">
        <f t="shared" si="42"/>
        <v/>
      </c>
      <c r="AT97" s="271" t="str">
        <f t="shared" si="43"/>
        <v/>
      </c>
      <c r="AU97" s="271" t="str">
        <f t="shared" si="44"/>
        <v/>
      </c>
      <c r="AV97" s="271" t="str">
        <f t="shared" si="45"/>
        <v/>
      </c>
      <c r="AW97" s="271"/>
      <c r="AX97" s="106" t="str">
        <f t="shared" si="46"/>
        <v/>
      </c>
      <c r="AY97" s="106" t="str">
        <f t="shared" si="47"/>
        <v/>
      </c>
      <c r="AZ97" s="106" t="str">
        <f t="shared" si="48"/>
        <v/>
      </c>
      <c r="BA97" s="106" t="str">
        <f t="shared" si="49"/>
        <v/>
      </c>
      <c r="BB97" s="106" t="str">
        <f t="shared" si="50"/>
        <v/>
      </c>
      <c r="BC97" s="106" t="str">
        <f t="shared" si="51"/>
        <v/>
      </c>
      <c r="BD97" s="106" t="str">
        <f t="shared" si="52"/>
        <v/>
      </c>
      <c r="BE97" s="106" t="str">
        <f t="shared" si="53"/>
        <v/>
      </c>
      <c r="BF97" s="106" t="str">
        <f t="shared" si="54"/>
        <v/>
      </c>
      <c r="BG97" s="106" t="str">
        <f t="shared" si="55"/>
        <v/>
      </c>
      <c r="BH97" s="106" t="str">
        <f t="shared" si="56"/>
        <v/>
      </c>
      <c r="BI97" s="106" t="str">
        <f t="shared" si="57"/>
        <v/>
      </c>
      <c r="BJ97" s="106" t="str">
        <f t="shared" si="58"/>
        <v/>
      </c>
      <c r="BK97" s="106" t="str">
        <f t="shared" si="59"/>
        <v/>
      </c>
      <c r="BL97" s="106"/>
      <c r="BM97" s="106" t="str">
        <f t="shared" si="60"/>
        <v/>
      </c>
      <c r="BN97" s="106" t="str">
        <f t="shared" si="61"/>
        <v/>
      </c>
      <c r="BO97" s="106" t="str">
        <f t="shared" si="62"/>
        <v/>
      </c>
      <c r="BP97" s="106" t="str">
        <f t="shared" si="63"/>
        <v/>
      </c>
      <c r="BQ97" s="106" t="str">
        <f t="shared" si="64"/>
        <v/>
      </c>
      <c r="BR97" s="106" t="str">
        <f t="shared" si="65"/>
        <v/>
      </c>
      <c r="BS97" s="106" t="str">
        <f t="shared" si="66"/>
        <v/>
      </c>
      <c r="BT97" s="106" t="str">
        <f t="shared" si="67"/>
        <v/>
      </c>
      <c r="BU97" s="106" t="str">
        <f t="shared" si="68"/>
        <v/>
      </c>
      <c r="BV97" s="106" t="str">
        <f t="shared" si="69"/>
        <v/>
      </c>
      <c r="BW97" s="106" t="str">
        <f t="shared" si="70"/>
        <v/>
      </c>
      <c r="BX97" s="106" t="str">
        <f t="shared" si="71"/>
        <v/>
      </c>
      <c r="BY97" s="106" t="str">
        <f t="shared" si="72"/>
        <v/>
      </c>
      <c r="BZ97" s="106" t="str">
        <f t="shared" si="73"/>
        <v/>
      </c>
    </row>
    <row r="98" spans="1:78" ht="15.75" customHeight="1" x14ac:dyDescent="0.3">
      <c r="A98" s="154" t="str">
        <f>Contacts!$L$11&amp;"_"&amp;'Service Points'!C98</f>
        <v>S8602_62</v>
      </c>
      <c r="B98" s="411">
        <f>IF(ISERROR(VLOOKUP(A98,LY!$D:$E,1,FALSE)),0,1)</f>
        <v>0</v>
      </c>
      <c r="C98" s="307">
        <f t="shared" si="74"/>
        <v>62</v>
      </c>
      <c r="D98" s="309" t="str">
        <f t="shared" si="75"/>
        <v/>
      </c>
      <c r="E98" s="42" t="str">
        <f t="shared" si="76"/>
        <v/>
      </c>
      <c r="F98" s="42" t="str">
        <f t="shared" si="77"/>
        <v/>
      </c>
      <c r="G98" s="463" t="str">
        <f t="shared" si="78"/>
        <v/>
      </c>
      <c r="H98" s="42"/>
      <c r="I98" s="308" t="str">
        <f t="shared" si="79"/>
        <v/>
      </c>
      <c r="J98" s="136" t="str">
        <f t="shared" si="80"/>
        <v/>
      </c>
      <c r="K98" s="409" t="str">
        <f t="shared" si="11"/>
        <v/>
      </c>
      <c r="L98" s="48">
        <f t="shared" si="81"/>
        <v>0</v>
      </c>
      <c r="M98" s="271" t="str">
        <f t="shared" si="12"/>
        <v/>
      </c>
      <c r="N98" s="271" t="str">
        <f t="shared" si="13"/>
        <v/>
      </c>
      <c r="O98" s="152"/>
      <c r="P98" s="106" t="str">
        <f t="shared" si="14"/>
        <v/>
      </c>
      <c r="Q98" s="106" t="str">
        <f t="shared" si="15"/>
        <v/>
      </c>
      <c r="R98" s="106" t="str">
        <f t="shared" si="16"/>
        <v/>
      </c>
      <c r="S98" s="106" t="str">
        <f t="shared" si="17"/>
        <v/>
      </c>
      <c r="T98" s="106" t="str">
        <f t="shared" si="18"/>
        <v/>
      </c>
      <c r="U98" s="106" t="str">
        <f t="shared" si="19"/>
        <v/>
      </c>
      <c r="V98" s="106" t="str">
        <f t="shared" si="20"/>
        <v/>
      </c>
      <c r="W98" s="106" t="str">
        <f t="shared" si="21"/>
        <v/>
      </c>
      <c r="X98" s="106" t="str">
        <f t="shared" si="22"/>
        <v/>
      </c>
      <c r="Y98" s="106" t="str">
        <f t="shared" si="23"/>
        <v/>
      </c>
      <c r="Z98" s="106" t="str">
        <f t="shared" si="24"/>
        <v/>
      </c>
      <c r="AA98" s="106" t="str">
        <f t="shared" si="25"/>
        <v/>
      </c>
      <c r="AB98" s="106" t="str">
        <f t="shared" si="26"/>
        <v/>
      </c>
      <c r="AC98" s="106" t="str">
        <f t="shared" si="27"/>
        <v/>
      </c>
      <c r="AD98" s="106"/>
      <c r="AE98" s="106" t="str">
        <f t="shared" si="28"/>
        <v/>
      </c>
      <c r="AF98" s="106" t="str">
        <f t="shared" si="29"/>
        <v/>
      </c>
      <c r="AG98" s="106" t="str">
        <f t="shared" si="30"/>
        <v/>
      </c>
      <c r="AH98" s="106" t="str">
        <f t="shared" si="31"/>
        <v/>
      </c>
      <c r="AI98" s="106" t="str">
        <f t="shared" si="32"/>
        <v/>
      </c>
      <c r="AJ98" s="106" t="str">
        <f t="shared" si="33"/>
        <v/>
      </c>
      <c r="AK98" s="106" t="str">
        <f t="shared" si="34"/>
        <v/>
      </c>
      <c r="AL98" s="106" t="str">
        <f t="shared" si="35"/>
        <v/>
      </c>
      <c r="AM98" s="106" t="str">
        <f t="shared" si="36"/>
        <v/>
      </c>
      <c r="AN98" s="106" t="str">
        <f t="shared" si="37"/>
        <v/>
      </c>
      <c r="AO98" s="106" t="str">
        <f t="shared" si="38"/>
        <v/>
      </c>
      <c r="AP98" s="106" t="str">
        <f t="shared" si="39"/>
        <v/>
      </c>
      <c r="AQ98" s="106" t="str">
        <f t="shared" si="40"/>
        <v/>
      </c>
      <c r="AR98" s="106" t="str">
        <f t="shared" si="41"/>
        <v/>
      </c>
      <c r="AS98" s="271" t="str">
        <f t="shared" si="42"/>
        <v/>
      </c>
      <c r="AT98" s="271" t="str">
        <f t="shared" si="43"/>
        <v/>
      </c>
      <c r="AU98" s="271" t="str">
        <f t="shared" si="44"/>
        <v/>
      </c>
      <c r="AV98" s="271" t="str">
        <f t="shared" si="45"/>
        <v/>
      </c>
      <c r="AW98" s="271"/>
      <c r="AX98" s="106" t="str">
        <f t="shared" si="46"/>
        <v/>
      </c>
      <c r="AY98" s="106" t="str">
        <f t="shared" si="47"/>
        <v/>
      </c>
      <c r="AZ98" s="106" t="str">
        <f t="shared" si="48"/>
        <v/>
      </c>
      <c r="BA98" s="106" t="str">
        <f t="shared" si="49"/>
        <v/>
      </c>
      <c r="BB98" s="106" t="str">
        <f t="shared" si="50"/>
        <v/>
      </c>
      <c r="BC98" s="106" t="str">
        <f t="shared" si="51"/>
        <v/>
      </c>
      <c r="BD98" s="106" t="str">
        <f t="shared" si="52"/>
        <v/>
      </c>
      <c r="BE98" s="106" t="str">
        <f t="shared" si="53"/>
        <v/>
      </c>
      <c r="BF98" s="106" t="str">
        <f t="shared" si="54"/>
        <v/>
      </c>
      <c r="BG98" s="106" t="str">
        <f t="shared" si="55"/>
        <v/>
      </c>
      <c r="BH98" s="106" t="str">
        <f t="shared" si="56"/>
        <v/>
      </c>
      <c r="BI98" s="106" t="str">
        <f t="shared" si="57"/>
        <v/>
      </c>
      <c r="BJ98" s="106" t="str">
        <f t="shared" si="58"/>
        <v/>
      </c>
      <c r="BK98" s="106" t="str">
        <f t="shared" si="59"/>
        <v/>
      </c>
      <c r="BL98" s="106"/>
      <c r="BM98" s="106" t="str">
        <f t="shared" si="60"/>
        <v/>
      </c>
      <c r="BN98" s="106" t="str">
        <f t="shared" si="61"/>
        <v/>
      </c>
      <c r="BO98" s="106" t="str">
        <f t="shared" si="62"/>
        <v/>
      </c>
      <c r="BP98" s="106" t="str">
        <f t="shared" si="63"/>
        <v/>
      </c>
      <c r="BQ98" s="106" t="str">
        <f t="shared" si="64"/>
        <v/>
      </c>
      <c r="BR98" s="106" t="str">
        <f t="shared" si="65"/>
        <v/>
      </c>
      <c r="BS98" s="106" t="str">
        <f t="shared" si="66"/>
        <v/>
      </c>
      <c r="BT98" s="106" t="str">
        <f t="shared" si="67"/>
        <v/>
      </c>
      <c r="BU98" s="106" t="str">
        <f t="shared" si="68"/>
        <v/>
      </c>
      <c r="BV98" s="106" t="str">
        <f t="shared" si="69"/>
        <v/>
      </c>
      <c r="BW98" s="106" t="str">
        <f t="shared" si="70"/>
        <v/>
      </c>
      <c r="BX98" s="106" t="str">
        <f t="shared" si="71"/>
        <v/>
      </c>
      <c r="BY98" s="106" t="str">
        <f t="shared" si="72"/>
        <v/>
      </c>
      <c r="BZ98" s="106" t="str">
        <f t="shared" si="73"/>
        <v/>
      </c>
    </row>
    <row r="99" spans="1:78" ht="15.75" customHeight="1" x14ac:dyDescent="0.3">
      <c r="A99" s="154" t="str">
        <f>Contacts!$L$11&amp;"_"&amp;'Service Points'!C99</f>
        <v>S8602_63</v>
      </c>
      <c r="B99" s="411">
        <f>IF(ISERROR(VLOOKUP(A99,LY!$D:$E,1,FALSE)),0,1)</f>
        <v>0</v>
      </c>
      <c r="C99" s="307">
        <f t="shared" si="74"/>
        <v>63</v>
      </c>
      <c r="D99" s="309" t="str">
        <f t="shared" si="75"/>
        <v/>
      </c>
      <c r="E99" s="42" t="str">
        <f t="shared" si="76"/>
        <v/>
      </c>
      <c r="F99" s="42" t="str">
        <f t="shared" si="77"/>
        <v/>
      </c>
      <c r="G99" s="463" t="str">
        <f t="shared" si="78"/>
        <v/>
      </c>
      <c r="H99" s="42"/>
      <c r="I99" s="308" t="str">
        <f t="shared" si="79"/>
        <v/>
      </c>
      <c r="J99" s="136" t="str">
        <f t="shared" si="80"/>
        <v/>
      </c>
      <c r="K99" s="409" t="str">
        <f t="shared" si="11"/>
        <v/>
      </c>
      <c r="L99" s="48">
        <f t="shared" si="81"/>
        <v>0</v>
      </c>
      <c r="M99" s="271" t="str">
        <f t="shared" si="12"/>
        <v/>
      </c>
      <c r="N99" s="271" t="str">
        <f t="shared" si="13"/>
        <v/>
      </c>
      <c r="O99" s="152"/>
      <c r="P99" s="106" t="str">
        <f t="shared" si="14"/>
        <v/>
      </c>
      <c r="Q99" s="106" t="str">
        <f t="shared" si="15"/>
        <v/>
      </c>
      <c r="R99" s="106" t="str">
        <f t="shared" si="16"/>
        <v/>
      </c>
      <c r="S99" s="106" t="str">
        <f t="shared" si="17"/>
        <v/>
      </c>
      <c r="T99" s="106" t="str">
        <f t="shared" si="18"/>
        <v/>
      </c>
      <c r="U99" s="106" t="str">
        <f t="shared" si="19"/>
        <v/>
      </c>
      <c r="V99" s="106" t="str">
        <f t="shared" si="20"/>
        <v/>
      </c>
      <c r="W99" s="106" t="str">
        <f t="shared" si="21"/>
        <v/>
      </c>
      <c r="X99" s="106" t="str">
        <f t="shared" si="22"/>
        <v/>
      </c>
      <c r="Y99" s="106" t="str">
        <f t="shared" si="23"/>
        <v/>
      </c>
      <c r="Z99" s="106" t="str">
        <f t="shared" si="24"/>
        <v/>
      </c>
      <c r="AA99" s="106" t="str">
        <f t="shared" si="25"/>
        <v/>
      </c>
      <c r="AB99" s="106" t="str">
        <f t="shared" si="26"/>
        <v/>
      </c>
      <c r="AC99" s="106" t="str">
        <f t="shared" si="27"/>
        <v/>
      </c>
      <c r="AD99" s="106"/>
      <c r="AE99" s="106" t="str">
        <f t="shared" si="28"/>
        <v/>
      </c>
      <c r="AF99" s="106" t="str">
        <f t="shared" si="29"/>
        <v/>
      </c>
      <c r="AG99" s="106" t="str">
        <f t="shared" si="30"/>
        <v/>
      </c>
      <c r="AH99" s="106" t="str">
        <f t="shared" si="31"/>
        <v/>
      </c>
      <c r="AI99" s="106" t="str">
        <f t="shared" si="32"/>
        <v/>
      </c>
      <c r="AJ99" s="106" t="str">
        <f t="shared" si="33"/>
        <v/>
      </c>
      <c r="AK99" s="106" t="str">
        <f t="shared" si="34"/>
        <v/>
      </c>
      <c r="AL99" s="106" t="str">
        <f t="shared" si="35"/>
        <v/>
      </c>
      <c r="AM99" s="106" t="str">
        <f t="shared" si="36"/>
        <v/>
      </c>
      <c r="AN99" s="106" t="str">
        <f t="shared" si="37"/>
        <v/>
      </c>
      <c r="AO99" s="106" t="str">
        <f t="shared" si="38"/>
        <v/>
      </c>
      <c r="AP99" s="106" t="str">
        <f t="shared" si="39"/>
        <v/>
      </c>
      <c r="AQ99" s="106" t="str">
        <f t="shared" si="40"/>
        <v/>
      </c>
      <c r="AR99" s="106" t="str">
        <f t="shared" si="41"/>
        <v/>
      </c>
      <c r="AS99" s="271" t="str">
        <f t="shared" si="42"/>
        <v/>
      </c>
      <c r="AT99" s="271" t="str">
        <f t="shared" si="43"/>
        <v/>
      </c>
      <c r="AU99" s="271" t="str">
        <f t="shared" si="44"/>
        <v/>
      </c>
      <c r="AV99" s="271" t="str">
        <f t="shared" si="45"/>
        <v/>
      </c>
      <c r="AW99" s="271"/>
      <c r="AX99" s="106" t="str">
        <f t="shared" si="46"/>
        <v/>
      </c>
      <c r="AY99" s="106" t="str">
        <f t="shared" si="47"/>
        <v/>
      </c>
      <c r="AZ99" s="106" t="str">
        <f t="shared" si="48"/>
        <v/>
      </c>
      <c r="BA99" s="106" t="str">
        <f t="shared" si="49"/>
        <v/>
      </c>
      <c r="BB99" s="106" t="str">
        <f t="shared" si="50"/>
        <v/>
      </c>
      <c r="BC99" s="106" t="str">
        <f t="shared" si="51"/>
        <v/>
      </c>
      <c r="BD99" s="106" t="str">
        <f t="shared" si="52"/>
        <v/>
      </c>
      <c r="BE99" s="106" t="str">
        <f t="shared" si="53"/>
        <v/>
      </c>
      <c r="BF99" s="106" t="str">
        <f t="shared" si="54"/>
        <v/>
      </c>
      <c r="BG99" s="106" t="str">
        <f t="shared" si="55"/>
        <v/>
      </c>
      <c r="BH99" s="106" t="str">
        <f t="shared" si="56"/>
        <v/>
      </c>
      <c r="BI99" s="106" t="str">
        <f t="shared" si="57"/>
        <v/>
      </c>
      <c r="BJ99" s="106" t="str">
        <f t="shared" si="58"/>
        <v/>
      </c>
      <c r="BK99" s="106" t="str">
        <f t="shared" si="59"/>
        <v/>
      </c>
      <c r="BL99" s="106"/>
      <c r="BM99" s="106" t="str">
        <f t="shared" si="60"/>
        <v/>
      </c>
      <c r="BN99" s="106" t="str">
        <f t="shared" si="61"/>
        <v/>
      </c>
      <c r="BO99" s="106" t="str">
        <f t="shared" si="62"/>
        <v/>
      </c>
      <c r="BP99" s="106" t="str">
        <f t="shared" si="63"/>
        <v/>
      </c>
      <c r="BQ99" s="106" t="str">
        <f t="shared" si="64"/>
        <v/>
      </c>
      <c r="BR99" s="106" t="str">
        <f t="shared" si="65"/>
        <v/>
      </c>
      <c r="BS99" s="106" t="str">
        <f t="shared" si="66"/>
        <v/>
      </c>
      <c r="BT99" s="106" t="str">
        <f t="shared" si="67"/>
        <v/>
      </c>
      <c r="BU99" s="106" t="str">
        <f t="shared" si="68"/>
        <v/>
      </c>
      <c r="BV99" s="106" t="str">
        <f t="shared" si="69"/>
        <v/>
      </c>
      <c r="BW99" s="106" t="str">
        <f t="shared" si="70"/>
        <v/>
      </c>
      <c r="BX99" s="106" t="str">
        <f t="shared" si="71"/>
        <v/>
      </c>
      <c r="BY99" s="106" t="str">
        <f t="shared" si="72"/>
        <v/>
      </c>
      <c r="BZ99" s="106" t="str">
        <f t="shared" si="73"/>
        <v/>
      </c>
    </row>
    <row r="100" spans="1:78" ht="15.75" customHeight="1" x14ac:dyDescent="0.3">
      <c r="A100" s="154" t="str">
        <f>Contacts!$L$11&amp;"_"&amp;'Service Points'!C100</f>
        <v>S8602_64</v>
      </c>
      <c r="B100" s="411">
        <f>IF(ISERROR(VLOOKUP(A100,LY!$D:$E,1,FALSE)),0,1)</f>
        <v>0</v>
      </c>
      <c r="C100" s="307">
        <f t="shared" si="74"/>
        <v>64</v>
      </c>
      <c r="D100" s="309" t="str">
        <f t="shared" si="75"/>
        <v/>
      </c>
      <c r="E100" s="42" t="str">
        <f t="shared" si="76"/>
        <v/>
      </c>
      <c r="F100" s="42" t="str">
        <f t="shared" si="77"/>
        <v/>
      </c>
      <c r="G100" s="463" t="str">
        <f t="shared" si="78"/>
        <v/>
      </c>
      <c r="H100" s="42"/>
      <c r="I100" s="308" t="str">
        <f t="shared" si="79"/>
        <v/>
      </c>
      <c r="J100" s="136" t="str">
        <f t="shared" si="80"/>
        <v/>
      </c>
      <c r="K100" s="409" t="str">
        <f t="shared" si="11"/>
        <v/>
      </c>
      <c r="L100" s="48">
        <f t="shared" si="81"/>
        <v>0</v>
      </c>
      <c r="M100" s="271" t="str">
        <f t="shared" si="12"/>
        <v/>
      </c>
      <c r="N100" s="271" t="str">
        <f t="shared" si="13"/>
        <v/>
      </c>
      <c r="O100" s="152"/>
      <c r="P100" s="106" t="str">
        <f t="shared" si="14"/>
        <v/>
      </c>
      <c r="Q100" s="106" t="str">
        <f t="shared" si="15"/>
        <v/>
      </c>
      <c r="R100" s="106" t="str">
        <f t="shared" si="16"/>
        <v/>
      </c>
      <c r="S100" s="106" t="str">
        <f t="shared" si="17"/>
        <v/>
      </c>
      <c r="T100" s="106" t="str">
        <f t="shared" si="18"/>
        <v/>
      </c>
      <c r="U100" s="106" t="str">
        <f t="shared" si="19"/>
        <v/>
      </c>
      <c r="V100" s="106" t="str">
        <f t="shared" si="20"/>
        <v/>
      </c>
      <c r="W100" s="106" t="str">
        <f t="shared" si="21"/>
        <v/>
      </c>
      <c r="X100" s="106" t="str">
        <f t="shared" si="22"/>
        <v/>
      </c>
      <c r="Y100" s="106" t="str">
        <f t="shared" si="23"/>
        <v/>
      </c>
      <c r="Z100" s="106" t="str">
        <f t="shared" si="24"/>
        <v/>
      </c>
      <c r="AA100" s="106" t="str">
        <f t="shared" si="25"/>
        <v/>
      </c>
      <c r="AB100" s="106" t="str">
        <f t="shared" si="26"/>
        <v/>
      </c>
      <c r="AC100" s="106" t="str">
        <f t="shared" si="27"/>
        <v/>
      </c>
      <c r="AD100" s="106"/>
      <c r="AE100" s="106" t="str">
        <f t="shared" si="28"/>
        <v/>
      </c>
      <c r="AF100" s="106" t="str">
        <f t="shared" si="29"/>
        <v/>
      </c>
      <c r="AG100" s="106" t="str">
        <f t="shared" si="30"/>
        <v/>
      </c>
      <c r="AH100" s="106" t="str">
        <f t="shared" si="31"/>
        <v/>
      </c>
      <c r="AI100" s="106" t="str">
        <f t="shared" si="32"/>
        <v/>
      </c>
      <c r="AJ100" s="106" t="str">
        <f t="shared" si="33"/>
        <v/>
      </c>
      <c r="AK100" s="106" t="str">
        <f t="shared" si="34"/>
        <v/>
      </c>
      <c r="AL100" s="106" t="str">
        <f t="shared" si="35"/>
        <v/>
      </c>
      <c r="AM100" s="106" t="str">
        <f t="shared" si="36"/>
        <v/>
      </c>
      <c r="AN100" s="106" t="str">
        <f t="shared" si="37"/>
        <v/>
      </c>
      <c r="AO100" s="106" t="str">
        <f t="shared" si="38"/>
        <v/>
      </c>
      <c r="AP100" s="106" t="str">
        <f t="shared" si="39"/>
        <v/>
      </c>
      <c r="AQ100" s="106" t="str">
        <f t="shared" si="40"/>
        <v/>
      </c>
      <c r="AR100" s="106" t="str">
        <f t="shared" si="41"/>
        <v/>
      </c>
      <c r="AS100" s="271" t="str">
        <f t="shared" si="42"/>
        <v/>
      </c>
      <c r="AT100" s="271" t="str">
        <f t="shared" si="43"/>
        <v/>
      </c>
      <c r="AU100" s="271" t="str">
        <f t="shared" si="44"/>
        <v/>
      </c>
      <c r="AV100" s="271" t="str">
        <f t="shared" si="45"/>
        <v/>
      </c>
      <c r="AW100" s="271"/>
      <c r="AX100" s="106" t="str">
        <f t="shared" si="46"/>
        <v/>
      </c>
      <c r="AY100" s="106" t="str">
        <f t="shared" si="47"/>
        <v/>
      </c>
      <c r="AZ100" s="106" t="str">
        <f t="shared" si="48"/>
        <v/>
      </c>
      <c r="BA100" s="106" t="str">
        <f t="shared" si="49"/>
        <v/>
      </c>
      <c r="BB100" s="106" t="str">
        <f t="shared" si="50"/>
        <v/>
      </c>
      <c r="BC100" s="106" t="str">
        <f t="shared" si="51"/>
        <v/>
      </c>
      <c r="BD100" s="106" t="str">
        <f t="shared" si="52"/>
        <v/>
      </c>
      <c r="BE100" s="106" t="str">
        <f t="shared" si="53"/>
        <v/>
      </c>
      <c r="BF100" s="106" t="str">
        <f t="shared" si="54"/>
        <v/>
      </c>
      <c r="BG100" s="106" t="str">
        <f t="shared" si="55"/>
        <v/>
      </c>
      <c r="BH100" s="106" t="str">
        <f t="shared" si="56"/>
        <v/>
      </c>
      <c r="BI100" s="106" t="str">
        <f t="shared" si="57"/>
        <v/>
      </c>
      <c r="BJ100" s="106" t="str">
        <f t="shared" si="58"/>
        <v/>
      </c>
      <c r="BK100" s="106" t="str">
        <f t="shared" si="59"/>
        <v/>
      </c>
      <c r="BL100" s="106"/>
      <c r="BM100" s="106" t="str">
        <f t="shared" si="60"/>
        <v/>
      </c>
      <c r="BN100" s="106" t="str">
        <f t="shared" si="61"/>
        <v/>
      </c>
      <c r="BO100" s="106" t="str">
        <f t="shared" si="62"/>
        <v/>
      </c>
      <c r="BP100" s="106" t="str">
        <f t="shared" si="63"/>
        <v/>
      </c>
      <c r="BQ100" s="106" t="str">
        <f t="shared" si="64"/>
        <v/>
      </c>
      <c r="BR100" s="106" t="str">
        <f t="shared" si="65"/>
        <v/>
      </c>
      <c r="BS100" s="106" t="str">
        <f t="shared" si="66"/>
        <v/>
      </c>
      <c r="BT100" s="106" t="str">
        <f t="shared" si="67"/>
        <v/>
      </c>
      <c r="BU100" s="106" t="str">
        <f t="shared" si="68"/>
        <v/>
      </c>
      <c r="BV100" s="106" t="str">
        <f t="shared" si="69"/>
        <v/>
      </c>
      <c r="BW100" s="106" t="str">
        <f t="shared" si="70"/>
        <v/>
      </c>
      <c r="BX100" s="106" t="str">
        <f t="shared" si="71"/>
        <v/>
      </c>
      <c r="BY100" s="106" t="str">
        <f t="shared" si="72"/>
        <v/>
      </c>
      <c r="BZ100" s="106" t="str">
        <f t="shared" si="73"/>
        <v/>
      </c>
    </row>
    <row r="101" spans="1:78" ht="15.75" customHeight="1" x14ac:dyDescent="0.3">
      <c r="A101" s="154" t="str">
        <f>Contacts!$L$11&amp;"_"&amp;'Service Points'!C101</f>
        <v>S8602_65</v>
      </c>
      <c r="B101" s="411">
        <f>IF(ISERROR(VLOOKUP(A101,LY!$D:$E,1,FALSE)),0,1)</f>
        <v>0</v>
      </c>
      <c r="C101" s="307">
        <f t="shared" si="74"/>
        <v>65</v>
      </c>
      <c r="D101" s="309" t="str">
        <f t="shared" ref="D101:D132" si="82">IF($B101=1,VLOOKUP($A101,LY_ServicePoints,2,FALSE),"")</f>
        <v/>
      </c>
      <c r="E101" s="42" t="str">
        <f t="shared" ref="E101:E132" si="83">IF($B101=1,VLOOKUP($A101,LY_ServicePoints,3,FALSE),"")</f>
        <v/>
      </c>
      <c r="F101" s="42" t="str">
        <f t="shared" ref="F101:F132" si="84">IF($B101=1,VLOOKUP($A101,LY_ServicePoints,4,FALSE),"")</f>
        <v/>
      </c>
      <c r="G101" s="463" t="str">
        <f t="shared" ref="G101:G132" si="85">IF($B101=1,VLOOKUP($A101,LY_ServicePoints,5,FALSE),"")</f>
        <v/>
      </c>
      <c r="H101" s="42"/>
      <c r="I101" s="308" t="str">
        <f t="shared" ref="I101:I132" si="86">IF($B101=1,VLOOKUP($A101,LY_ServicePoints,6,FALSE),"")</f>
        <v/>
      </c>
      <c r="J101" s="136" t="str">
        <f t="shared" ref="J101:J132" si="87">IF($B101=1,VLOOKUP($A101,LY_ServicePoints,7,FALSE),"")</f>
        <v/>
      </c>
      <c r="K101" s="409" t="str">
        <f t="shared" si="11"/>
        <v/>
      </c>
      <c r="L101" s="48">
        <f t="shared" ref="L101:L132" si="88">IF(LEN(D101)&gt;0,1,0)</f>
        <v>0</v>
      </c>
      <c r="M101" s="271" t="str">
        <f t="shared" si="12"/>
        <v/>
      </c>
      <c r="N101" s="271" t="str">
        <f t="shared" si="13"/>
        <v/>
      </c>
      <c r="O101" s="152"/>
      <c r="P101" s="106" t="str">
        <f t="shared" si="14"/>
        <v/>
      </c>
      <c r="Q101" s="106" t="str">
        <f t="shared" si="15"/>
        <v/>
      </c>
      <c r="R101" s="106" t="str">
        <f t="shared" si="16"/>
        <v/>
      </c>
      <c r="S101" s="106" t="str">
        <f t="shared" si="17"/>
        <v/>
      </c>
      <c r="T101" s="106" t="str">
        <f t="shared" si="18"/>
        <v/>
      </c>
      <c r="U101" s="106" t="str">
        <f t="shared" si="19"/>
        <v/>
      </c>
      <c r="V101" s="106" t="str">
        <f t="shared" si="20"/>
        <v/>
      </c>
      <c r="W101" s="106" t="str">
        <f t="shared" si="21"/>
        <v/>
      </c>
      <c r="X101" s="106" t="str">
        <f t="shared" si="22"/>
        <v/>
      </c>
      <c r="Y101" s="106" t="str">
        <f t="shared" si="23"/>
        <v/>
      </c>
      <c r="Z101" s="106" t="str">
        <f t="shared" si="24"/>
        <v/>
      </c>
      <c r="AA101" s="106" t="str">
        <f t="shared" si="25"/>
        <v/>
      </c>
      <c r="AB101" s="106" t="str">
        <f t="shared" si="26"/>
        <v/>
      </c>
      <c r="AC101" s="106" t="str">
        <f t="shared" si="27"/>
        <v/>
      </c>
      <c r="AD101" s="106"/>
      <c r="AE101" s="106" t="str">
        <f t="shared" si="28"/>
        <v/>
      </c>
      <c r="AF101" s="106" t="str">
        <f t="shared" si="29"/>
        <v/>
      </c>
      <c r="AG101" s="106" t="str">
        <f t="shared" si="30"/>
        <v/>
      </c>
      <c r="AH101" s="106" t="str">
        <f t="shared" si="31"/>
        <v/>
      </c>
      <c r="AI101" s="106" t="str">
        <f t="shared" si="32"/>
        <v/>
      </c>
      <c r="AJ101" s="106" t="str">
        <f t="shared" si="33"/>
        <v/>
      </c>
      <c r="AK101" s="106" t="str">
        <f t="shared" si="34"/>
        <v/>
      </c>
      <c r="AL101" s="106" t="str">
        <f t="shared" si="35"/>
        <v/>
      </c>
      <c r="AM101" s="106" t="str">
        <f t="shared" si="36"/>
        <v/>
      </c>
      <c r="AN101" s="106" t="str">
        <f t="shared" si="37"/>
        <v/>
      </c>
      <c r="AO101" s="106" t="str">
        <f t="shared" si="38"/>
        <v/>
      </c>
      <c r="AP101" s="106" t="str">
        <f t="shared" si="39"/>
        <v/>
      </c>
      <c r="AQ101" s="106" t="str">
        <f t="shared" si="40"/>
        <v/>
      </c>
      <c r="AR101" s="106" t="str">
        <f t="shared" si="41"/>
        <v/>
      </c>
      <c r="AS101" s="271" t="str">
        <f t="shared" si="42"/>
        <v/>
      </c>
      <c r="AT101" s="271" t="str">
        <f t="shared" si="43"/>
        <v/>
      </c>
      <c r="AU101" s="271" t="str">
        <f t="shared" si="44"/>
        <v/>
      </c>
      <c r="AV101" s="271" t="str">
        <f t="shared" si="45"/>
        <v/>
      </c>
      <c r="AW101" s="271"/>
      <c r="AX101" s="106" t="str">
        <f t="shared" si="46"/>
        <v/>
      </c>
      <c r="AY101" s="106" t="str">
        <f t="shared" si="47"/>
        <v/>
      </c>
      <c r="AZ101" s="106" t="str">
        <f t="shared" si="48"/>
        <v/>
      </c>
      <c r="BA101" s="106" t="str">
        <f t="shared" si="49"/>
        <v/>
      </c>
      <c r="BB101" s="106" t="str">
        <f t="shared" si="50"/>
        <v/>
      </c>
      <c r="BC101" s="106" t="str">
        <f t="shared" si="51"/>
        <v/>
      </c>
      <c r="BD101" s="106" t="str">
        <f t="shared" si="52"/>
        <v/>
      </c>
      <c r="BE101" s="106" t="str">
        <f t="shared" si="53"/>
        <v/>
      </c>
      <c r="BF101" s="106" t="str">
        <f t="shared" si="54"/>
        <v/>
      </c>
      <c r="BG101" s="106" t="str">
        <f t="shared" si="55"/>
        <v/>
      </c>
      <c r="BH101" s="106" t="str">
        <f t="shared" si="56"/>
        <v/>
      </c>
      <c r="BI101" s="106" t="str">
        <f t="shared" si="57"/>
        <v/>
      </c>
      <c r="BJ101" s="106" t="str">
        <f t="shared" si="58"/>
        <v/>
      </c>
      <c r="BK101" s="106" t="str">
        <f t="shared" si="59"/>
        <v/>
      </c>
      <c r="BL101" s="106"/>
      <c r="BM101" s="106" t="str">
        <f t="shared" si="60"/>
        <v/>
      </c>
      <c r="BN101" s="106" t="str">
        <f t="shared" si="61"/>
        <v/>
      </c>
      <c r="BO101" s="106" t="str">
        <f t="shared" si="62"/>
        <v/>
      </c>
      <c r="BP101" s="106" t="str">
        <f t="shared" si="63"/>
        <v/>
      </c>
      <c r="BQ101" s="106" t="str">
        <f t="shared" si="64"/>
        <v/>
      </c>
      <c r="BR101" s="106" t="str">
        <f t="shared" si="65"/>
        <v/>
      </c>
      <c r="BS101" s="106" t="str">
        <f t="shared" si="66"/>
        <v/>
      </c>
      <c r="BT101" s="106" t="str">
        <f t="shared" si="67"/>
        <v/>
      </c>
      <c r="BU101" s="106" t="str">
        <f t="shared" si="68"/>
        <v/>
      </c>
      <c r="BV101" s="106" t="str">
        <f t="shared" si="69"/>
        <v/>
      </c>
      <c r="BW101" s="106" t="str">
        <f t="shared" si="70"/>
        <v/>
      </c>
      <c r="BX101" s="106" t="str">
        <f t="shared" si="71"/>
        <v/>
      </c>
      <c r="BY101" s="106" t="str">
        <f t="shared" si="72"/>
        <v/>
      </c>
      <c r="BZ101" s="106" t="str">
        <f t="shared" si="73"/>
        <v/>
      </c>
    </row>
    <row r="102" spans="1:78" ht="15.75" customHeight="1" x14ac:dyDescent="0.3">
      <c r="A102" s="154" t="str">
        <f>Contacts!$L$11&amp;"_"&amp;'Service Points'!C102</f>
        <v>S8602_66</v>
      </c>
      <c r="B102" s="411">
        <f>IF(ISERROR(VLOOKUP(A102,LY!$D:$E,1,FALSE)),0,1)</f>
        <v>0</v>
      </c>
      <c r="C102" s="307">
        <f t="shared" si="74"/>
        <v>66</v>
      </c>
      <c r="D102" s="309" t="str">
        <f t="shared" si="82"/>
        <v/>
      </c>
      <c r="E102" s="42" t="str">
        <f t="shared" si="83"/>
        <v/>
      </c>
      <c r="F102" s="42" t="str">
        <f t="shared" si="84"/>
        <v/>
      </c>
      <c r="G102" s="463" t="str">
        <f t="shared" si="85"/>
        <v/>
      </c>
      <c r="H102" s="42"/>
      <c r="I102" s="308" t="str">
        <f t="shared" si="86"/>
        <v/>
      </c>
      <c r="J102" s="136" t="str">
        <f t="shared" si="87"/>
        <v/>
      </c>
      <c r="K102" s="409" t="str">
        <f t="shared" ref="K102:K165" si="89">IF(AND(ISTEXT(F102),ISTEXT(G102)),LEFT(E102,1),"")</f>
        <v/>
      </c>
      <c r="L102" s="48">
        <f t="shared" si="88"/>
        <v>0</v>
      </c>
      <c r="M102" s="271" t="str">
        <f t="shared" ref="M102:M165" si="90">IF($L102=0,"",IF(OR($J102="(Select)",$J102="Select",$J102="No",J102=""),0,1))</f>
        <v/>
      </c>
      <c r="N102" s="271" t="str">
        <f t="shared" ref="N102:N165" si="91">IF($L102=0,"",IF(OR($J102="(Select)",$J102="Select",$J102="Yes",J102=""),0,1))</f>
        <v/>
      </c>
      <c r="O102" s="152"/>
      <c r="P102" s="106" t="str">
        <f t="shared" ref="P102:P165" si="92">IF($L102=0,"",IF(AND($M102=1,$E102="Static",SUM($F102,$G102)&gt;=60),1,0))</f>
        <v/>
      </c>
      <c r="Q102" s="106" t="str">
        <f t="shared" ref="Q102:Q165" si="93">IF($L102=0,"",IF(AND($M102=1,$E102="Static",SUM($F102,$G102)&gt;=55),1-P102,0))</f>
        <v/>
      </c>
      <c r="R102" s="106" t="str">
        <f t="shared" ref="R102:R165" si="94">IF($L102=0,"",IF(AND($M102=1,$E102="Static",SUM($F102,$G102)&gt;=50),1-SUM(P102:Q102),0))</f>
        <v/>
      </c>
      <c r="S102" s="106" t="str">
        <f t="shared" ref="S102:S165" si="95">IF($L102=0,"",IF(AND($M102=1,$E102="Static",SUM($F102,$G102)&gt;=45),1-SUM(P102:R102),0))</f>
        <v/>
      </c>
      <c r="T102" s="106" t="str">
        <f t="shared" ref="T102:T165" si="96">IF($L102=0,"",IF(AND($M102=1,$E102="Static",SUM($F102,$G102)&gt;=40),1-SUM(P102:S102),0))</f>
        <v/>
      </c>
      <c r="U102" s="106" t="str">
        <f t="shared" ref="U102:U165" si="97">IF($L102=0,"",IF(AND($M102=1,$E102="Static",SUM($F102,$G102)&gt;=35),1-SUM(P102:T102),0))</f>
        <v/>
      </c>
      <c r="V102" s="106" t="str">
        <f t="shared" ref="V102:V165" si="98">IF($L102=0,"",IF(AND($M102=1,$E102="Static",SUM($F102,$G102)&gt;=30),1-SUM(P102:U102),0))</f>
        <v/>
      </c>
      <c r="W102" s="106" t="str">
        <f t="shared" ref="W102:W165" si="99">IF($L102=0,"",IF(AND($M102=1,$E102="Static",SUM($F102,$G102)&gt;=25),1-SUM(P102:V102),0))</f>
        <v/>
      </c>
      <c r="X102" s="106" t="str">
        <f t="shared" ref="X102:X165" si="100">IF($L102=0,"",IF(AND($M102=1,$E102="Static",SUM($F102,$G102)&gt;=20),1-SUM(P102:W102),0))</f>
        <v/>
      </c>
      <c r="Y102" s="106" t="str">
        <f t="shared" ref="Y102:Y165" si="101">IF($L102=0,"",IF(AND($M102=1,$E102="Static",SUM($F102,$G102)&gt;=15),1-SUM(P102:X102),0))</f>
        <v/>
      </c>
      <c r="Z102" s="106" t="str">
        <f t="shared" ref="Z102:Z165" si="102">IF($L102=0,"",IF(AND($M102=1,$E102="Static",SUM($F102,$G102)&gt;=10),1-SUM(P102:Y102),0))</f>
        <v/>
      </c>
      <c r="AA102" s="106" t="str">
        <f t="shared" ref="AA102:AA165" si="103">IF($L102=0,"",IF(AND($M102=1,$E102="Mobile",SUM($F102,$G102)&gt;=10),1,0))</f>
        <v/>
      </c>
      <c r="AB102" s="106" t="str">
        <f t="shared" ref="AB102:AB165" si="104">IF($L102=0,"",IF(AND($M102=1,$E102="Mobile",SUM($F102,$G102)&lt;10),1,0))</f>
        <v/>
      </c>
      <c r="AC102" s="106" t="str">
        <f t="shared" ref="AC102:AC165" si="105">IF($L102=0,"",IF(AND($M102=1,$E102="Static",SUM($F102,$G102)&lt;10),1,0))</f>
        <v/>
      </c>
      <c r="AD102" s="106"/>
      <c r="AE102" s="106" t="str">
        <f t="shared" ref="AE102:AE165" si="106">IF($L102=0,"",IF(AND($N102=1,$E102="Static",SUM($F102,$G102)&gt;=60),1,0))</f>
        <v/>
      </c>
      <c r="AF102" s="106" t="str">
        <f t="shared" ref="AF102:AF165" si="107">IF($L102=0,"",IF(AND($N102=1,$E102="Static",SUM($F102,$G102)&gt;=55),1-AE102,0))</f>
        <v/>
      </c>
      <c r="AG102" s="106" t="str">
        <f t="shared" ref="AG102:AG165" si="108">IF($L102=0,"",IF(AND($N102=1,$E102="Static",SUM($F102,$G102)&gt;=50),1-SUM(AE102:AF102),0))</f>
        <v/>
      </c>
      <c r="AH102" s="106" t="str">
        <f t="shared" ref="AH102:AH165" si="109">IF($L102=0,"",IF(AND($N102=1,$E102="Static",SUM($F102,$G102)&gt;=45),1-SUM(AE102:AG102),0))</f>
        <v/>
      </c>
      <c r="AI102" s="106" t="str">
        <f t="shared" ref="AI102:AI165" si="110">IF($L102=0,"",IF(AND($N102=1,$E102="Static",SUM($F102,$G102)&gt;=40),1-SUM(AE102:AH102),0))</f>
        <v/>
      </c>
      <c r="AJ102" s="106" t="str">
        <f t="shared" ref="AJ102:AJ165" si="111">IF($L102=0,"",IF(AND($N102=1,$E102="Static",SUM($F102,$G102)&gt;=35),1-SUM(AE102:AI102),0))</f>
        <v/>
      </c>
      <c r="AK102" s="106" t="str">
        <f t="shared" ref="AK102:AK165" si="112">IF($L102=0,"",IF(AND($N102=1,$E102="Static",SUM($F102,$G102)&gt;=30),1-SUM(AE102:AJ102),0))</f>
        <v/>
      </c>
      <c r="AL102" s="106" t="str">
        <f t="shared" ref="AL102:AL165" si="113">IF($L102=0,"",IF(AND($N102=1,$E102="Static",SUM($F102,$G102)&gt;=25),1-SUM(AE102:AK102),0))</f>
        <v/>
      </c>
      <c r="AM102" s="106" t="str">
        <f t="shared" ref="AM102:AM165" si="114">IF($L102=0,"",IF(AND($N102=1,$E102="Static",SUM($F102,$G102)&gt;=20),1-SUM(AE102:AL102),0))</f>
        <v/>
      </c>
      <c r="AN102" s="106" t="str">
        <f t="shared" ref="AN102:AN165" si="115">IF($L102=0,"",IF(AND($N102=1,$E102="Static",SUM($F102,$G102)&gt;=15),1-SUM(AE102:AM102),0))</f>
        <v/>
      </c>
      <c r="AO102" s="106" t="str">
        <f t="shared" ref="AO102:AO165" si="116">IF($L102=0,"",IF(AND($N102=1,$E102="Static",SUM($F102,$G102)&gt;=10),1-SUM(AE102:AN102),0))</f>
        <v/>
      </c>
      <c r="AP102" s="106" t="str">
        <f t="shared" ref="AP102:AP165" si="117">IF($L102=0,"",IF(AND($N102=1,$E102="Mobile",SUM($F102,$G102)&gt;=10),1,0))</f>
        <v/>
      </c>
      <c r="AQ102" s="106" t="str">
        <f t="shared" ref="AQ102:AQ165" si="118">IF($L102=0,"",IF(AND($N102=1,$E102="Mobile",SUM($F102,$G102)&lt;10),1,0))</f>
        <v/>
      </c>
      <c r="AR102" s="106" t="str">
        <f t="shared" ref="AR102:AR165" si="119">IF($L102=0,"",IF(AND($N102=1,$E102="Static",SUM($F102,$G102)&lt;10),1,0))</f>
        <v/>
      </c>
      <c r="AS102" s="271" t="str">
        <f t="shared" ref="AS102:AS165" si="120">IF($L102=0,"",IF($I102="Local Authority Run Library",1,0))</f>
        <v/>
      </c>
      <c r="AT102" s="271" t="str">
        <f t="shared" ref="AT102:AT165" si="121">IF($L102=0,"",IF($I102="Community Managed Co-Produced Library",1,0))</f>
        <v/>
      </c>
      <c r="AU102" s="271" t="str">
        <f t="shared" ref="AU102:AU165" si="122">IF($L102=0,"",IF($I102="Commissioned Community Co-Produced Library",1,0))</f>
        <v/>
      </c>
      <c r="AV102" s="271" t="str">
        <f t="shared" ref="AV102:AV165" si="123">IF($L102=0,"",IF($I102="Independent Library",1,0))</f>
        <v/>
      </c>
      <c r="AW102" s="271"/>
      <c r="AX102" s="106" t="str">
        <f t="shared" ref="AX102:AX165" si="124">IF($L102=0,"",IF(AND($M102=1,$E102="Static",SUM($H102)&gt;=60),1,0))</f>
        <v/>
      </c>
      <c r="AY102" s="106" t="str">
        <f t="shared" ref="AY102:AY165" si="125">IF($L102=0,"",IF(AND($M102=1,$E102="Static",SUM($H102)&gt;=55),1-AX102,0))</f>
        <v/>
      </c>
      <c r="AZ102" s="106" t="str">
        <f t="shared" ref="AZ102:AZ165" si="126">IF($L102=0,"",IF(AND($M102=1,$E102="Static",SUM($H102)&gt;=50),1-SUM(AX102:AY102),0))</f>
        <v/>
      </c>
      <c r="BA102" s="106" t="str">
        <f t="shared" ref="BA102:BA165" si="127">IF($L102=0,"",IF(AND($M102=1,$E102="Static",SUM($H102)&gt;=45),1-SUM(AX102:AZ102),0))</f>
        <v/>
      </c>
      <c r="BB102" s="106" t="str">
        <f t="shared" ref="BB102:BB165" si="128">IF($L102=0,"",IF(AND($M102=1,$E102="Static",SUM($H102)&gt;=40),1-SUM(AX102:BA102),0))</f>
        <v/>
      </c>
      <c r="BC102" s="106" t="str">
        <f t="shared" ref="BC102:BC165" si="129">IF($L102=0,"",IF(AND($M102=1,$E102="Static",SUM($H102)&gt;=35),1-SUM(AX102:BB102),0))</f>
        <v/>
      </c>
      <c r="BD102" s="106" t="str">
        <f t="shared" ref="BD102:BD165" si="130">IF($L102=0,"",IF(AND($M102=1,$E102="Static",SUM($H102)&gt;=30),1-SUM(AX102:BC102),0))</f>
        <v/>
      </c>
      <c r="BE102" s="106" t="str">
        <f t="shared" ref="BE102:BE165" si="131">IF($L102=0,"",IF(AND($M102=1,$E102="Static",SUM($H102)&gt;=25),1-SUM(AX102:BD102),0))</f>
        <v/>
      </c>
      <c r="BF102" s="106" t="str">
        <f t="shared" ref="BF102:BF165" si="132">IF($L102=0,"",IF(AND($M102=1,$E102="Static",SUM($H102)&gt;=20),1-SUM(AX102:BE102),0))</f>
        <v/>
      </c>
      <c r="BG102" s="106" t="str">
        <f t="shared" ref="BG102:BG165" si="133">IF($L102=0,"",IF(AND($M102=1,$E102="Static",SUM($H102)&gt;=15),1-SUM(AX102:BF102),0))</f>
        <v/>
      </c>
      <c r="BH102" s="106" t="str">
        <f t="shared" ref="BH102:BH165" si="134">IF($L102=0,"",IF(AND($M102=1,$E102="Static",SUM($H102)&gt;=10),1-SUM(AX102:BG102),0))</f>
        <v/>
      </c>
      <c r="BI102" s="106" t="str">
        <f t="shared" ref="BI102:BI165" si="135">IF($L102=0,"",IF(AND($M102=1,$E102="Mobile",SUM($H102)&gt;=10),1,0))</f>
        <v/>
      </c>
      <c r="BJ102" s="106" t="str">
        <f t="shared" ref="BJ102:BJ165" si="136">IF($L102=0,"",IF($H102=0,0,IF(AND($M102=1,$E102="Mobile",SUM($H102)&lt;10),1,0)))</f>
        <v/>
      </c>
      <c r="BK102" s="106" t="str">
        <f t="shared" ref="BK102:BK165" si="137">IF($L102=0,"",IF($H102=0,0,IF(AND($M102=1,$E102="Static",SUM($H102)&lt;10),1,0)))</f>
        <v/>
      </c>
      <c r="BL102" s="106"/>
      <c r="BM102" s="106" t="str">
        <f t="shared" ref="BM102:BM165" si="138">IF($L102=0,"",IF(AND($N102=1,$E102="Static",SUM($H102)&gt;=60),1,0))</f>
        <v/>
      </c>
      <c r="BN102" s="106" t="str">
        <f t="shared" ref="BN102:BN165" si="139">IF($L102=0,"",IF(AND($N102=1,$E102="Static",SUM($H102)&gt;=55),1-BM102,0))</f>
        <v/>
      </c>
      <c r="BO102" s="106" t="str">
        <f t="shared" ref="BO102:BO165" si="140">IF($L102=0,"",IF(AND($N102=1,$E102="Static",SUM($H102)&gt;=50),1-SUM(BM102:BN102),0))</f>
        <v/>
      </c>
      <c r="BP102" s="106" t="str">
        <f t="shared" ref="BP102:BP165" si="141">IF($L102=0,"",IF(AND($N102=1,$E102="Static",SUM($H102)&gt;=45),1-SUM(BM102:BO102),0))</f>
        <v/>
      </c>
      <c r="BQ102" s="106" t="str">
        <f t="shared" ref="BQ102:BQ165" si="142">IF($L102=0,"",IF(AND($N102=1,$E102="Static",SUM($H102)&gt;=40),1-SUM(BM102:BP102),0))</f>
        <v/>
      </c>
      <c r="BR102" s="106" t="str">
        <f t="shared" ref="BR102:BR165" si="143">IF($L102=0,"",IF(AND($N102=1,$E102="Static",SUM($H102)&gt;=35),1-SUM(BM102:BQ102),0))</f>
        <v/>
      </c>
      <c r="BS102" s="106" t="str">
        <f t="shared" ref="BS102:BS165" si="144">IF($L102=0,"",IF(AND($N102=1,$E102="Static",SUM($H102)&gt;=30),1-SUM(BM102:BR102),0))</f>
        <v/>
      </c>
      <c r="BT102" s="106" t="str">
        <f t="shared" ref="BT102:BT165" si="145">IF($L102=0,"",IF(AND($N102=1,$E102="Static",SUM($H102)&gt;=25),1-SUM(BM102:BS102),0))</f>
        <v/>
      </c>
      <c r="BU102" s="106" t="str">
        <f t="shared" ref="BU102:BU165" si="146">IF($L102=0,"",IF(AND($N102=1,$E102="Static",SUM($H102)&gt;=20),1-SUM(BM102:BT102),0))</f>
        <v/>
      </c>
      <c r="BV102" s="106" t="str">
        <f t="shared" ref="BV102:BV165" si="147">IF($L102=0,"",IF(AND($N102=1,$E102="Static",SUM($H102)&gt;=15),1-SUM(BM102:BU102),0))</f>
        <v/>
      </c>
      <c r="BW102" s="106" t="str">
        <f t="shared" ref="BW102:BW165" si="148">IF($L102=0,"",IF(AND($N102=1,$E102="Static",SUM($H102)&gt;=10),1-SUM(BM102:BV102),0))</f>
        <v/>
      </c>
      <c r="BX102" s="106" t="str">
        <f t="shared" ref="BX102:BX165" si="149">IF($L102=0,"",IF(AND($N102=1,$E102="Mobile",SUM($H102)&gt;=10),1,0))</f>
        <v/>
      </c>
      <c r="BY102" s="106" t="str">
        <f t="shared" ref="BY102:BY165" si="150">IF($L102=0,"",IF($H102=0,0,IF(AND($N102=1,$E102="Mobile",SUM($H102)&lt;10),1,0)))</f>
        <v/>
      </c>
      <c r="BZ102" s="106" t="str">
        <f t="shared" ref="BZ102:BZ165" si="151">IF($L102=0,"",IF($H102=0,0,IF(AND($N102=1,$E102="Static",SUM($H102)&lt;10),1,0)))</f>
        <v/>
      </c>
    </row>
    <row r="103" spans="1:78" ht="15.75" customHeight="1" x14ac:dyDescent="0.3">
      <c r="A103" s="154" t="str">
        <f>Contacts!$L$11&amp;"_"&amp;'Service Points'!C103</f>
        <v>S8602_67</v>
      </c>
      <c r="B103" s="411">
        <f>IF(ISERROR(VLOOKUP(A103,LY!$D:$E,1,FALSE)),0,1)</f>
        <v>0</v>
      </c>
      <c r="C103" s="307">
        <f t="shared" ref="C103:C166" si="152">C102+1</f>
        <v>67</v>
      </c>
      <c r="D103" s="309" t="str">
        <f t="shared" si="82"/>
        <v/>
      </c>
      <c r="E103" s="42" t="str">
        <f t="shared" si="83"/>
        <v/>
      </c>
      <c r="F103" s="42" t="str">
        <f t="shared" si="84"/>
        <v/>
      </c>
      <c r="G103" s="463" t="str">
        <f t="shared" si="85"/>
        <v/>
      </c>
      <c r="H103" s="42"/>
      <c r="I103" s="308" t="str">
        <f t="shared" si="86"/>
        <v/>
      </c>
      <c r="J103" s="136" t="str">
        <f t="shared" si="87"/>
        <v/>
      </c>
      <c r="K103" s="409" t="str">
        <f t="shared" si="89"/>
        <v/>
      </c>
      <c r="L103" s="48">
        <f t="shared" si="88"/>
        <v>0</v>
      </c>
      <c r="M103" s="271" t="str">
        <f t="shared" si="90"/>
        <v/>
      </c>
      <c r="N103" s="271" t="str">
        <f t="shared" si="91"/>
        <v/>
      </c>
      <c r="O103" s="152"/>
      <c r="P103" s="106" t="str">
        <f t="shared" si="92"/>
        <v/>
      </c>
      <c r="Q103" s="106" t="str">
        <f t="shared" si="93"/>
        <v/>
      </c>
      <c r="R103" s="106" t="str">
        <f t="shared" si="94"/>
        <v/>
      </c>
      <c r="S103" s="106" t="str">
        <f t="shared" si="95"/>
        <v/>
      </c>
      <c r="T103" s="106" t="str">
        <f t="shared" si="96"/>
        <v/>
      </c>
      <c r="U103" s="106" t="str">
        <f t="shared" si="97"/>
        <v/>
      </c>
      <c r="V103" s="106" t="str">
        <f t="shared" si="98"/>
        <v/>
      </c>
      <c r="W103" s="106" t="str">
        <f t="shared" si="99"/>
        <v/>
      </c>
      <c r="X103" s="106" t="str">
        <f t="shared" si="100"/>
        <v/>
      </c>
      <c r="Y103" s="106" t="str">
        <f t="shared" si="101"/>
        <v/>
      </c>
      <c r="Z103" s="106" t="str">
        <f t="shared" si="102"/>
        <v/>
      </c>
      <c r="AA103" s="106" t="str">
        <f t="shared" si="103"/>
        <v/>
      </c>
      <c r="AB103" s="106" t="str">
        <f t="shared" si="104"/>
        <v/>
      </c>
      <c r="AC103" s="106" t="str">
        <f t="shared" si="105"/>
        <v/>
      </c>
      <c r="AD103" s="106"/>
      <c r="AE103" s="106" t="str">
        <f t="shared" si="106"/>
        <v/>
      </c>
      <c r="AF103" s="106" t="str">
        <f t="shared" si="107"/>
        <v/>
      </c>
      <c r="AG103" s="106" t="str">
        <f t="shared" si="108"/>
        <v/>
      </c>
      <c r="AH103" s="106" t="str">
        <f t="shared" si="109"/>
        <v/>
      </c>
      <c r="AI103" s="106" t="str">
        <f t="shared" si="110"/>
        <v/>
      </c>
      <c r="AJ103" s="106" t="str">
        <f t="shared" si="111"/>
        <v/>
      </c>
      <c r="AK103" s="106" t="str">
        <f t="shared" si="112"/>
        <v/>
      </c>
      <c r="AL103" s="106" t="str">
        <f t="shared" si="113"/>
        <v/>
      </c>
      <c r="AM103" s="106" t="str">
        <f t="shared" si="114"/>
        <v/>
      </c>
      <c r="AN103" s="106" t="str">
        <f t="shared" si="115"/>
        <v/>
      </c>
      <c r="AO103" s="106" t="str">
        <f t="shared" si="116"/>
        <v/>
      </c>
      <c r="AP103" s="106" t="str">
        <f t="shared" si="117"/>
        <v/>
      </c>
      <c r="AQ103" s="106" t="str">
        <f t="shared" si="118"/>
        <v/>
      </c>
      <c r="AR103" s="106" t="str">
        <f t="shared" si="119"/>
        <v/>
      </c>
      <c r="AS103" s="271" t="str">
        <f t="shared" si="120"/>
        <v/>
      </c>
      <c r="AT103" s="271" t="str">
        <f t="shared" si="121"/>
        <v/>
      </c>
      <c r="AU103" s="271" t="str">
        <f t="shared" si="122"/>
        <v/>
      </c>
      <c r="AV103" s="271" t="str">
        <f t="shared" si="123"/>
        <v/>
      </c>
      <c r="AW103" s="271"/>
      <c r="AX103" s="106" t="str">
        <f t="shared" si="124"/>
        <v/>
      </c>
      <c r="AY103" s="106" t="str">
        <f t="shared" si="125"/>
        <v/>
      </c>
      <c r="AZ103" s="106" t="str">
        <f t="shared" si="126"/>
        <v/>
      </c>
      <c r="BA103" s="106" t="str">
        <f t="shared" si="127"/>
        <v/>
      </c>
      <c r="BB103" s="106" t="str">
        <f t="shared" si="128"/>
        <v/>
      </c>
      <c r="BC103" s="106" t="str">
        <f t="shared" si="129"/>
        <v/>
      </c>
      <c r="BD103" s="106" t="str">
        <f t="shared" si="130"/>
        <v/>
      </c>
      <c r="BE103" s="106" t="str">
        <f t="shared" si="131"/>
        <v/>
      </c>
      <c r="BF103" s="106" t="str">
        <f t="shared" si="132"/>
        <v/>
      </c>
      <c r="BG103" s="106" t="str">
        <f t="shared" si="133"/>
        <v/>
      </c>
      <c r="BH103" s="106" t="str">
        <f t="shared" si="134"/>
        <v/>
      </c>
      <c r="BI103" s="106" t="str">
        <f t="shared" si="135"/>
        <v/>
      </c>
      <c r="BJ103" s="106" t="str">
        <f t="shared" si="136"/>
        <v/>
      </c>
      <c r="BK103" s="106" t="str">
        <f t="shared" si="137"/>
        <v/>
      </c>
      <c r="BL103" s="106"/>
      <c r="BM103" s="106" t="str">
        <f t="shared" si="138"/>
        <v/>
      </c>
      <c r="BN103" s="106" t="str">
        <f t="shared" si="139"/>
        <v/>
      </c>
      <c r="BO103" s="106" t="str">
        <f t="shared" si="140"/>
        <v/>
      </c>
      <c r="BP103" s="106" t="str">
        <f t="shared" si="141"/>
        <v/>
      </c>
      <c r="BQ103" s="106" t="str">
        <f t="shared" si="142"/>
        <v/>
      </c>
      <c r="BR103" s="106" t="str">
        <f t="shared" si="143"/>
        <v/>
      </c>
      <c r="BS103" s="106" t="str">
        <f t="shared" si="144"/>
        <v/>
      </c>
      <c r="BT103" s="106" t="str">
        <f t="shared" si="145"/>
        <v/>
      </c>
      <c r="BU103" s="106" t="str">
        <f t="shared" si="146"/>
        <v/>
      </c>
      <c r="BV103" s="106" t="str">
        <f t="shared" si="147"/>
        <v/>
      </c>
      <c r="BW103" s="106" t="str">
        <f t="shared" si="148"/>
        <v/>
      </c>
      <c r="BX103" s="106" t="str">
        <f t="shared" si="149"/>
        <v/>
      </c>
      <c r="BY103" s="106" t="str">
        <f t="shared" si="150"/>
        <v/>
      </c>
      <c r="BZ103" s="106" t="str">
        <f t="shared" si="151"/>
        <v/>
      </c>
    </row>
    <row r="104" spans="1:78" ht="15.75" customHeight="1" x14ac:dyDescent="0.3">
      <c r="A104" s="154" t="str">
        <f>Contacts!$L$11&amp;"_"&amp;'Service Points'!C104</f>
        <v>S8602_68</v>
      </c>
      <c r="B104" s="411">
        <f>IF(ISERROR(VLOOKUP(A104,LY!$D:$E,1,FALSE)),0,1)</f>
        <v>0</v>
      </c>
      <c r="C104" s="307">
        <f t="shared" si="152"/>
        <v>68</v>
      </c>
      <c r="D104" s="309" t="str">
        <f t="shared" si="82"/>
        <v/>
      </c>
      <c r="E104" s="42" t="str">
        <f t="shared" si="83"/>
        <v/>
      </c>
      <c r="F104" s="42" t="str">
        <f t="shared" si="84"/>
        <v/>
      </c>
      <c r="G104" s="463" t="str">
        <f t="shared" si="85"/>
        <v/>
      </c>
      <c r="H104" s="42"/>
      <c r="I104" s="308" t="str">
        <f t="shared" si="86"/>
        <v/>
      </c>
      <c r="J104" s="136" t="str">
        <f t="shared" si="87"/>
        <v/>
      </c>
      <c r="K104" s="409" t="str">
        <f t="shared" si="89"/>
        <v/>
      </c>
      <c r="L104" s="48">
        <f t="shared" si="88"/>
        <v>0</v>
      </c>
      <c r="M104" s="271" t="str">
        <f t="shared" si="90"/>
        <v/>
      </c>
      <c r="N104" s="271" t="str">
        <f t="shared" si="91"/>
        <v/>
      </c>
      <c r="O104" s="152"/>
      <c r="P104" s="106" t="str">
        <f t="shared" si="92"/>
        <v/>
      </c>
      <c r="Q104" s="106" t="str">
        <f t="shared" si="93"/>
        <v/>
      </c>
      <c r="R104" s="106" t="str">
        <f t="shared" si="94"/>
        <v/>
      </c>
      <c r="S104" s="106" t="str">
        <f t="shared" si="95"/>
        <v/>
      </c>
      <c r="T104" s="106" t="str">
        <f t="shared" si="96"/>
        <v/>
      </c>
      <c r="U104" s="106" t="str">
        <f t="shared" si="97"/>
        <v/>
      </c>
      <c r="V104" s="106" t="str">
        <f t="shared" si="98"/>
        <v/>
      </c>
      <c r="W104" s="106" t="str">
        <f t="shared" si="99"/>
        <v/>
      </c>
      <c r="X104" s="106" t="str">
        <f t="shared" si="100"/>
        <v/>
      </c>
      <c r="Y104" s="106" t="str">
        <f t="shared" si="101"/>
        <v/>
      </c>
      <c r="Z104" s="106" t="str">
        <f t="shared" si="102"/>
        <v/>
      </c>
      <c r="AA104" s="106" t="str">
        <f t="shared" si="103"/>
        <v/>
      </c>
      <c r="AB104" s="106" t="str">
        <f t="shared" si="104"/>
        <v/>
      </c>
      <c r="AC104" s="106" t="str">
        <f t="shared" si="105"/>
        <v/>
      </c>
      <c r="AD104" s="106"/>
      <c r="AE104" s="106" t="str">
        <f t="shared" si="106"/>
        <v/>
      </c>
      <c r="AF104" s="106" t="str">
        <f t="shared" si="107"/>
        <v/>
      </c>
      <c r="AG104" s="106" t="str">
        <f t="shared" si="108"/>
        <v/>
      </c>
      <c r="AH104" s="106" t="str">
        <f t="shared" si="109"/>
        <v/>
      </c>
      <c r="AI104" s="106" t="str">
        <f t="shared" si="110"/>
        <v/>
      </c>
      <c r="AJ104" s="106" t="str">
        <f t="shared" si="111"/>
        <v/>
      </c>
      <c r="AK104" s="106" t="str">
        <f t="shared" si="112"/>
        <v/>
      </c>
      <c r="AL104" s="106" t="str">
        <f t="shared" si="113"/>
        <v/>
      </c>
      <c r="AM104" s="106" t="str">
        <f t="shared" si="114"/>
        <v/>
      </c>
      <c r="AN104" s="106" t="str">
        <f t="shared" si="115"/>
        <v/>
      </c>
      <c r="AO104" s="106" t="str">
        <f t="shared" si="116"/>
        <v/>
      </c>
      <c r="AP104" s="106" t="str">
        <f t="shared" si="117"/>
        <v/>
      </c>
      <c r="AQ104" s="106" t="str">
        <f t="shared" si="118"/>
        <v/>
      </c>
      <c r="AR104" s="106" t="str">
        <f t="shared" si="119"/>
        <v/>
      </c>
      <c r="AS104" s="271" t="str">
        <f t="shared" si="120"/>
        <v/>
      </c>
      <c r="AT104" s="271" t="str">
        <f t="shared" si="121"/>
        <v/>
      </c>
      <c r="AU104" s="271" t="str">
        <f t="shared" si="122"/>
        <v/>
      </c>
      <c r="AV104" s="271" t="str">
        <f t="shared" si="123"/>
        <v/>
      </c>
      <c r="AW104" s="271"/>
      <c r="AX104" s="106" t="str">
        <f t="shared" si="124"/>
        <v/>
      </c>
      <c r="AY104" s="106" t="str">
        <f t="shared" si="125"/>
        <v/>
      </c>
      <c r="AZ104" s="106" t="str">
        <f t="shared" si="126"/>
        <v/>
      </c>
      <c r="BA104" s="106" t="str">
        <f t="shared" si="127"/>
        <v/>
      </c>
      <c r="BB104" s="106" t="str">
        <f t="shared" si="128"/>
        <v/>
      </c>
      <c r="BC104" s="106" t="str">
        <f t="shared" si="129"/>
        <v/>
      </c>
      <c r="BD104" s="106" t="str">
        <f t="shared" si="130"/>
        <v/>
      </c>
      <c r="BE104" s="106" t="str">
        <f t="shared" si="131"/>
        <v/>
      </c>
      <c r="BF104" s="106" t="str">
        <f t="shared" si="132"/>
        <v/>
      </c>
      <c r="BG104" s="106" t="str">
        <f t="shared" si="133"/>
        <v/>
      </c>
      <c r="BH104" s="106" t="str">
        <f t="shared" si="134"/>
        <v/>
      </c>
      <c r="BI104" s="106" t="str">
        <f t="shared" si="135"/>
        <v/>
      </c>
      <c r="BJ104" s="106" t="str">
        <f t="shared" si="136"/>
        <v/>
      </c>
      <c r="BK104" s="106" t="str">
        <f t="shared" si="137"/>
        <v/>
      </c>
      <c r="BL104" s="106"/>
      <c r="BM104" s="106" t="str">
        <f t="shared" si="138"/>
        <v/>
      </c>
      <c r="BN104" s="106" t="str">
        <f t="shared" si="139"/>
        <v/>
      </c>
      <c r="BO104" s="106" t="str">
        <f t="shared" si="140"/>
        <v/>
      </c>
      <c r="BP104" s="106" t="str">
        <f t="shared" si="141"/>
        <v/>
      </c>
      <c r="BQ104" s="106" t="str">
        <f t="shared" si="142"/>
        <v/>
      </c>
      <c r="BR104" s="106" t="str">
        <f t="shared" si="143"/>
        <v/>
      </c>
      <c r="BS104" s="106" t="str">
        <f t="shared" si="144"/>
        <v/>
      </c>
      <c r="BT104" s="106" t="str">
        <f t="shared" si="145"/>
        <v/>
      </c>
      <c r="BU104" s="106" t="str">
        <f t="shared" si="146"/>
        <v/>
      </c>
      <c r="BV104" s="106" t="str">
        <f t="shared" si="147"/>
        <v/>
      </c>
      <c r="BW104" s="106" t="str">
        <f t="shared" si="148"/>
        <v/>
      </c>
      <c r="BX104" s="106" t="str">
        <f t="shared" si="149"/>
        <v/>
      </c>
      <c r="BY104" s="106" t="str">
        <f t="shared" si="150"/>
        <v/>
      </c>
      <c r="BZ104" s="106" t="str">
        <f t="shared" si="151"/>
        <v/>
      </c>
    </row>
    <row r="105" spans="1:78" ht="15.75" customHeight="1" x14ac:dyDescent="0.3">
      <c r="A105" s="154" t="str">
        <f>Contacts!$L$11&amp;"_"&amp;'Service Points'!C105</f>
        <v>S8602_69</v>
      </c>
      <c r="B105" s="411">
        <f>IF(ISERROR(VLOOKUP(A105,LY!$D:$E,1,FALSE)),0,1)</f>
        <v>0</v>
      </c>
      <c r="C105" s="307">
        <f t="shared" si="152"/>
        <v>69</v>
      </c>
      <c r="D105" s="309" t="str">
        <f t="shared" si="82"/>
        <v/>
      </c>
      <c r="E105" s="42" t="str">
        <f t="shared" si="83"/>
        <v/>
      </c>
      <c r="F105" s="42" t="str">
        <f t="shared" si="84"/>
        <v/>
      </c>
      <c r="G105" s="463" t="str">
        <f t="shared" si="85"/>
        <v/>
      </c>
      <c r="H105" s="42"/>
      <c r="I105" s="308" t="str">
        <f t="shared" si="86"/>
        <v/>
      </c>
      <c r="J105" s="136" t="str">
        <f t="shared" si="87"/>
        <v/>
      </c>
      <c r="K105" s="409" t="str">
        <f t="shared" si="89"/>
        <v/>
      </c>
      <c r="L105" s="48">
        <f t="shared" si="88"/>
        <v>0</v>
      </c>
      <c r="M105" s="271" t="str">
        <f t="shared" si="90"/>
        <v/>
      </c>
      <c r="N105" s="271" t="str">
        <f t="shared" si="91"/>
        <v/>
      </c>
      <c r="O105" s="152"/>
      <c r="P105" s="106" t="str">
        <f t="shared" si="92"/>
        <v/>
      </c>
      <c r="Q105" s="106" t="str">
        <f t="shared" si="93"/>
        <v/>
      </c>
      <c r="R105" s="106" t="str">
        <f t="shared" si="94"/>
        <v/>
      </c>
      <c r="S105" s="106" t="str">
        <f t="shared" si="95"/>
        <v/>
      </c>
      <c r="T105" s="106" t="str">
        <f t="shared" si="96"/>
        <v/>
      </c>
      <c r="U105" s="106" t="str">
        <f t="shared" si="97"/>
        <v/>
      </c>
      <c r="V105" s="106" t="str">
        <f t="shared" si="98"/>
        <v/>
      </c>
      <c r="W105" s="106" t="str">
        <f t="shared" si="99"/>
        <v/>
      </c>
      <c r="X105" s="106" t="str">
        <f t="shared" si="100"/>
        <v/>
      </c>
      <c r="Y105" s="106" t="str">
        <f t="shared" si="101"/>
        <v/>
      </c>
      <c r="Z105" s="106" t="str">
        <f t="shared" si="102"/>
        <v/>
      </c>
      <c r="AA105" s="106" t="str">
        <f t="shared" si="103"/>
        <v/>
      </c>
      <c r="AB105" s="106" t="str">
        <f t="shared" si="104"/>
        <v/>
      </c>
      <c r="AC105" s="106" t="str">
        <f t="shared" si="105"/>
        <v/>
      </c>
      <c r="AD105" s="106"/>
      <c r="AE105" s="106" t="str">
        <f t="shared" si="106"/>
        <v/>
      </c>
      <c r="AF105" s="106" t="str">
        <f t="shared" si="107"/>
        <v/>
      </c>
      <c r="AG105" s="106" t="str">
        <f t="shared" si="108"/>
        <v/>
      </c>
      <c r="AH105" s="106" t="str">
        <f t="shared" si="109"/>
        <v/>
      </c>
      <c r="AI105" s="106" t="str">
        <f t="shared" si="110"/>
        <v/>
      </c>
      <c r="AJ105" s="106" t="str">
        <f t="shared" si="111"/>
        <v/>
      </c>
      <c r="AK105" s="106" t="str">
        <f t="shared" si="112"/>
        <v/>
      </c>
      <c r="AL105" s="106" t="str">
        <f t="shared" si="113"/>
        <v/>
      </c>
      <c r="AM105" s="106" t="str">
        <f t="shared" si="114"/>
        <v/>
      </c>
      <c r="AN105" s="106" t="str">
        <f t="shared" si="115"/>
        <v/>
      </c>
      <c r="AO105" s="106" t="str">
        <f t="shared" si="116"/>
        <v/>
      </c>
      <c r="AP105" s="106" t="str">
        <f t="shared" si="117"/>
        <v/>
      </c>
      <c r="AQ105" s="106" t="str">
        <f t="shared" si="118"/>
        <v/>
      </c>
      <c r="AR105" s="106" t="str">
        <f t="shared" si="119"/>
        <v/>
      </c>
      <c r="AS105" s="271" t="str">
        <f t="shared" si="120"/>
        <v/>
      </c>
      <c r="AT105" s="271" t="str">
        <f t="shared" si="121"/>
        <v/>
      </c>
      <c r="AU105" s="271" t="str">
        <f t="shared" si="122"/>
        <v/>
      </c>
      <c r="AV105" s="271" t="str">
        <f t="shared" si="123"/>
        <v/>
      </c>
      <c r="AW105" s="271"/>
      <c r="AX105" s="106" t="str">
        <f t="shared" si="124"/>
        <v/>
      </c>
      <c r="AY105" s="106" t="str">
        <f t="shared" si="125"/>
        <v/>
      </c>
      <c r="AZ105" s="106" t="str">
        <f t="shared" si="126"/>
        <v/>
      </c>
      <c r="BA105" s="106" t="str">
        <f t="shared" si="127"/>
        <v/>
      </c>
      <c r="BB105" s="106" t="str">
        <f t="shared" si="128"/>
        <v/>
      </c>
      <c r="BC105" s="106" t="str">
        <f t="shared" si="129"/>
        <v/>
      </c>
      <c r="BD105" s="106" t="str">
        <f t="shared" si="130"/>
        <v/>
      </c>
      <c r="BE105" s="106" t="str">
        <f t="shared" si="131"/>
        <v/>
      </c>
      <c r="BF105" s="106" t="str">
        <f t="shared" si="132"/>
        <v/>
      </c>
      <c r="BG105" s="106" t="str">
        <f t="shared" si="133"/>
        <v/>
      </c>
      <c r="BH105" s="106" t="str">
        <f t="shared" si="134"/>
        <v/>
      </c>
      <c r="BI105" s="106" t="str">
        <f t="shared" si="135"/>
        <v/>
      </c>
      <c r="BJ105" s="106" t="str">
        <f t="shared" si="136"/>
        <v/>
      </c>
      <c r="BK105" s="106" t="str">
        <f t="shared" si="137"/>
        <v/>
      </c>
      <c r="BL105" s="106"/>
      <c r="BM105" s="106" t="str">
        <f t="shared" si="138"/>
        <v/>
      </c>
      <c r="BN105" s="106" t="str">
        <f t="shared" si="139"/>
        <v/>
      </c>
      <c r="BO105" s="106" t="str">
        <f t="shared" si="140"/>
        <v/>
      </c>
      <c r="BP105" s="106" t="str">
        <f t="shared" si="141"/>
        <v/>
      </c>
      <c r="BQ105" s="106" t="str">
        <f t="shared" si="142"/>
        <v/>
      </c>
      <c r="BR105" s="106" t="str">
        <f t="shared" si="143"/>
        <v/>
      </c>
      <c r="BS105" s="106" t="str">
        <f t="shared" si="144"/>
        <v/>
      </c>
      <c r="BT105" s="106" t="str">
        <f t="shared" si="145"/>
        <v/>
      </c>
      <c r="BU105" s="106" t="str">
        <f t="shared" si="146"/>
        <v/>
      </c>
      <c r="BV105" s="106" t="str">
        <f t="shared" si="147"/>
        <v/>
      </c>
      <c r="BW105" s="106" t="str">
        <f t="shared" si="148"/>
        <v/>
      </c>
      <c r="BX105" s="106" t="str">
        <f t="shared" si="149"/>
        <v/>
      </c>
      <c r="BY105" s="106" t="str">
        <f t="shared" si="150"/>
        <v/>
      </c>
      <c r="BZ105" s="106" t="str">
        <f t="shared" si="151"/>
        <v/>
      </c>
    </row>
    <row r="106" spans="1:78" ht="15.75" customHeight="1" x14ac:dyDescent="0.3">
      <c r="A106" s="154" t="str">
        <f>Contacts!$L$11&amp;"_"&amp;'Service Points'!C106</f>
        <v>S8602_70</v>
      </c>
      <c r="B106" s="411">
        <f>IF(ISERROR(VLOOKUP(A106,LY!$D:$E,1,FALSE)),0,1)</f>
        <v>0</v>
      </c>
      <c r="C106" s="307">
        <f t="shared" si="152"/>
        <v>70</v>
      </c>
      <c r="D106" s="309" t="str">
        <f t="shared" si="82"/>
        <v/>
      </c>
      <c r="E106" s="42" t="str">
        <f t="shared" si="83"/>
        <v/>
      </c>
      <c r="F106" s="42" t="str">
        <f t="shared" si="84"/>
        <v/>
      </c>
      <c r="G106" s="463" t="str">
        <f t="shared" si="85"/>
        <v/>
      </c>
      <c r="H106" s="42"/>
      <c r="I106" s="308" t="str">
        <f t="shared" si="86"/>
        <v/>
      </c>
      <c r="J106" s="136" t="str">
        <f t="shared" si="87"/>
        <v/>
      </c>
      <c r="K106" s="409" t="str">
        <f t="shared" si="89"/>
        <v/>
      </c>
      <c r="L106" s="48">
        <f t="shared" si="88"/>
        <v>0</v>
      </c>
      <c r="M106" s="271" t="str">
        <f t="shared" si="90"/>
        <v/>
      </c>
      <c r="N106" s="271" t="str">
        <f t="shared" si="91"/>
        <v/>
      </c>
      <c r="O106" s="152"/>
      <c r="P106" s="106" t="str">
        <f t="shared" si="92"/>
        <v/>
      </c>
      <c r="Q106" s="106" t="str">
        <f t="shared" si="93"/>
        <v/>
      </c>
      <c r="R106" s="106" t="str">
        <f t="shared" si="94"/>
        <v/>
      </c>
      <c r="S106" s="106" t="str">
        <f t="shared" si="95"/>
        <v/>
      </c>
      <c r="T106" s="106" t="str">
        <f t="shared" si="96"/>
        <v/>
      </c>
      <c r="U106" s="106" t="str">
        <f t="shared" si="97"/>
        <v/>
      </c>
      <c r="V106" s="106" t="str">
        <f t="shared" si="98"/>
        <v/>
      </c>
      <c r="W106" s="106" t="str">
        <f t="shared" si="99"/>
        <v/>
      </c>
      <c r="X106" s="106" t="str">
        <f t="shared" si="100"/>
        <v/>
      </c>
      <c r="Y106" s="106" t="str">
        <f t="shared" si="101"/>
        <v/>
      </c>
      <c r="Z106" s="106" t="str">
        <f t="shared" si="102"/>
        <v/>
      </c>
      <c r="AA106" s="106" t="str">
        <f t="shared" si="103"/>
        <v/>
      </c>
      <c r="AB106" s="106" t="str">
        <f t="shared" si="104"/>
        <v/>
      </c>
      <c r="AC106" s="106" t="str">
        <f t="shared" si="105"/>
        <v/>
      </c>
      <c r="AD106" s="106"/>
      <c r="AE106" s="106" t="str">
        <f t="shared" si="106"/>
        <v/>
      </c>
      <c r="AF106" s="106" t="str">
        <f t="shared" si="107"/>
        <v/>
      </c>
      <c r="AG106" s="106" t="str">
        <f t="shared" si="108"/>
        <v/>
      </c>
      <c r="AH106" s="106" t="str">
        <f t="shared" si="109"/>
        <v/>
      </c>
      <c r="AI106" s="106" t="str">
        <f t="shared" si="110"/>
        <v/>
      </c>
      <c r="AJ106" s="106" t="str">
        <f t="shared" si="111"/>
        <v/>
      </c>
      <c r="AK106" s="106" t="str">
        <f t="shared" si="112"/>
        <v/>
      </c>
      <c r="AL106" s="106" t="str">
        <f t="shared" si="113"/>
        <v/>
      </c>
      <c r="AM106" s="106" t="str">
        <f t="shared" si="114"/>
        <v/>
      </c>
      <c r="AN106" s="106" t="str">
        <f t="shared" si="115"/>
        <v/>
      </c>
      <c r="AO106" s="106" t="str">
        <f t="shared" si="116"/>
        <v/>
      </c>
      <c r="AP106" s="106" t="str">
        <f t="shared" si="117"/>
        <v/>
      </c>
      <c r="AQ106" s="106" t="str">
        <f t="shared" si="118"/>
        <v/>
      </c>
      <c r="AR106" s="106" t="str">
        <f t="shared" si="119"/>
        <v/>
      </c>
      <c r="AS106" s="271" t="str">
        <f t="shared" si="120"/>
        <v/>
      </c>
      <c r="AT106" s="271" t="str">
        <f t="shared" si="121"/>
        <v/>
      </c>
      <c r="AU106" s="271" t="str">
        <f t="shared" si="122"/>
        <v/>
      </c>
      <c r="AV106" s="271" t="str">
        <f t="shared" si="123"/>
        <v/>
      </c>
      <c r="AW106" s="271"/>
      <c r="AX106" s="106" t="str">
        <f t="shared" si="124"/>
        <v/>
      </c>
      <c r="AY106" s="106" t="str">
        <f t="shared" si="125"/>
        <v/>
      </c>
      <c r="AZ106" s="106" t="str">
        <f t="shared" si="126"/>
        <v/>
      </c>
      <c r="BA106" s="106" t="str">
        <f t="shared" si="127"/>
        <v/>
      </c>
      <c r="BB106" s="106" t="str">
        <f t="shared" si="128"/>
        <v/>
      </c>
      <c r="BC106" s="106" t="str">
        <f t="shared" si="129"/>
        <v/>
      </c>
      <c r="BD106" s="106" t="str">
        <f t="shared" si="130"/>
        <v/>
      </c>
      <c r="BE106" s="106" t="str">
        <f t="shared" si="131"/>
        <v/>
      </c>
      <c r="BF106" s="106" t="str">
        <f t="shared" si="132"/>
        <v/>
      </c>
      <c r="BG106" s="106" t="str">
        <f t="shared" si="133"/>
        <v/>
      </c>
      <c r="BH106" s="106" t="str">
        <f t="shared" si="134"/>
        <v/>
      </c>
      <c r="BI106" s="106" t="str">
        <f t="shared" si="135"/>
        <v/>
      </c>
      <c r="BJ106" s="106" t="str">
        <f t="shared" si="136"/>
        <v/>
      </c>
      <c r="BK106" s="106" t="str">
        <f t="shared" si="137"/>
        <v/>
      </c>
      <c r="BL106" s="106"/>
      <c r="BM106" s="106" t="str">
        <f t="shared" si="138"/>
        <v/>
      </c>
      <c r="BN106" s="106" t="str">
        <f t="shared" si="139"/>
        <v/>
      </c>
      <c r="BO106" s="106" t="str">
        <f t="shared" si="140"/>
        <v/>
      </c>
      <c r="BP106" s="106" t="str">
        <f t="shared" si="141"/>
        <v/>
      </c>
      <c r="BQ106" s="106" t="str">
        <f t="shared" si="142"/>
        <v/>
      </c>
      <c r="BR106" s="106" t="str">
        <f t="shared" si="143"/>
        <v/>
      </c>
      <c r="BS106" s="106" t="str">
        <f t="shared" si="144"/>
        <v/>
      </c>
      <c r="BT106" s="106" t="str">
        <f t="shared" si="145"/>
        <v/>
      </c>
      <c r="BU106" s="106" t="str">
        <f t="shared" si="146"/>
        <v/>
      </c>
      <c r="BV106" s="106" t="str">
        <f t="shared" si="147"/>
        <v/>
      </c>
      <c r="BW106" s="106" t="str">
        <f t="shared" si="148"/>
        <v/>
      </c>
      <c r="BX106" s="106" t="str">
        <f t="shared" si="149"/>
        <v/>
      </c>
      <c r="BY106" s="106" t="str">
        <f t="shared" si="150"/>
        <v/>
      </c>
      <c r="BZ106" s="106" t="str">
        <f t="shared" si="151"/>
        <v/>
      </c>
    </row>
    <row r="107" spans="1:78" ht="15.75" customHeight="1" x14ac:dyDescent="0.3">
      <c r="A107" s="154" t="str">
        <f>Contacts!$L$11&amp;"_"&amp;'Service Points'!C107</f>
        <v>S8602_71</v>
      </c>
      <c r="B107" s="411">
        <f>IF(ISERROR(VLOOKUP(A107,LY!$D:$E,1,FALSE)),0,1)</f>
        <v>0</v>
      </c>
      <c r="C107" s="307">
        <f t="shared" si="152"/>
        <v>71</v>
      </c>
      <c r="D107" s="309" t="str">
        <f t="shared" si="82"/>
        <v/>
      </c>
      <c r="E107" s="42" t="str">
        <f t="shared" si="83"/>
        <v/>
      </c>
      <c r="F107" s="42" t="str">
        <f t="shared" si="84"/>
        <v/>
      </c>
      <c r="G107" s="463" t="str">
        <f t="shared" si="85"/>
        <v/>
      </c>
      <c r="H107" s="42"/>
      <c r="I107" s="308" t="str">
        <f t="shared" si="86"/>
        <v/>
      </c>
      <c r="J107" s="136" t="str">
        <f t="shared" si="87"/>
        <v/>
      </c>
      <c r="K107" s="409" t="str">
        <f t="shared" si="89"/>
        <v/>
      </c>
      <c r="L107" s="48">
        <f t="shared" si="88"/>
        <v>0</v>
      </c>
      <c r="M107" s="271" t="str">
        <f t="shared" si="90"/>
        <v/>
      </c>
      <c r="N107" s="271" t="str">
        <f t="shared" si="91"/>
        <v/>
      </c>
      <c r="O107" s="152"/>
      <c r="P107" s="106" t="str">
        <f t="shared" si="92"/>
        <v/>
      </c>
      <c r="Q107" s="106" t="str">
        <f t="shared" si="93"/>
        <v/>
      </c>
      <c r="R107" s="106" t="str">
        <f t="shared" si="94"/>
        <v/>
      </c>
      <c r="S107" s="106" t="str">
        <f t="shared" si="95"/>
        <v/>
      </c>
      <c r="T107" s="106" t="str">
        <f t="shared" si="96"/>
        <v/>
      </c>
      <c r="U107" s="106" t="str">
        <f t="shared" si="97"/>
        <v/>
      </c>
      <c r="V107" s="106" t="str">
        <f t="shared" si="98"/>
        <v/>
      </c>
      <c r="W107" s="106" t="str">
        <f t="shared" si="99"/>
        <v/>
      </c>
      <c r="X107" s="106" t="str">
        <f t="shared" si="100"/>
        <v/>
      </c>
      <c r="Y107" s="106" t="str">
        <f t="shared" si="101"/>
        <v/>
      </c>
      <c r="Z107" s="106" t="str">
        <f t="shared" si="102"/>
        <v/>
      </c>
      <c r="AA107" s="106" t="str">
        <f t="shared" si="103"/>
        <v/>
      </c>
      <c r="AB107" s="106" t="str">
        <f t="shared" si="104"/>
        <v/>
      </c>
      <c r="AC107" s="106" t="str">
        <f t="shared" si="105"/>
        <v/>
      </c>
      <c r="AD107" s="106"/>
      <c r="AE107" s="106" t="str">
        <f t="shared" si="106"/>
        <v/>
      </c>
      <c r="AF107" s="106" t="str">
        <f t="shared" si="107"/>
        <v/>
      </c>
      <c r="AG107" s="106" t="str">
        <f t="shared" si="108"/>
        <v/>
      </c>
      <c r="AH107" s="106" t="str">
        <f t="shared" si="109"/>
        <v/>
      </c>
      <c r="AI107" s="106" t="str">
        <f t="shared" si="110"/>
        <v/>
      </c>
      <c r="AJ107" s="106" t="str">
        <f t="shared" si="111"/>
        <v/>
      </c>
      <c r="AK107" s="106" t="str">
        <f t="shared" si="112"/>
        <v/>
      </c>
      <c r="AL107" s="106" t="str">
        <f t="shared" si="113"/>
        <v/>
      </c>
      <c r="AM107" s="106" t="str">
        <f t="shared" si="114"/>
        <v/>
      </c>
      <c r="AN107" s="106" t="str">
        <f t="shared" si="115"/>
        <v/>
      </c>
      <c r="AO107" s="106" t="str">
        <f t="shared" si="116"/>
        <v/>
      </c>
      <c r="AP107" s="106" t="str">
        <f t="shared" si="117"/>
        <v/>
      </c>
      <c r="AQ107" s="106" t="str">
        <f t="shared" si="118"/>
        <v/>
      </c>
      <c r="AR107" s="106" t="str">
        <f t="shared" si="119"/>
        <v/>
      </c>
      <c r="AS107" s="271" t="str">
        <f t="shared" si="120"/>
        <v/>
      </c>
      <c r="AT107" s="271" t="str">
        <f t="shared" si="121"/>
        <v/>
      </c>
      <c r="AU107" s="271" t="str">
        <f t="shared" si="122"/>
        <v/>
      </c>
      <c r="AV107" s="271" t="str">
        <f t="shared" si="123"/>
        <v/>
      </c>
      <c r="AW107" s="271"/>
      <c r="AX107" s="106" t="str">
        <f t="shared" si="124"/>
        <v/>
      </c>
      <c r="AY107" s="106" t="str">
        <f t="shared" si="125"/>
        <v/>
      </c>
      <c r="AZ107" s="106" t="str">
        <f t="shared" si="126"/>
        <v/>
      </c>
      <c r="BA107" s="106" t="str">
        <f t="shared" si="127"/>
        <v/>
      </c>
      <c r="BB107" s="106" t="str">
        <f t="shared" si="128"/>
        <v/>
      </c>
      <c r="BC107" s="106" t="str">
        <f t="shared" si="129"/>
        <v/>
      </c>
      <c r="BD107" s="106" t="str">
        <f t="shared" si="130"/>
        <v/>
      </c>
      <c r="BE107" s="106" t="str">
        <f t="shared" si="131"/>
        <v/>
      </c>
      <c r="BF107" s="106" t="str">
        <f t="shared" si="132"/>
        <v/>
      </c>
      <c r="BG107" s="106" t="str">
        <f t="shared" si="133"/>
        <v/>
      </c>
      <c r="BH107" s="106" t="str">
        <f t="shared" si="134"/>
        <v/>
      </c>
      <c r="BI107" s="106" t="str">
        <f t="shared" si="135"/>
        <v/>
      </c>
      <c r="BJ107" s="106" t="str">
        <f t="shared" si="136"/>
        <v/>
      </c>
      <c r="BK107" s="106" t="str">
        <f t="shared" si="137"/>
        <v/>
      </c>
      <c r="BL107" s="106"/>
      <c r="BM107" s="106" t="str">
        <f t="shared" si="138"/>
        <v/>
      </c>
      <c r="BN107" s="106" t="str">
        <f t="shared" si="139"/>
        <v/>
      </c>
      <c r="BO107" s="106" t="str">
        <f t="shared" si="140"/>
        <v/>
      </c>
      <c r="BP107" s="106" t="str">
        <f t="shared" si="141"/>
        <v/>
      </c>
      <c r="BQ107" s="106" t="str">
        <f t="shared" si="142"/>
        <v/>
      </c>
      <c r="BR107" s="106" t="str">
        <f t="shared" si="143"/>
        <v/>
      </c>
      <c r="BS107" s="106" t="str">
        <f t="shared" si="144"/>
        <v/>
      </c>
      <c r="BT107" s="106" t="str">
        <f t="shared" si="145"/>
        <v/>
      </c>
      <c r="BU107" s="106" t="str">
        <f t="shared" si="146"/>
        <v/>
      </c>
      <c r="BV107" s="106" t="str">
        <f t="shared" si="147"/>
        <v/>
      </c>
      <c r="BW107" s="106" t="str">
        <f t="shared" si="148"/>
        <v/>
      </c>
      <c r="BX107" s="106" t="str">
        <f t="shared" si="149"/>
        <v/>
      </c>
      <c r="BY107" s="106" t="str">
        <f t="shared" si="150"/>
        <v/>
      </c>
      <c r="BZ107" s="106" t="str">
        <f t="shared" si="151"/>
        <v/>
      </c>
    </row>
    <row r="108" spans="1:78" ht="15.75" customHeight="1" x14ac:dyDescent="0.3">
      <c r="A108" s="154" t="str">
        <f>Contacts!$L$11&amp;"_"&amp;'Service Points'!C108</f>
        <v>S8602_72</v>
      </c>
      <c r="B108" s="411">
        <f>IF(ISERROR(VLOOKUP(A108,LY!$D:$E,1,FALSE)),0,1)</f>
        <v>0</v>
      </c>
      <c r="C108" s="307">
        <f t="shared" si="152"/>
        <v>72</v>
      </c>
      <c r="D108" s="309" t="str">
        <f t="shared" si="82"/>
        <v/>
      </c>
      <c r="E108" s="42" t="str">
        <f t="shared" si="83"/>
        <v/>
      </c>
      <c r="F108" s="42" t="str">
        <f t="shared" si="84"/>
        <v/>
      </c>
      <c r="G108" s="463" t="str">
        <f t="shared" si="85"/>
        <v/>
      </c>
      <c r="H108" s="42"/>
      <c r="I108" s="308" t="str">
        <f t="shared" si="86"/>
        <v/>
      </c>
      <c r="J108" s="136" t="str">
        <f t="shared" si="87"/>
        <v/>
      </c>
      <c r="K108" s="409" t="str">
        <f t="shared" si="89"/>
        <v/>
      </c>
      <c r="L108" s="48">
        <f t="shared" si="88"/>
        <v>0</v>
      </c>
      <c r="M108" s="271" t="str">
        <f t="shared" si="90"/>
        <v/>
      </c>
      <c r="N108" s="271" t="str">
        <f t="shared" si="91"/>
        <v/>
      </c>
      <c r="O108" s="152"/>
      <c r="P108" s="106" t="str">
        <f t="shared" si="92"/>
        <v/>
      </c>
      <c r="Q108" s="106" t="str">
        <f t="shared" si="93"/>
        <v/>
      </c>
      <c r="R108" s="106" t="str">
        <f t="shared" si="94"/>
        <v/>
      </c>
      <c r="S108" s="106" t="str">
        <f t="shared" si="95"/>
        <v/>
      </c>
      <c r="T108" s="106" t="str">
        <f t="shared" si="96"/>
        <v/>
      </c>
      <c r="U108" s="106" t="str">
        <f t="shared" si="97"/>
        <v/>
      </c>
      <c r="V108" s="106" t="str">
        <f t="shared" si="98"/>
        <v/>
      </c>
      <c r="W108" s="106" t="str">
        <f t="shared" si="99"/>
        <v/>
      </c>
      <c r="X108" s="106" t="str">
        <f t="shared" si="100"/>
        <v/>
      </c>
      <c r="Y108" s="106" t="str">
        <f t="shared" si="101"/>
        <v/>
      </c>
      <c r="Z108" s="106" t="str">
        <f t="shared" si="102"/>
        <v/>
      </c>
      <c r="AA108" s="106" t="str">
        <f t="shared" si="103"/>
        <v/>
      </c>
      <c r="AB108" s="106" t="str">
        <f t="shared" si="104"/>
        <v/>
      </c>
      <c r="AC108" s="106" t="str">
        <f t="shared" si="105"/>
        <v/>
      </c>
      <c r="AD108" s="106"/>
      <c r="AE108" s="106" t="str">
        <f t="shared" si="106"/>
        <v/>
      </c>
      <c r="AF108" s="106" t="str">
        <f t="shared" si="107"/>
        <v/>
      </c>
      <c r="AG108" s="106" t="str">
        <f t="shared" si="108"/>
        <v/>
      </c>
      <c r="AH108" s="106" t="str">
        <f t="shared" si="109"/>
        <v/>
      </c>
      <c r="AI108" s="106" t="str">
        <f t="shared" si="110"/>
        <v/>
      </c>
      <c r="AJ108" s="106" t="str">
        <f t="shared" si="111"/>
        <v/>
      </c>
      <c r="AK108" s="106" t="str">
        <f t="shared" si="112"/>
        <v/>
      </c>
      <c r="AL108" s="106" t="str">
        <f t="shared" si="113"/>
        <v/>
      </c>
      <c r="AM108" s="106" t="str">
        <f t="shared" si="114"/>
        <v/>
      </c>
      <c r="AN108" s="106" t="str">
        <f t="shared" si="115"/>
        <v/>
      </c>
      <c r="AO108" s="106" t="str">
        <f t="shared" si="116"/>
        <v/>
      </c>
      <c r="AP108" s="106" t="str">
        <f t="shared" si="117"/>
        <v/>
      </c>
      <c r="AQ108" s="106" t="str">
        <f t="shared" si="118"/>
        <v/>
      </c>
      <c r="AR108" s="106" t="str">
        <f t="shared" si="119"/>
        <v/>
      </c>
      <c r="AS108" s="271" t="str">
        <f t="shared" si="120"/>
        <v/>
      </c>
      <c r="AT108" s="271" t="str">
        <f t="shared" si="121"/>
        <v/>
      </c>
      <c r="AU108" s="271" t="str">
        <f t="shared" si="122"/>
        <v/>
      </c>
      <c r="AV108" s="271" t="str">
        <f t="shared" si="123"/>
        <v/>
      </c>
      <c r="AW108" s="271"/>
      <c r="AX108" s="106" t="str">
        <f t="shared" si="124"/>
        <v/>
      </c>
      <c r="AY108" s="106" t="str">
        <f t="shared" si="125"/>
        <v/>
      </c>
      <c r="AZ108" s="106" t="str">
        <f t="shared" si="126"/>
        <v/>
      </c>
      <c r="BA108" s="106" t="str">
        <f t="shared" si="127"/>
        <v/>
      </c>
      <c r="BB108" s="106" t="str">
        <f t="shared" si="128"/>
        <v/>
      </c>
      <c r="BC108" s="106" t="str">
        <f t="shared" si="129"/>
        <v/>
      </c>
      <c r="BD108" s="106" t="str">
        <f t="shared" si="130"/>
        <v/>
      </c>
      <c r="BE108" s="106" t="str">
        <f t="shared" si="131"/>
        <v/>
      </c>
      <c r="BF108" s="106" t="str">
        <f t="shared" si="132"/>
        <v/>
      </c>
      <c r="BG108" s="106" t="str">
        <f t="shared" si="133"/>
        <v/>
      </c>
      <c r="BH108" s="106" t="str">
        <f t="shared" si="134"/>
        <v/>
      </c>
      <c r="BI108" s="106" t="str">
        <f t="shared" si="135"/>
        <v/>
      </c>
      <c r="BJ108" s="106" t="str">
        <f t="shared" si="136"/>
        <v/>
      </c>
      <c r="BK108" s="106" t="str">
        <f t="shared" si="137"/>
        <v/>
      </c>
      <c r="BL108" s="106"/>
      <c r="BM108" s="106" t="str">
        <f t="shared" si="138"/>
        <v/>
      </c>
      <c r="BN108" s="106" t="str">
        <f t="shared" si="139"/>
        <v/>
      </c>
      <c r="BO108" s="106" t="str">
        <f t="shared" si="140"/>
        <v/>
      </c>
      <c r="BP108" s="106" t="str">
        <f t="shared" si="141"/>
        <v/>
      </c>
      <c r="BQ108" s="106" t="str">
        <f t="shared" si="142"/>
        <v/>
      </c>
      <c r="BR108" s="106" t="str">
        <f t="shared" si="143"/>
        <v/>
      </c>
      <c r="BS108" s="106" t="str">
        <f t="shared" si="144"/>
        <v/>
      </c>
      <c r="BT108" s="106" t="str">
        <f t="shared" si="145"/>
        <v/>
      </c>
      <c r="BU108" s="106" t="str">
        <f t="shared" si="146"/>
        <v/>
      </c>
      <c r="BV108" s="106" t="str">
        <f t="shared" si="147"/>
        <v/>
      </c>
      <c r="BW108" s="106" t="str">
        <f t="shared" si="148"/>
        <v/>
      </c>
      <c r="BX108" s="106" t="str">
        <f t="shared" si="149"/>
        <v/>
      </c>
      <c r="BY108" s="106" t="str">
        <f t="shared" si="150"/>
        <v/>
      </c>
      <c r="BZ108" s="106" t="str">
        <f t="shared" si="151"/>
        <v/>
      </c>
    </row>
    <row r="109" spans="1:78" ht="15.75" customHeight="1" x14ac:dyDescent="0.3">
      <c r="A109" s="154" t="str">
        <f>Contacts!$L$11&amp;"_"&amp;'Service Points'!C109</f>
        <v>S8602_73</v>
      </c>
      <c r="B109" s="411">
        <f>IF(ISERROR(VLOOKUP(A109,LY!$D:$E,1,FALSE)),0,1)</f>
        <v>0</v>
      </c>
      <c r="C109" s="307">
        <f t="shared" si="152"/>
        <v>73</v>
      </c>
      <c r="D109" s="309" t="str">
        <f t="shared" si="82"/>
        <v/>
      </c>
      <c r="E109" s="42" t="str">
        <f t="shared" si="83"/>
        <v/>
      </c>
      <c r="F109" s="42" t="str">
        <f t="shared" si="84"/>
        <v/>
      </c>
      <c r="G109" s="463" t="str">
        <f t="shared" si="85"/>
        <v/>
      </c>
      <c r="H109" s="42"/>
      <c r="I109" s="308" t="str">
        <f t="shared" si="86"/>
        <v/>
      </c>
      <c r="J109" s="136" t="str">
        <f t="shared" si="87"/>
        <v/>
      </c>
      <c r="K109" s="409" t="str">
        <f t="shared" si="89"/>
        <v/>
      </c>
      <c r="L109" s="48">
        <f t="shared" si="88"/>
        <v>0</v>
      </c>
      <c r="M109" s="271" t="str">
        <f t="shared" si="90"/>
        <v/>
      </c>
      <c r="N109" s="271" t="str">
        <f t="shared" si="91"/>
        <v/>
      </c>
      <c r="O109" s="152"/>
      <c r="P109" s="106" t="str">
        <f t="shared" si="92"/>
        <v/>
      </c>
      <c r="Q109" s="106" t="str">
        <f t="shared" si="93"/>
        <v/>
      </c>
      <c r="R109" s="106" t="str">
        <f t="shared" si="94"/>
        <v/>
      </c>
      <c r="S109" s="106" t="str">
        <f t="shared" si="95"/>
        <v/>
      </c>
      <c r="T109" s="106" t="str">
        <f t="shared" si="96"/>
        <v/>
      </c>
      <c r="U109" s="106" t="str">
        <f t="shared" si="97"/>
        <v/>
      </c>
      <c r="V109" s="106" t="str">
        <f t="shared" si="98"/>
        <v/>
      </c>
      <c r="W109" s="106" t="str">
        <f t="shared" si="99"/>
        <v/>
      </c>
      <c r="X109" s="106" t="str">
        <f t="shared" si="100"/>
        <v/>
      </c>
      <c r="Y109" s="106" t="str">
        <f t="shared" si="101"/>
        <v/>
      </c>
      <c r="Z109" s="106" t="str">
        <f t="shared" si="102"/>
        <v/>
      </c>
      <c r="AA109" s="106" t="str">
        <f t="shared" si="103"/>
        <v/>
      </c>
      <c r="AB109" s="106" t="str">
        <f t="shared" si="104"/>
        <v/>
      </c>
      <c r="AC109" s="106" t="str">
        <f t="shared" si="105"/>
        <v/>
      </c>
      <c r="AD109" s="106"/>
      <c r="AE109" s="106" t="str">
        <f t="shared" si="106"/>
        <v/>
      </c>
      <c r="AF109" s="106" t="str">
        <f t="shared" si="107"/>
        <v/>
      </c>
      <c r="AG109" s="106" t="str">
        <f t="shared" si="108"/>
        <v/>
      </c>
      <c r="AH109" s="106" t="str">
        <f t="shared" si="109"/>
        <v/>
      </c>
      <c r="AI109" s="106" t="str">
        <f t="shared" si="110"/>
        <v/>
      </c>
      <c r="AJ109" s="106" t="str">
        <f t="shared" si="111"/>
        <v/>
      </c>
      <c r="AK109" s="106" t="str">
        <f t="shared" si="112"/>
        <v/>
      </c>
      <c r="AL109" s="106" t="str">
        <f t="shared" si="113"/>
        <v/>
      </c>
      <c r="AM109" s="106" t="str">
        <f t="shared" si="114"/>
        <v/>
      </c>
      <c r="AN109" s="106" t="str">
        <f t="shared" si="115"/>
        <v/>
      </c>
      <c r="AO109" s="106" t="str">
        <f t="shared" si="116"/>
        <v/>
      </c>
      <c r="AP109" s="106" t="str">
        <f t="shared" si="117"/>
        <v/>
      </c>
      <c r="AQ109" s="106" t="str">
        <f t="shared" si="118"/>
        <v/>
      </c>
      <c r="AR109" s="106" t="str">
        <f t="shared" si="119"/>
        <v/>
      </c>
      <c r="AS109" s="271" t="str">
        <f t="shared" si="120"/>
        <v/>
      </c>
      <c r="AT109" s="271" t="str">
        <f t="shared" si="121"/>
        <v/>
      </c>
      <c r="AU109" s="271" t="str">
        <f t="shared" si="122"/>
        <v/>
      </c>
      <c r="AV109" s="271" t="str">
        <f t="shared" si="123"/>
        <v/>
      </c>
      <c r="AW109" s="271"/>
      <c r="AX109" s="106" t="str">
        <f t="shared" si="124"/>
        <v/>
      </c>
      <c r="AY109" s="106" t="str">
        <f t="shared" si="125"/>
        <v/>
      </c>
      <c r="AZ109" s="106" t="str">
        <f t="shared" si="126"/>
        <v/>
      </c>
      <c r="BA109" s="106" t="str">
        <f t="shared" si="127"/>
        <v/>
      </c>
      <c r="BB109" s="106" t="str">
        <f t="shared" si="128"/>
        <v/>
      </c>
      <c r="BC109" s="106" t="str">
        <f t="shared" si="129"/>
        <v/>
      </c>
      <c r="BD109" s="106" t="str">
        <f t="shared" si="130"/>
        <v/>
      </c>
      <c r="BE109" s="106" t="str">
        <f t="shared" si="131"/>
        <v/>
      </c>
      <c r="BF109" s="106" t="str">
        <f t="shared" si="132"/>
        <v/>
      </c>
      <c r="BG109" s="106" t="str">
        <f t="shared" si="133"/>
        <v/>
      </c>
      <c r="BH109" s="106" t="str">
        <f t="shared" si="134"/>
        <v/>
      </c>
      <c r="BI109" s="106" t="str">
        <f t="shared" si="135"/>
        <v/>
      </c>
      <c r="BJ109" s="106" t="str">
        <f t="shared" si="136"/>
        <v/>
      </c>
      <c r="BK109" s="106" t="str">
        <f t="shared" si="137"/>
        <v/>
      </c>
      <c r="BL109" s="106"/>
      <c r="BM109" s="106" t="str">
        <f t="shared" si="138"/>
        <v/>
      </c>
      <c r="BN109" s="106" t="str">
        <f t="shared" si="139"/>
        <v/>
      </c>
      <c r="BO109" s="106" t="str">
        <f t="shared" si="140"/>
        <v/>
      </c>
      <c r="BP109" s="106" t="str">
        <f t="shared" si="141"/>
        <v/>
      </c>
      <c r="BQ109" s="106" t="str">
        <f t="shared" si="142"/>
        <v/>
      </c>
      <c r="BR109" s="106" t="str">
        <f t="shared" si="143"/>
        <v/>
      </c>
      <c r="BS109" s="106" t="str">
        <f t="shared" si="144"/>
        <v/>
      </c>
      <c r="BT109" s="106" t="str">
        <f t="shared" si="145"/>
        <v/>
      </c>
      <c r="BU109" s="106" t="str">
        <f t="shared" si="146"/>
        <v/>
      </c>
      <c r="BV109" s="106" t="str">
        <f t="shared" si="147"/>
        <v/>
      </c>
      <c r="BW109" s="106" t="str">
        <f t="shared" si="148"/>
        <v/>
      </c>
      <c r="BX109" s="106" t="str">
        <f t="shared" si="149"/>
        <v/>
      </c>
      <c r="BY109" s="106" t="str">
        <f t="shared" si="150"/>
        <v/>
      </c>
      <c r="BZ109" s="106" t="str">
        <f t="shared" si="151"/>
        <v/>
      </c>
    </row>
    <row r="110" spans="1:78" ht="15.75" customHeight="1" x14ac:dyDescent="0.3">
      <c r="A110" s="154" t="str">
        <f>Contacts!$L$11&amp;"_"&amp;'Service Points'!C110</f>
        <v>S8602_74</v>
      </c>
      <c r="B110" s="411">
        <f>IF(ISERROR(VLOOKUP(A110,LY!$D:$E,1,FALSE)),0,1)</f>
        <v>0</v>
      </c>
      <c r="C110" s="307">
        <f t="shared" si="152"/>
        <v>74</v>
      </c>
      <c r="D110" s="309" t="str">
        <f t="shared" si="82"/>
        <v/>
      </c>
      <c r="E110" s="42" t="str">
        <f t="shared" si="83"/>
        <v/>
      </c>
      <c r="F110" s="42" t="str">
        <f t="shared" si="84"/>
        <v/>
      </c>
      <c r="G110" s="463" t="str">
        <f t="shared" si="85"/>
        <v/>
      </c>
      <c r="H110" s="42"/>
      <c r="I110" s="308" t="str">
        <f t="shared" si="86"/>
        <v/>
      </c>
      <c r="J110" s="136" t="str">
        <f t="shared" si="87"/>
        <v/>
      </c>
      <c r="K110" s="409" t="str">
        <f t="shared" si="89"/>
        <v/>
      </c>
      <c r="L110" s="48">
        <f t="shared" si="88"/>
        <v>0</v>
      </c>
      <c r="M110" s="271" t="str">
        <f t="shared" si="90"/>
        <v/>
      </c>
      <c r="N110" s="271" t="str">
        <f t="shared" si="91"/>
        <v/>
      </c>
      <c r="O110" s="152"/>
      <c r="P110" s="106" t="str">
        <f t="shared" si="92"/>
        <v/>
      </c>
      <c r="Q110" s="106" t="str">
        <f t="shared" si="93"/>
        <v/>
      </c>
      <c r="R110" s="106" t="str">
        <f t="shared" si="94"/>
        <v/>
      </c>
      <c r="S110" s="106" t="str">
        <f t="shared" si="95"/>
        <v/>
      </c>
      <c r="T110" s="106" t="str">
        <f t="shared" si="96"/>
        <v/>
      </c>
      <c r="U110" s="106" t="str">
        <f t="shared" si="97"/>
        <v/>
      </c>
      <c r="V110" s="106" t="str">
        <f t="shared" si="98"/>
        <v/>
      </c>
      <c r="W110" s="106" t="str">
        <f t="shared" si="99"/>
        <v/>
      </c>
      <c r="X110" s="106" t="str">
        <f t="shared" si="100"/>
        <v/>
      </c>
      <c r="Y110" s="106" t="str">
        <f t="shared" si="101"/>
        <v/>
      </c>
      <c r="Z110" s="106" t="str">
        <f t="shared" si="102"/>
        <v/>
      </c>
      <c r="AA110" s="106" t="str">
        <f t="shared" si="103"/>
        <v/>
      </c>
      <c r="AB110" s="106" t="str">
        <f t="shared" si="104"/>
        <v/>
      </c>
      <c r="AC110" s="106" t="str">
        <f t="shared" si="105"/>
        <v/>
      </c>
      <c r="AD110" s="106"/>
      <c r="AE110" s="106" t="str">
        <f t="shared" si="106"/>
        <v/>
      </c>
      <c r="AF110" s="106" t="str">
        <f t="shared" si="107"/>
        <v/>
      </c>
      <c r="AG110" s="106" t="str">
        <f t="shared" si="108"/>
        <v/>
      </c>
      <c r="AH110" s="106" t="str">
        <f t="shared" si="109"/>
        <v/>
      </c>
      <c r="AI110" s="106" t="str">
        <f t="shared" si="110"/>
        <v/>
      </c>
      <c r="AJ110" s="106" t="str">
        <f t="shared" si="111"/>
        <v/>
      </c>
      <c r="AK110" s="106" t="str">
        <f t="shared" si="112"/>
        <v/>
      </c>
      <c r="AL110" s="106" t="str">
        <f t="shared" si="113"/>
        <v/>
      </c>
      <c r="AM110" s="106" t="str">
        <f t="shared" si="114"/>
        <v/>
      </c>
      <c r="AN110" s="106" t="str">
        <f t="shared" si="115"/>
        <v/>
      </c>
      <c r="AO110" s="106" t="str">
        <f t="shared" si="116"/>
        <v/>
      </c>
      <c r="AP110" s="106" t="str">
        <f t="shared" si="117"/>
        <v/>
      </c>
      <c r="AQ110" s="106" t="str">
        <f t="shared" si="118"/>
        <v/>
      </c>
      <c r="AR110" s="106" t="str">
        <f t="shared" si="119"/>
        <v/>
      </c>
      <c r="AS110" s="271" t="str">
        <f t="shared" si="120"/>
        <v/>
      </c>
      <c r="AT110" s="271" t="str">
        <f t="shared" si="121"/>
        <v/>
      </c>
      <c r="AU110" s="271" t="str">
        <f t="shared" si="122"/>
        <v/>
      </c>
      <c r="AV110" s="271" t="str">
        <f t="shared" si="123"/>
        <v/>
      </c>
      <c r="AW110" s="271"/>
      <c r="AX110" s="106" t="str">
        <f t="shared" si="124"/>
        <v/>
      </c>
      <c r="AY110" s="106" t="str">
        <f t="shared" si="125"/>
        <v/>
      </c>
      <c r="AZ110" s="106" t="str">
        <f t="shared" si="126"/>
        <v/>
      </c>
      <c r="BA110" s="106" t="str">
        <f t="shared" si="127"/>
        <v/>
      </c>
      <c r="BB110" s="106" t="str">
        <f t="shared" si="128"/>
        <v/>
      </c>
      <c r="BC110" s="106" t="str">
        <f t="shared" si="129"/>
        <v/>
      </c>
      <c r="BD110" s="106" t="str">
        <f t="shared" si="130"/>
        <v/>
      </c>
      <c r="BE110" s="106" t="str">
        <f t="shared" si="131"/>
        <v/>
      </c>
      <c r="BF110" s="106" t="str">
        <f t="shared" si="132"/>
        <v/>
      </c>
      <c r="BG110" s="106" t="str">
        <f t="shared" si="133"/>
        <v/>
      </c>
      <c r="BH110" s="106" t="str">
        <f t="shared" si="134"/>
        <v/>
      </c>
      <c r="BI110" s="106" t="str">
        <f t="shared" si="135"/>
        <v/>
      </c>
      <c r="BJ110" s="106" t="str">
        <f t="shared" si="136"/>
        <v/>
      </c>
      <c r="BK110" s="106" t="str">
        <f t="shared" si="137"/>
        <v/>
      </c>
      <c r="BL110" s="106"/>
      <c r="BM110" s="106" t="str">
        <f t="shared" si="138"/>
        <v/>
      </c>
      <c r="BN110" s="106" t="str">
        <f t="shared" si="139"/>
        <v/>
      </c>
      <c r="BO110" s="106" t="str">
        <f t="shared" si="140"/>
        <v/>
      </c>
      <c r="BP110" s="106" t="str">
        <f t="shared" si="141"/>
        <v/>
      </c>
      <c r="BQ110" s="106" t="str">
        <f t="shared" si="142"/>
        <v/>
      </c>
      <c r="BR110" s="106" t="str">
        <f t="shared" si="143"/>
        <v/>
      </c>
      <c r="BS110" s="106" t="str">
        <f t="shared" si="144"/>
        <v/>
      </c>
      <c r="BT110" s="106" t="str">
        <f t="shared" si="145"/>
        <v/>
      </c>
      <c r="BU110" s="106" t="str">
        <f t="shared" si="146"/>
        <v/>
      </c>
      <c r="BV110" s="106" t="str">
        <f t="shared" si="147"/>
        <v/>
      </c>
      <c r="BW110" s="106" t="str">
        <f t="shared" si="148"/>
        <v/>
      </c>
      <c r="BX110" s="106" t="str">
        <f t="shared" si="149"/>
        <v/>
      </c>
      <c r="BY110" s="106" t="str">
        <f t="shared" si="150"/>
        <v/>
      </c>
      <c r="BZ110" s="106" t="str">
        <f t="shared" si="151"/>
        <v/>
      </c>
    </row>
    <row r="111" spans="1:78" ht="15.75" customHeight="1" x14ac:dyDescent="0.3">
      <c r="A111" s="154" t="str">
        <f>Contacts!$L$11&amp;"_"&amp;'Service Points'!C111</f>
        <v>S8602_75</v>
      </c>
      <c r="B111" s="411">
        <f>IF(ISERROR(VLOOKUP(A111,LY!$D:$E,1,FALSE)),0,1)</f>
        <v>0</v>
      </c>
      <c r="C111" s="307">
        <f t="shared" si="152"/>
        <v>75</v>
      </c>
      <c r="D111" s="309" t="str">
        <f t="shared" si="82"/>
        <v/>
      </c>
      <c r="E111" s="42" t="str">
        <f t="shared" si="83"/>
        <v/>
      </c>
      <c r="F111" s="42" t="str">
        <f t="shared" si="84"/>
        <v/>
      </c>
      <c r="G111" s="463" t="str">
        <f t="shared" si="85"/>
        <v/>
      </c>
      <c r="H111" s="42"/>
      <c r="I111" s="308" t="str">
        <f t="shared" si="86"/>
        <v/>
      </c>
      <c r="J111" s="136" t="str">
        <f t="shared" si="87"/>
        <v/>
      </c>
      <c r="K111" s="409" t="str">
        <f t="shared" si="89"/>
        <v/>
      </c>
      <c r="L111" s="48">
        <f t="shared" si="88"/>
        <v>0</v>
      </c>
      <c r="M111" s="271" t="str">
        <f t="shared" si="90"/>
        <v/>
      </c>
      <c r="N111" s="271" t="str">
        <f t="shared" si="91"/>
        <v/>
      </c>
      <c r="O111" s="152"/>
      <c r="P111" s="106" t="str">
        <f t="shared" si="92"/>
        <v/>
      </c>
      <c r="Q111" s="106" t="str">
        <f t="shared" si="93"/>
        <v/>
      </c>
      <c r="R111" s="106" t="str">
        <f t="shared" si="94"/>
        <v/>
      </c>
      <c r="S111" s="106" t="str">
        <f t="shared" si="95"/>
        <v/>
      </c>
      <c r="T111" s="106" t="str">
        <f t="shared" si="96"/>
        <v/>
      </c>
      <c r="U111" s="106" t="str">
        <f t="shared" si="97"/>
        <v/>
      </c>
      <c r="V111" s="106" t="str">
        <f t="shared" si="98"/>
        <v/>
      </c>
      <c r="W111" s="106" t="str">
        <f t="shared" si="99"/>
        <v/>
      </c>
      <c r="X111" s="106" t="str">
        <f t="shared" si="100"/>
        <v/>
      </c>
      <c r="Y111" s="106" t="str">
        <f t="shared" si="101"/>
        <v/>
      </c>
      <c r="Z111" s="106" t="str">
        <f t="shared" si="102"/>
        <v/>
      </c>
      <c r="AA111" s="106" t="str">
        <f t="shared" si="103"/>
        <v/>
      </c>
      <c r="AB111" s="106" t="str">
        <f t="shared" si="104"/>
        <v/>
      </c>
      <c r="AC111" s="106" t="str">
        <f t="shared" si="105"/>
        <v/>
      </c>
      <c r="AD111" s="106"/>
      <c r="AE111" s="106" t="str">
        <f t="shared" si="106"/>
        <v/>
      </c>
      <c r="AF111" s="106" t="str">
        <f t="shared" si="107"/>
        <v/>
      </c>
      <c r="AG111" s="106" t="str">
        <f t="shared" si="108"/>
        <v/>
      </c>
      <c r="AH111" s="106" t="str">
        <f t="shared" si="109"/>
        <v/>
      </c>
      <c r="AI111" s="106" t="str">
        <f t="shared" si="110"/>
        <v/>
      </c>
      <c r="AJ111" s="106" t="str">
        <f t="shared" si="111"/>
        <v/>
      </c>
      <c r="AK111" s="106" t="str">
        <f t="shared" si="112"/>
        <v/>
      </c>
      <c r="AL111" s="106" t="str">
        <f t="shared" si="113"/>
        <v/>
      </c>
      <c r="AM111" s="106" t="str">
        <f t="shared" si="114"/>
        <v/>
      </c>
      <c r="AN111" s="106" t="str">
        <f t="shared" si="115"/>
        <v/>
      </c>
      <c r="AO111" s="106" t="str">
        <f t="shared" si="116"/>
        <v/>
      </c>
      <c r="AP111" s="106" t="str">
        <f t="shared" si="117"/>
        <v/>
      </c>
      <c r="AQ111" s="106" t="str">
        <f t="shared" si="118"/>
        <v/>
      </c>
      <c r="AR111" s="106" t="str">
        <f t="shared" si="119"/>
        <v/>
      </c>
      <c r="AS111" s="271" t="str">
        <f t="shared" si="120"/>
        <v/>
      </c>
      <c r="AT111" s="271" t="str">
        <f t="shared" si="121"/>
        <v/>
      </c>
      <c r="AU111" s="271" t="str">
        <f t="shared" si="122"/>
        <v/>
      </c>
      <c r="AV111" s="271" t="str">
        <f t="shared" si="123"/>
        <v/>
      </c>
      <c r="AW111" s="271"/>
      <c r="AX111" s="106" t="str">
        <f t="shared" si="124"/>
        <v/>
      </c>
      <c r="AY111" s="106" t="str">
        <f t="shared" si="125"/>
        <v/>
      </c>
      <c r="AZ111" s="106" t="str">
        <f t="shared" si="126"/>
        <v/>
      </c>
      <c r="BA111" s="106" t="str">
        <f t="shared" si="127"/>
        <v/>
      </c>
      <c r="BB111" s="106" t="str">
        <f t="shared" si="128"/>
        <v/>
      </c>
      <c r="BC111" s="106" t="str">
        <f t="shared" si="129"/>
        <v/>
      </c>
      <c r="BD111" s="106" t="str">
        <f t="shared" si="130"/>
        <v/>
      </c>
      <c r="BE111" s="106" t="str">
        <f t="shared" si="131"/>
        <v/>
      </c>
      <c r="BF111" s="106" t="str">
        <f t="shared" si="132"/>
        <v/>
      </c>
      <c r="BG111" s="106" t="str">
        <f t="shared" si="133"/>
        <v/>
      </c>
      <c r="BH111" s="106" t="str">
        <f t="shared" si="134"/>
        <v/>
      </c>
      <c r="BI111" s="106" t="str">
        <f t="shared" si="135"/>
        <v/>
      </c>
      <c r="BJ111" s="106" t="str">
        <f t="shared" si="136"/>
        <v/>
      </c>
      <c r="BK111" s="106" t="str">
        <f t="shared" si="137"/>
        <v/>
      </c>
      <c r="BL111" s="106"/>
      <c r="BM111" s="106" t="str">
        <f t="shared" si="138"/>
        <v/>
      </c>
      <c r="BN111" s="106" t="str">
        <f t="shared" si="139"/>
        <v/>
      </c>
      <c r="BO111" s="106" t="str">
        <f t="shared" si="140"/>
        <v/>
      </c>
      <c r="BP111" s="106" t="str">
        <f t="shared" si="141"/>
        <v/>
      </c>
      <c r="BQ111" s="106" t="str">
        <f t="shared" si="142"/>
        <v/>
      </c>
      <c r="BR111" s="106" t="str">
        <f t="shared" si="143"/>
        <v/>
      </c>
      <c r="BS111" s="106" t="str">
        <f t="shared" si="144"/>
        <v/>
      </c>
      <c r="BT111" s="106" t="str">
        <f t="shared" si="145"/>
        <v/>
      </c>
      <c r="BU111" s="106" t="str">
        <f t="shared" si="146"/>
        <v/>
      </c>
      <c r="BV111" s="106" t="str">
        <f t="shared" si="147"/>
        <v/>
      </c>
      <c r="BW111" s="106" t="str">
        <f t="shared" si="148"/>
        <v/>
      </c>
      <c r="BX111" s="106" t="str">
        <f t="shared" si="149"/>
        <v/>
      </c>
      <c r="BY111" s="106" t="str">
        <f t="shared" si="150"/>
        <v/>
      </c>
      <c r="BZ111" s="106" t="str">
        <f t="shared" si="151"/>
        <v/>
      </c>
    </row>
    <row r="112" spans="1:78" ht="15.75" customHeight="1" x14ac:dyDescent="0.3">
      <c r="A112" s="154" t="str">
        <f>Contacts!$L$11&amp;"_"&amp;'Service Points'!C112</f>
        <v>S8602_76</v>
      </c>
      <c r="B112" s="411">
        <f>IF(ISERROR(VLOOKUP(A112,LY!$D:$E,1,FALSE)),0,1)</f>
        <v>0</v>
      </c>
      <c r="C112" s="307">
        <f t="shared" si="152"/>
        <v>76</v>
      </c>
      <c r="D112" s="309" t="str">
        <f t="shared" si="82"/>
        <v/>
      </c>
      <c r="E112" s="42" t="str">
        <f t="shared" si="83"/>
        <v/>
      </c>
      <c r="F112" s="42" t="str">
        <f t="shared" si="84"/>
        <v/>
      </c>
      <c r="G112" s="463" t="str">
        <f t="shared" si="85"/>
        <v/>
      </c>
      <c r="H112" s="42"/>
      <c r="I112" s="308" t="str">
        <f t="shared" si="86"/>
        <v/>
      </c>
      <c r="J112" s="136" t="str">
        <f t="shared" si="87"/>
        <v/>
      </c>
      <c r="K112" s="409" t="str">
        <f t="shared" si="89"/>
        <v/>
      </c>
      <c r="L112" s="48">
        <f t="shared" si="88"/>
        <v>0</v>
      </c>
      <c r="M112" s="271" t="str">
        <f t="shared" si="90"/>
        <v/>
      </c>
      <c r="N112" s="271" t="str">
        <f t="shared" si="91"/>
        <v/>
      </c>
      <c r="O112" s="152"/>
      <c r="P112" s="106" t="str">
        <f t="shared" si="92"/>
        <v/>
      </c>
      <c r="Q112" s="106" t="str">
        <f t="shared" si="93"/>
        <v/>
      </c>
      <c r="R112" s="106" t="str">
        <f t="shared" si="94"/>
        <v/>
      </c>
      <c r="S112" s="106" t="str">
        <f t="shared" si="95"/>
        <v/>
      </c>
      <c r="T112" s="106" t="str">
        <f t="shared" si="96"/>
        <v/>
      </c>
      <c r="U112" s="106" t="str">
        <f t="shared" si="97"/>
        <v/>
      </c>
      <c r="V112" s="106" t="str">
        <f t="shared" si="98"/>
        <v/>
      </c>
      <c r="W112" s="106" t="str">
        <f t="shared" si="99"/>
        <v/>
      </c>
      <c r="X112" s="106" t="str">
        <f t="shared" si="100"/>
        <v/>
      </c>
      <c r="Y112" s="106" t="str">
        <f t="shared" si="101"/>
        <v/>
      </c>
      <c r="Z112" s="106" t="str">
        <f t="shared" si="102"/>
        <v/>
      </c>
      <c r="AA112" s="106" t="str">
        <f t="shared" si="103"/>
        <v/>
      </c>
      <c r="AB112" s="106" t="str">
        <f t="shared" si="104"/>
        <v/>
      </c>
      <c r="AC112" s="106" t="str">
        <f t="shared" si="105"/>
        <v/>
      </c>
      <c r="AD112" s="106"/>
      <c r="AE112" s="106" t="str">
        <f t="shared" si="106"/>
        <v/>
      </c>
      <c r="AF112" s="106" t="str">
        <f t="shared" si="107"/>
        <v/>
      </c>
      <c r="AG112" s="106" t="str">
        <f t="shared" si="108"/>
        <v/>
      </c>
      <c r="AH112" s="106" t="str">
        <f t="shared" si="109"/>
        <v/>
      </c>
      <c r="AI112" s="106" t="str">
        <f t="shared" si="110"/>
        <v/>
      </c>
      <c r="AJ112" s="106" t="str">
        <f t="shared" si="111"/>
        <v/>
      </c>
      <c r="AK112" s="106" t="str">
        <f t="shared" si="112"/>
        <v/>
      </c>
      <c r="AL112" s="106" t="str">
        <f t="shared" si="113"/>
        <v/>
      </c>
      <c r="AM112" s="106" t="str">
        <f t="shared" si="114"/>
        <v/>
      </c>
      <c r="AN112" s="106" t="str">
        <f t="shared" si="115"/>
        <v/>
      </c>
      <c r="AO112" s="106" t="str">
        <f t="shared" si="116"/>
        <v/>
      </c>
      <c r="AP112" s="106" t="str">
        <f t="shared" si="117"/>
        <v/>
      </c>
      <c r="AQ112" s="106" t="str">
        <f t="shared" si="118"/>
        <v/>
      </c>
      <c r="AR112" s="106" t="str">
        <f t="shared" si="119"/>
        <v/>
      </c>
      <c r="AS112" s="271" t="str">
        <f t="shared" si="120"/>
        <v/>
      </c>
      <c r="AT112" s="271" t="str">
        <f t="shared" si="121"/>
        <v/>
      </c>
      <c r="AU112" s="271" t="str">
        <f t="shared" si="122"/>
        <v/>
      </c>
      <c r="AV112" s="271" t="str">
        <f t="shared" si="123"/>
        <v/>
      </c>
      <c r="AW112" s="271"/>
      <c r="AX112" s="106" t="str">
        <f t="shared" si="124"/>
        <v/>
      </c>
      <c r="AY112" s="106" t="str">
        <f t="shared" si="125"/>
        <v/>
      </c>
      <c r="AZ112" s="106" t="str">
        <f t="shared" si="126"/>
        <v/>
      </c>
      <c r="BA112" s="106" t="str">
        <f t="shared" si="127"/>
        <v/>
      </c>
      <c r="BB112" s="106" t="str">
        <f t="shared" si="128"/>
        <v/>
      </c>
      <c r="BC112" s="106" t="str">
        <f t="shared" si="129"/>
        <v/>
      </c>
      <c r="BD112" s="106" t="str">
        <f t="shared" si="130"/>
        <v/>
      </c>
      <c r="BE112" s="106" t="str">
        <f t="shared" si="131"/>
        <v/>
      </c>
      <c r="BF112" s="106" t="str">
        <f t="shared" si="132"/>
        <v/>
      </c>
      <c r="BG112" s="106" t="str">
        <f t="shared" si="133"/>
        <v/>
      </c>
      <c r="BH112" s="106" t="str">
        <f t="shared" si="134"/>
        <v/>
      </c>
      <c r="BI112" s="106" t="str">
        <f t="shared" si="135"/>
        <v/>
      </c>
      <c r="BJ112" s="106" t="str">
        <f t="shared" si="136"/>
        <v/>
      </c>
      <c r="BK112" s="106" t="str">
        <f t="shared" si="137"/>
        <v/>
      </c>
      <c r="BL112" s="106"/>
      <c r="BM112" s="106" t="str">
        <f t="shared" si="138"/>
        <v/>
      </c>
      <c r="BN112" s="106" t="str">
        <f t="shared" si="139"/>
        <v/>
      </c>
      <c r="BO112" s="106" t="str">
        <f t="shared" si="140"/>
        <v/>
      </c>
      <c r="BP112" s="106" t="str">
        <f t="shared" si="141"/>
        <v/>
      </c>
      <c r="BQ112" s="106" t="str">
        <f t="shared" si="142"/>
        <v/>
      </c>
      <c r="BR112" s="106" t="str">
        <f t="shared" si="143"/>
        <v/>
      </c>
      <c r="BS112" s="106" t="str">
        <f t="shared" si="144"/>
        <v/>
      </c>
      <c r="BT112" s="106" t="str">
        <f t="shared" si="145"/>
        <v/>
      </c>
      <c r="BU112" s="106" t="str">
        <f t="shared" si="146"/>
        <v/>
      </c>
      <c r="BV112" s="106" t="str">
        <f t="shared" si="147"/>
        <v/>
      </c>
      <c r="BW112" s="106" t="str">
        <f t="shared" si="148"/>
        <v/>
      </c>
      <c r="BX112" s="106" t="str">
        <f t="shared" si="149"/>
        <v/>
      </c>
      <c r="BY112" s="106" t="str">
        <f t="shared" si="150"/>
        <v/>
      </c>
      <c r="BZ112" s="106" t="str">
        <f t="shared" si="151"/>
        <v/>
      </c>
    </row>
    <row r="113" spans="1:78" ht="15.75" customHeight="1" x14ac:dyDescent="0.3">
      <c r="A113" s="154" t="str">
        <f>Contacts!$L$11&amp;"_"&amp;'Service Points'!C113</f>
        <v>S8602_77</v>
      </c>
      <c r="B113" s="411">
        <f>IF(ISERROR(VLOOKUP(A113,LY!$D:$E,1,FALSE)),0,1)</f>
        <v>0</v>
      </c>
      <c r="C113" s="307">
        <f t="shared" si="152"/>
        <v>77</v>
      </c>
      <c r="D113" s="309" t="str">
        <f t="shared" si="82"/>
        <v/>
      </c>
      <c r="E113" s="42" t="str">
        <f t="shared" si="83"/>
        <v/>
      </c>
      <c r="F113" s="42" t="str">
        <f t="shared" si="84"/>
        <v/>
      </c>
      <c r="G113" s="463" t="str">
        <f t="shared" si="85"/>
        <v/>
      </c>
      <c r="H113" s="42"/>
      <c r="I113" s="308" t="str">
        <f t="shared" si="86"/>
        <v/>
      </c>
      <c r="J113" s="136" t="str">
        <f t="shared" si="87"/>
        <v/>
      </c>
      <c r="K113" s="409" t="str">
        <f t="shared" si="89"/>
        <v/>
      </c>
      <c r="L113" s="48">
        <f t="shared" si="88"/>
        <v>0</v>
      </c>
      <c r="M113" s="271" t="str">
        <f t="shared" si="90"/>
        <v/>
      </c>
      <c r="N113" s="271" t="str">
        <f t="shared" si="91"/>
        <v/>
      </c>
      <c r="O113" s="152"/>
      <c r="P113" s="106" t="str">
        <f t="shared" si="92"/>
        <v/>
      </c>
      <c r="Q113" s="106" t="str">
        <f t="shared" si="93"/>
        <v/>
      </c>
      <c r="R113" s="106" t="str">
        <f t="shared" si="94"/>
        <v/>
      </c>
      <c r="S113" s="106" t="str">
        <f t="shared" si="95"/>
        <v/>
      </c>
      <c r="T113" s="106" t="str">
        <f t="shared" si="96"/>
        <v/>
      </c>
      <c r="U113" s="106" t="str">
        <f t="shared" si="97"/>
        <v/>
      </c>
      <c r="V113" s="106" t="str">
        <f t="shared" si="98"/>
        <v/>
      </c>
      <c r="W113" s="106" t="str">
        <f t="shared" si="99"/>
        <v/>
      </c>
      <c r="X113" s="106" t="str">
        <f t="shared" si="100"/>
        <v/>
      </c>
      <c r="Y113" s="106" t="str">
        <f t="shared" si="101"/>
        <v/>
      </c>
      <c r="Z113" s="106" t="str">
        <f t="shared" si="102"/>
        <v/>
      </c>
      <c r="AA113" s="106" t="str">
        <f t="shared" si="103"/>
        <v/>
      </c>
      <c r="AB113" s="106" t="str">
        <f t="shared" si="104"/>
        <v/>
      </c>
      <c r="AC113" s="106" t="str">
        <f t="shared" si="105"/>
        <v/>
      </c>
      <c r="AD113" s="106"/>
      <c r="AE113" s="106" t="str">
        <f t="shared" si="106"/>
        <v/>
      </c>
      <c r="AF113" s="106" t="str">
        <f t="shared" si="107"/>
        <v/>
      </c>
      <c r="AG113" s="106" t="str">
        <f t="shared" si="108"/>
        <v/>
      </c>
      <c r="AH113" s="106" t="str">
        <f t="shared" si="109"/>
        <v/>
      </c>
      <c r="AI113" s="106" t="str">
        <f t="shared" si="110"/>
        <v/>
      </c>
      <c r="AJ113" s="106" t="str">
        <f t="shared" si="111"/>
        <v/>
      </c>
      <c r="AK113" s="106" t="str">
        <f t="shared" si="112"/>
        <v/>
      </c>
      <c r="AL113" s="106" t="str">
        <f t="shared" si="113"/>
        <v/>
      </c>
      <c r="AM113" s="106" t="str">
        <f t="shared" si="114"/>
        <v/>
      </c>
      <c r="AN113" s="106" t="str">
        <f t="shared" si="115"/>
        <v/>
      </c>
      <c r="AO113" s="106" t="str">
        <f t="shared" si="116"/>
        <v/>
      </c>
      <c r="AP113" s="106" t="str">
        <f t="shared" si="117"/>
        <v/>
      </c>
      <c r="AQ113" s="106" t="str">
        <f t="shared" si="118"/>
        <v/>
      </c>
      <c r="AR113" s="106" t="str">
        <f t="shared" si="119"/>
        <v/>
      </c>
      <c r="AS113" s="271" t="str">
        <f t="shared" si="120"/>
        <v/>
      </c>
      <c r="AT113" s="271" t="str">
        <f t="shared" si="121"/>
        <v/>
      </c>
      <c r="AU113" s="271" t="str">
        <f t="shared" si="122"/>
        <v/>
      </c>
      <c r="AV113" s="271" t="str">
        <f t="shared" si="123"/>
        <v/>
      </c>
      <c r="AW113" s="271"/>
      <c r="AX113" s="106" t="str">
        <f t="shared" si="124"/>
        <v/>
      </c>
      <c r="AY113" s="106" t="str">
        <f t="shared" si="125"/>
        <v/>
      </c>
      <c r="AZ113" s="106" t="str">
        <f t="shared" si="126"/>
        <v/>
      </c>
      <c r="BA113" s="106" t="str">
        <f t="shared" si="127"/>
        <v/>
      </c>
      <c r="BB113" s="106" t="str">
        <f t="shared" si="128"/>
        <v/>
      </c>
      <c r="BC113" s="106" t="str">
        <f t="shared" si="129"/>
        <v/>
      </c>
      <c r="BD113" s="106" t="str">
        <f t="shared" si="130"/>
        <v/>
      </c>
      <c r="BE113" s="106" t="str">
        <f t="shared" si="131"/>
        <v/>
      </c>
      <c r="BF113" s="106" t="str">
        <f t="shared" si="132"/>
        <v/>
      </c>
      <c r="BG113" s="106" t="str">
        <f t="shared" si="133"/>
        <v/>
      </c>
      <c r="BH113" s="106" t="str">
        <f t="shared" si="134"/>
        <v/>
      </c>
      <c r="BI113" s="106" t="str">
        <f t="shared" si="135"/>
        <v/>
      </c>
      <c r="BJ113" s="106" t="str">
        <f t="shared" si="136"/>
        <v/>
      </c>
      <c r="BK113" s="106" t="str">
        <f t="shared" si="137"/>
        <v/>
      </c>
      <c r="BL113" s="106"/>
      <c r="BM113" s="106" t="str">
        <f t="shared" si="138"/>
        <v/>
      </c>
      <c r="BN113" s="106" t="str">
        <f t="shared" si="139"/>
        <v/>
      </c>
      <c r="BO113" s="106" t="str">
        <f t="shared" si="140"/>
        <v/>
      </c>
      <c r="BP113" s="106" t="str">
        <f t="shared" si="141"/>
        <v/>
      </c>
      <c r="BQ113" s="106" t="str">
        <f t="shared" si="142"/>
        <v/>
      </c>
      <c r="BR113" s="106" t="str">
        <f t="shared" si="143"/>
        <v/>
      </c>
      <c r="BS113" s="106" t="str">
        <f t="shared" si="144"/>
        <v/>
      </c>
      <c r="BT113" s="106" t="str">
        <f t="shared" si="145"/>
        <v/>
      </c>
      <c r="BU113" s="106" t="str">
        <f t="shared" si="146"/>
        <v/>
      </c>
      <c r="BV113" s="106" t="str">
        <f t="shared" si="147"/>
        <v/>
      </c>
      <c r="BW113" s="106" t="str">
        <f t="shared" si="148"/>
        <v/>
      </c>
      <c r="BX113" s="106" t="str">
        <f t="shared" si="149"/>
        <v/>
      </c>
      <c r="BY113" s="106" t="str">
        <f t="shared" si="150"/>
        <v/>
      </c>
      <c r="BZ113" s="106" t="str">
        <f t="shared" si="151"/>
        <v/>
      </c>
    </row>
    <row r="114" spans="1:78" ht="15.75" customHeight="1" x14ac:dyDescent="0.3">
      <c r="A114" s="154" t="str">
        <f>Contacts!$L$11&amp;"_"&amp;'Service Points'!C114</f>
        <v>S8602_78</v>
      </c>
      <c r="B114" s="411">
        <f>IF(ISERROR(VLOOKUP(A114,LY!$D:$E,1,FALSE)),0,1)</f>
        <v>0</v>
      </c>
      <c r="C114" s="307">
        <f t="shared" si="152"/>
        <v>78</v>
      </c>
      <c r="D114" s="309" t="str">
        <f t="shared" si="82"/>
        <v/>
      </c>
      <c r="E114" s="42" t="str">
        <f t="shared" si="83"/>
        <v/>
      </c>
      <c r="F114" s="42" t="str">
        <f t="shared" si="84"/>
        <v/>
      </c>
      <c r="G114" s="463" t="str">
        <f t="shared" si="85"/>
        <v/>
      </c>
      <c r="H114" s="42"/>
      <c r="I114" s="308" t="str">
        <f t="shared" si="86"/>
        <v/>
      </c>
      <c r="J114" s="136" t="str">
        <f t="shared" si="87"/>
        <v/>
      </c>
      <c r="K114" s="409" t="str">
        <f t="shared" si="89"/>
        <v/>
      </c>
      <c r="L114" s="48">
        <f t="shared" si="88"/>
        <v>0</v>
      </c>
      <c r="M114" s="271" t="str">
        <f t="shared" si="90"/>
        <v/>
      </c>
      <c r="N114" s="271" t="str">
        <f t="shared" si="91"/>
        <v/>
      </c>
      <c r="O114" s="152"/>
      <c r="P114" s="106" t="str">
        <f t="shared" si="92"/>
        <v/>
      </c>
      <c r="Q114" s="106" t="str">
        <f t="shared" si="93"/>
        <v/>
      </c>
      <c r="R114" s="106" t="str">
        <f t="shared" si="94"/>
        <v/>
      </c>
      <c r="S114" s="106" t="str">
        <f t="shared" si="95"/>
        <v/>
      </c>
      <c r="T114" s="106" t="str">
        <f t="shared" si="96"/>
        <v/>
      </c>
      <c r="U114" s="106" t="str">
        <f t="shared" si="97"/>
        <v/>
      </c>
      <c r="V114" s="106" t="str">
        <f t="shared" si="98"/>
        <v/>
      </c>
      <c r="W114" s="106" t="str">
        <f t="shared" si="99"/>
        <v/>
      </c>
      <c r="X114" s="106" t="str">
        <f t="shared" si="100"/>
        <v/>
      </c>
      <c r="Y114" s="106" t="str">
        <f t="shared" si="101"/>
        <v/>
      </c>
      <c r="Z114" s="106" t="str">
        <f t="shared" si="102"/>
        <v/>
      </c>
      <c r="AA114" s="106" t="str">
        <f t="shared" si="103"/>
        <v/>
      </c>
      <c r="AB114" s="106" t="str">
        <f t="shared" si="104"/>
        <v/>
      </c>
      <c r="AC114" s="106" t="str">
        <f t="shared" si="105"/>
        <v/>
      </c>
      <c r="AD114" s="106"/>
      <c r="AE114" s="106" t="str">
        <f t="shared" si="106"/>
        <v/>
      </c>
      <c r="AF114" s="106" t="str">
        <f t="shared" si="107"/>
        <v/>
      </c>
      <c r="AG114" s="106" t="str">
        <f t="shared" si="108"/>
        <v/>
      </c>
      <c r="AH114" s="106" t="str">
        <f t="shared" si="109"/>
        <v/>
      </c>
      <c r="AI114" s="106" t="str">
        <f t="shared" si="110"/>
        <v/>
      </c>
      <c r="AJ114" s="106" t="str">
        <f t="shared" si="111"/>
        <v/>
      </c>
      <c r="AK114" s="106" t="str">
        <f t="shared" si="112"/>
        <v/>
      </c>
      <c r="AL114" s="106" t="str">
        <f t="shared" si="113"/>
        <v/>
      </c>
      <c r="AM114" s="106" t="str">
        <f t="shared" si="114"/>
        <v/>
      </c>
      <c r="AN114" s="106" t="str">
        <f t="shared" si="115"/>
        <v/>
      </c>
      <c r="AO114" s="106" t="str">
        <f t="shared" si="116"/>
        <v/>
      </c>
      <c r="AP114" s="106" t="str">
        <f t="shared" si="117"/>
        <v/>
      </c>
      <c r="AQ114" s="106" t="str">
        <f t="shared" si="118"/>
        <v/>
      </c>
      <c r="AR114" s="106" t="str">
        <f t="shared" si="119"/>
        <v/>
      </c>
      <c r="AS114" s="271" t="str">
        <f t="shared" si="120"/>
        <v/>
      </c>
      <c r="AT114" s="271" t="str">
        <f t="shared" si="121"/>
        <v/>
      </c>
      <c r="AU114" s="271" t="str">
        <f t="shared" si="122"/>
        <v/>
      </c>
      <c r="AV114" s="271" t="str">
        <f t="shared" si="123"/>
        <v/>
      </c>
      <c r="AW114" s="271"/>
      <c r="AX114" s="106" t="str">
        <f t="shared" si="124"/>
        <v/>
      </c>
      <c r="AY114" s="106" t="str">
        <f t="shared" si="125"/>
        <v/>
      </c>
      <c r="AZ114" s="106" t="str">
        <f t="shared" si="126"/>
        <v/>
      </c>
      <c r="BA114" s="106" t="str">
        <f t="shared" si="127"/>
        <v/>
      </c>
      <c r="BB114" s="106" t="str">
        <f t="shared" si="128"/>
        <v/>
      </c>
      <c r="BC114" s="106" t="str">
        <f t="shared" si="129"/>
        <v/>
      </c>
      <c r="BD114" s="106" t="str">
        <f t="shared" si="130"/>
        <v/>
      </c>
      <c r="BE114" s="106" t="str">
        <f t="shared" si="131"/>
        <v/>
      </c>
      <c r="BF114" s="106" t="str">
        <f t="shared" si="132"/>
        <v/>
      </c>
      <c r="BG114" s="106" t="str">
        <f t="shared" si="133"/>
        <v/>
      </c>
      <c r="BH114" s="106" t="str">
        <f t="shared" si="134"/>
        <v/>
      </c>
      <c r="BI114" s="106" t="str">
        <f t="shared" si="135"/>
        <v/>
      </c>
      <c r="BJ114" s="106" t="str">
        <f t="shared" si="136"/>
        <v/>
      </c>
      <c r="BK114" s="106" t="str">
        <f t="shared" si="137"/>
        <v/>
      </c>
      <c r="BL114" s="106"/>
      <c r="BM114" s="106" t="str">
        <f t="shared" si="138"/>
        <v/>
      </c>
      <c r="BN114" s="106" t="str">
        <f t="shared" si="139"/>
        <v/>
      </c>
      <c r="BO114" s="106" t="str">
        <f t="shared" si="140"/>
        <v/>
      </c>
      <c r="BP114" s="106" t="str">
        <f t="shared" si="141"/>
        <v/>
      </c>
      <c r="BQ114" s="106" t="str">
        <f t="shared" si="142"/>
        <v/>
      </c>
      <c r="BR114" s="106" t="str">
        <f t="shared" si="143"/>
        <v/>
      </c>
      <c r="BS114" s="106" t="str">
        <f t="shared" si="144"/>
        <v/>
      </c>
      <c r="BT114" s="106" t="str">
        <f t="shared" si="145"/>
        <v/>
      </c>
      <c r="BU114" s="106" t="str">
        <f t="shared" si="146"/>
        <v/>
      </c>
      <c r="BV114" s="106" t="str">
        <f t="shared" si="147"/>
        <v/>
      </c>
      <c r="BW114" s="106" t="str">
        <f t="shared" si="148"/>
        <v/>
      </c>
      <c r="BX114" s="106" t="str">
        <f t="shared" si="149"/>
        <v/>
      </c>
      <c r="BY114" s="106" t="str">
        <f t="shared" si="150"/>
        <v/>
      </c>
      <c r="BZ114" s="106" t="str">
        <f t="shared" si="151"/>
        <v/>
      </c>
    </row>
    <row r="115" spans="1:78" ht="15.75" customHeight="1" x14ac:dyDescent="0.3">
      <c r="A115" s="154" t="str">
        <f>Contacts!$L$11&amp;"_"&amp;'Service Points'!C115</f>
        <v>S8602_79</v>
      </c>
      <c r="B115" s="411">
        <f>IF(ISERROR(VLOOKUP(A115,LY!$D:$E,1,FALSE)),0,1)</f>
        <v>0</v>
      </c>
      <c r="C115" s="307">
        <f t="shared" si="152"/>
        <v>79</v>
      </c>
      <c r="D115" s="309" t="str">
        <f t="shared" si="82"/>
        <v/>
      </c>
      <c r="E115" s="42" t="str">
        <f t="shared" si="83"/>
        <v/>
      </c>
      <c r="F115" s="42" t="str">
        <f t="shared" si="84"/>
        <v/>
      </c>
      <c r="G115" s="463" t="str">
        <f t="shared" si="85"/>
        <v/>
      </c>
      <c r="H115" s="42"/>
      <c r="I115" s="308" t="str">
        <f t="shared" si="86"/>
        <v/>
      </c>
      <c r="J115" s="136" t="str">
        <f t="shared" si="87"/>
        <v/>
      </c>
      <c r="K115" s="409" t="str">
        <f t="shared" si="89"/>
        <v/>
      </c>
      <c r="L115" s="48">
        <f t="shared" si="88"/>
        <v>0</v>
      </c>
      <c r="M115" s="271" t="str">
        <f t="shared" si="90"/>
        <v/>
      </c>
      <c r="N115" s="271" t="str">
        <f t="shared" si="91"/>
        <v/>
      </c>
      <c r="O115" s="152"/>
      <c r="P115" s="106" t="str">
        <f t="shared" si="92"/>
        <v/>
      </c>
      <c r="Q115" s="106" t="str">
        <f t="shared" si="93"/>
        <v/>
      </c>
      <c r="R115" s="106" t="str">
        <f t="shared" si="94"/>
        <v/>
      </c>
      <c r="S115" s="106" t="str">
        <f t="shared" si="95"/>
        <v/>
      </c>
      <c r="T115" s="106" t="str">
        <f t="shared" si="96"/>
        <v/>
      </c>
      <c r="U115" s="106" t="str">
        <f t="shared" si="97"/>
        <v/>
      </c>
      <c r="V115" s="106" t="str">
        <f t="shared" si="98"/>
        <v/>
      </c>
      <c r="W115" s="106" t="str">
        <f t="shared" si="99"/>
        <v/>
      </c>
      <c r="X115" s="106" t="str">
        <f t="shared" si="100"/>
        <v/>
      </c>
      <c r="Y115" s="106" t="str">
        <f t="shared" si="101"/>
        <v/>
      </c>
      <c r="Z115" s="106" t="str">
        <f t="shared" si="102"/>
        <v/>
      </c>
      <c r="AA115" s="106" t="str">
        <f t="shared" si="103"/>
        <v/>
      </c>
      <c r="AB115" s="106" t="str">
        <f t="shared" si="104"/>
        <v/>
      </c>
      <c r="AC115" s="106" t="str">
        <f t="shared" si="105"/>
        <v/>
      </c>
      <c r="AD115" s="106"/>
      <c r="AE115" s="106" t="str">
        <f t="shared" si="106"/>
        <v/>
      </c>
      <c r="AF115" s="106" t="str">
        <f t="shared" si="107"/>
        <v/>
      </c>
      <c r="AG115" s="106" t="str">
        <f t="shared" si="108"/>
        <v/>
      </c>
      <c r="AH115" s="106" t="str">
        <f t="shared" si="109"/>
        <v/>
      </c>
      <c r="AI115" s="106" t="str">
        <f t="shared" si="110"/>
        <v/>
      </c>
      <c r="AJ115" s="106" t="str">
        <f t="shared" si="111"/>
        <v/>
      </c>
      <c r="AK115" s="106" t="str">
        <f t="shared" si="112"/>
        <v/>
      </c>
      <c r="AL115" s="106" t="str">
        <f t="shared" si="113"/>
        <v/>
      </c>
      <c r="AM115" s="106" t="str">
        <f t="shared" si="114"/>
        <v/>
      </c>
      <c r="AN115" s="106" t="str">
        <f t="shared" si="115"/>
        <v/>
      </c>
      <c r="AO115" s="106" t="str">
        <f t="shared" si="116"/>
        <v/>
      </c>
      <c r="AP115" s="106" t="str">
        <f t="shared" si="117"/>
        <v/>
      </c>
      <c r="AQ115" s="106" t="str">
        <f t="shared" si="118"/>
        <v/>
      </c>
      <c r="AR115" s="106" t="str">
        <f t="shared" si="119"/>
        <v/>
      </c>
      <c r="AS115" s="271" t="str">
        <f t="shared" si="120"/>
        <v/>
      </c>
      <c r="AT115" s="271" t="str">
        <f t="shared" si="121"/>
        <v/>
      </c>
      <c r="AU115" s="271" t="str">
        <f t="shared" si="122"/>
        <v/>
      </c>
      <c r="AV115" s="271" t="str">
        <f t="shared" si="123"/>
        <v/>
      </c>
      <c r="AW115" s="271"/>
      <c r="AX115" s="106" t="str">
        <f t="shared" si="124"/>
        <v/>
      </c>
      <c r="AY115" s="106" t="str">
        <f t="shared" si="125"/>
        <v/>
      </c>
      <c r="AZ115" s="106" t="str">
        <f t="shared" si="126"/>
        <v/>
      </c>
      <c r="BA115" s="106" t="str">
        <f t="shared" si="127"/>
        <v/>
      </c>
      <c r="BB115" s="106" t="str">
        <f t="shared" si="128"/>
        <v/>
      </c>
      <c r="BC115" s="106" t="str">
        <f t="shared" si="129"/>
        <v/>
      </c>
      <c r="BD115" s="106" t="str">
        <f t="shared" si="130"/>
        <v/>
      </c>
      <c r="BE115" s="106" t="str">
        <f t="shared" si="131"/>
        <v/>
      </c>
      <c r="BF115" s="106" t="str">
        <f t="shared" si="132"/>
        <v/>
      </c>
      <c r="BG115" s="106" t="str">
        <f t="shared" si="133"/>
        <v/>
      </c>
      <c r="BH115" s="106" t="str">
        <f t="shared" si="134"/>
        <v/>
      </c>
      <c r="BI115" s="106" t="str">
        <f t="shared" si="135"/>
        <v/>
      </c>
      <c r="BJ115" s="106" t="str">
        <f t="shared" si="136"/>
        <v/>
      </c>
      <c r="BK115" s="106" t="str">
        <f t="shared" si="137"/>
        <v/>
      </c>
      <c r="BL115" s="106"/>
      <c r="BM115" s="106" t="str">
        <f t="shared" si="138"/>
        <v/>
      </c>
      <c r="BN115" s="106" t="str">
        <f t="shared" si="139"/>
        <v/>
      </c>
      <c r="BO115" s="106" t="str">
        <f t="shared" si="140"/>
        <v/>
      </c>
      <c r="BP115" s="106" t="str">
        <f t="shared" si="141"/>
        <v/>
      </c>
      <c r="BQ115" s="106" t="str">
        <f t="shared" si="142"/>
        <v/>
      </c>
      <c r="BR115" s="106" t="str">
        <f t="shared" si="143"/>
        <v/>
      </c>
      <c r="BS115" s="106" t="str">
        <f t="shared" si="144"/>
        <v/>
      </c>
      <c r="BT115" s="106" t="str">
        <f t="shared" si="145"/>
        <v/>
      </c>
      <c r="BU115" s="106" t="str">
        <f t="shared" si="146"/>
        <v/>
      </c>
      <c r="BV115" s="106" t="str">
        <f t="shared" si="147"/>
        <v/>
      </c>
      <c r="BW115" s="106" t="str">
        <f t="shared" si="148"/>
        <v/>
      </c>
      <c r="BX115" s="106" t="str">
        <f t="shared" si="149"/>
        <v/>
      </c>
      <c r="BY115" s="106" t="str">
        <f t="shared" si="150"/>
        <v/>
      </c>
      <c r="BZ115" s="106" t="str">
        <f t="shared" si="151"/>
        <v/>
      </c>
    </row>
    <row r="116" spans="1:78" ht="15.75" customHeight="1" x14ac:dyDescent="0.3">
      <c r="A116" s="154" t="str">
        <f>Contacts!$L$11&amp;"_"&amp;'Service Points'!C116</f>
        <v>S8602_80</v>
      </c>
      <c r="B116" s="411">
        <f>IF(ISERROR(VLOOKUP(A116,LY!$D:$E,1,FALSE)),0,1)</f>
        <v>0</v>
      </c>
      <c r="C116" s="307">
        <f t="shared" si="152"/>
        <v>80</v>
      </c>
      <c r="D116" s="309" t="str">
        <f t="shared" si="82"/>
        <v/>
      </c>
      <c r="E116" s="42" t="str">
        <f t="shared" si="83"/>
        <v/>
      </c>
      <c r="F116" s="42" t="str">
        <f t="shared" si="84"/>
        <v/>
      </c>
      <c r="G116" s="463" t="str">
        <f t="shared" si="85"/>
        <v/>
      </c>
      <c r="H116" s="42"/>
      <c r="I116" s="308" t="str">
        <f t="shared" si="86"/>
        <v/>
      </c>
      <c r="J116" s="136" t="str">
        <f t="shared" si="87"/>
        <v/>
      </c>
      <c r="K116" s="409" t="str">
        <f t="shared" si="89"/>
        <v/>
      </c>
      <c r="L116" s="48">
        <f t="shared" si="88"/>
        <v>0</v>
      </c>
      <c r="M116" s="271" t="str">
        <f t="shared" si="90"/>
        <v/>
      </c>
      <c r="N116" s="271" t="str">
        <f t="shared" si="91"/>
        <v/>
      </c>
      <c r="O116" s="152"/>
      <c r="P116" s="106" t="str">
        <f t="shared" si="92"/>
        <v/>
      </c>
      <c r="Q116" s="106" t="str">
        <f t="shared" si="93"/>
        <v/>
      </c>
      <c r="R116" s="106" t="str">
        <f t="shared" si="94"/>
        <v/>
      </c>
      <c r="S116" s="106" t="str">
        <f t="shared" si="95"/>
        <v/>
      </c>
      <c r="T116" s="106" t="str">
        <f t="shared" si="96"/>
        <v/>
      </c>
      <c r="U116" s="106" t="str">
        <f t="shared" si="97"/>
        <v/>
      </c>
      <c r="V116" s="106" t="str">
        <f t="shared" si="98"/>
        <v/>
      </c>
      <c r="W116" s="106" t="str">
        <f t="shared" si="99"/>
        <v/>
      </c>
      <c r="X116" s="106" t="str">
        <f t="shared" si="100"/>
        <v/>
      </c>
      <c r="Y116" s="106" t="str">
        <f t="shared" si="101"/>
        <v/>
      </c>
      <c r="Z116" s="106" t="str">
        <f t="shared" si="102"/>
        <v/>
      </c>
      <c r="AA116" s="106" t="str">
        <f t="shared" si="103"/>
        <v/>
      </c>
      <c r="AB116" s="106" t="str">
        <f t="shared" si="104"/>
        <v/>
      </c>
      <c r="AC116" s="106" t="str">
        <f t="shared" si="105"/>
        <v/>
      </c>
      <c r="AD116" s="106"/>
      <c r="AE116" s="106" t="str">
        <f t="shared" si="106"/>
        <v/>
      </c>
      <c r="AF116" s="106" t="str">
        <f t="shared" si="107"/>
        <v/>
      </c>
      <c r="AG116" s="106" t="str">
        <f t="shared" si="108"/>
        <v/>
      </c>
      <c r="AH116" s="106" t="str">
        <f t="shared" si="109"/>
        <v/>
      </c>
      <c r="AI116" s="106" t="str">
        <f t="shared" si="110"/>
        <v/>
      </c>
      <c r="AJ116" s="106" t="str">
        <f t="shared" si="111"/>
        <v/>
      </c>
      <c r="AK116" s="106" t="str">
        <f t="shared" si="112"/>
        <v/>
      </c>
      <c r="AL116" s="106" t="str">
        <f t="shared" si="113"/>
        <v/>
      </c>
      <c r="AM116" s="106" t="str">
        <f t="shared" si="114"/>
        <v/>
      </c>
      <c r="AN116" s="106" t="str">
        <f t="shared" si="115"/>
        <v/>
      </c>
      <c r="AO116" s="106" t="str">
        <f t="shared" si="116"/>
        <v/>
      </c>
      <c r="AP116" s="106" t="str">
        <f t="shared" si="117"/>
        <v/>
      </c>
      <c r="AQ116" s="106" t="str">
        <f t="shared" si="118"/>
        <v/>
      </c>
      <c r="AR116" s="106" t="str">
        <f t="shared" si="119"/>
        <v/>
      </c>
      <c r="AS116" s="271" t="str">
        <f t="shared" si="120"/>
        <v/>
      </c>
      <c r="AT116" s="271" t="str">
        <f t="shared" si="121"/>
        <v/>
      </c>
      <c r="AU116" s="271" t="str">
        <f t="shared" si="122"/>
        <v/>
      </c>
      <c r="AV116" s="271" t="str">
        <f t="shared" si="123"/>
        <v/>
      </c>
      <c r="AW116" s="271"/>
      <c r="AX116" s="106" t="str">
        <f t="shared" si="124"/>
        <v/>
      </c>
      <c r="AY116" s="106" t="str">
        <f t="shared" si="125"/>
        <v/>
      </c>
      <c r="AZ116" s="106" t="str">
        <f t="shared" si="126"/>
        <v/>
      </c>
      <c r="BA116" s="106" t="str">
        <f t="shared" si="127"/>
        <v/>
      </c>
      <c r="BB116" s="106" t="str">
        <f t="shared" si="128"/>
        <v/>
      </c>
      <c r="BC116" s="106" t="str">
        <f t="shared" si="129"/>
        <v/>
      </c>
      <c r="BD116" s="106" t="str">
        <f t="shared" si="130"/>
        <v/>
      </c>
      <c r="BE116" s="106" t="str">
        <f t="shared" si="131"/>
        <v/>
      </c>
      <c r="BF116" s="106" t="str">
        <f t="shared" si="132"/>
        <v/>
      </c>
      <c r="BG116" s="106" t="str">
        <f t="shared" si="133"/>
        <v/>
      </c>
      <c r="BH116" s="106" t="str">
        <f t="shared" si="134"/>
        <v/>
      </c>
      <c r="BI116" s="106" t="str">
        <f t="shared" si="135"/>
        <v/>
      </c>
      <c r="BJ116" s="106" t="str">
        <f t="shared" si="136"/>
        <v/>
      </c>
      <c r="BK116" s="106" t="str">
        <f t="shared" si="137"/>
        <v/>
      </c>
      <c r="BL116" s="106"/>
      <c r="BM116" s="106" t="str">
        <f t="shared" si="138"/>
        <v/>
      </c>
      <c r="BN116" s="106" t="str">
        <f t="shared" si="139"/>
        <v/>
      </c>
      <c r="BO116" s="106" t="str">
        <f t="shared" si="140"/>
        <v/>
      </c>
      <c r="BP116" s="106" t="str">
        <f t="shared" si="141"/>
        <v/>
      </c>
      <c r="BQ116" s="106" t="str">
        <f t="shared" si="142"/>
        <v/>
      </c>
      <c r="BR116" s="106" t="str">
        <f t="shared" si="143"/>
        <v/>
      </c>
      <c r="BS116" s="106" t="str">
        <f t="shared" si="144"/>
        <v/>
      </c>
      <c r="BT116" s="106" t="str">
        <f t="shared" si="145"/>
        <v/>
      </c>
      <c r="BU116" s="106" t="str">
        <f t="shared" si="146"/>
        <v/>
      </c>
      <c r="BV116" s="106" t="str">
        <f t="shared" si="147"/>
        <v/>
      </c>
      <c r="BW116" s="106" t="str">
        <f t="shared" si="148"/>
        <v/>
      </c>
      <c r="BX116" s="106" t="str">
        <f t="shared" si="149"/>
        <v/>
      </c>
      <c r="BY116" s="106" t="str">
        <f t="shared" si="150"/>
        <v/>
      </c>
      <c r="BZ116" s="106" t="str">
        <f t="shared" si="151"/>
        <v/>
      </c>
    </row>
    <row r="117" spans="1:78" ht="15.75" customHeight="1" x14ac:dyDescent="0.3">
      <c r="A117" s="154" t="str">
        <f>Contacts!$L$11&amp;"_"&amp;'Service Points'!C117</f>
        <v>S8602_81</v>
      </c>
      <c r="B117" s="411">
        <f>IF(ISERROR(VLOOKUP(A117,LY!$D:$E,1,FALSE)),0,1)</f>
        <v>0</v>
      </c>
      <c r="C117" s="307">
        <f t="shared" si="152"/>
        <v>81</v>
      </c>
      <c r="D117" s="309" t="str">
        <f t="shared" si="82"/>
        <v/>
      </c>
      <c r="E117" s="42" t="str">
        <f t="shared" si="83"/>
        <v/>
      </c>
      <c r="F117" s="42" t="str">
        <f t="shared" si="84"/>
        <v/>
      </c>
      <c r="G117" s="463" t="str">
        <f t="shared" si="85"/>
        <v/>
      </c>
      <c r="H117" s="42"/>
      <c r="I117" s="308" t="str">
        <f t="shared" si="86"/>
        <v/>
      </c>
      <c r="J117" s="136" t="str">
        <f t="shared" si="87"/>
        <v/>
      </c>
      <c r="K117" s="409" t="str">
        <f t="shared" si="89"/>
        <v/>
      </c>
      <c r="L117" s="48">
        <f t="shared" si="88"/>
        <v>0</v>
      </c>
      <c r="M117" s="271" t="str">
        <f t="shared" si="90"/>
        <v/>
      </c>
      <c r="N117" s="271" t="str">
        <f t="shared" si="91"/>
        <v/>
      </c>
      <c r="O117" s="152"/>
      <c r="P117" s="106" t="str">
        <f t="shared" si="92"/>
        <v/>
      </c>
      <c r="Q117" s="106" t="str">
        <f t="shared" si="93"/>
        <v/>
      </c>
      <c r="R117" s="106" t="str">
        <f t="shared" si="94"/>
        <v/>
      </c>
      <c r="S117" s="106" t="str">
        <f t="shared" si="95"/>
        <v/>
      </c>
      <c r="T117" s="106" t="str">
        <f t="shared" si="96"/>
        <v/>
      </c>
      <c r="U117" s="106" t="str">
        <f t="shared" si="97"/>
        <v/>
      </c>
      <c r="V117" s="106" t="str">
        <f t="shared" si="98"/>
        <v/>
      </c>
      <c r="W117" s="106" t="str">
        <f t="shared" si="99"/>
        <v/>
      </c>
      <c r="X117" s="106" t="str">
        <f t="shared" si="100"/>
        <v/>
      </c>
      <c r="Y117" s="106" t="str">
        <f t="shared" si="101"/>
        <v/>
      </c>
      <c r="Z117" s="106" t="str">
        <f t="shared" si="102"/>
        <v/>
      </c>
      <c r="AA117" s="106" t="str">
        <f t="shared" si="103"/>
        <v/>
      </c>
      <c r="AB117" s="106" t="str">
        <f t="shared" si="104"/>
        <v/>
      </c>
      <c r="AC117" s="106" t="str">
        <f t="shared" si="105"/>
        <v/>
      </c>
      <c r="AD117" s="106"/>
      <c r="AE117" s="106" t="str">
        <f t="shared" si="106"/>
        <v/>
      </c>
      <c r="AF117" s="106" t="str">
        <f t="shared" si="107"/>
        <v/>
      </c>
      <c r="AG117" s="106" t="str">
        <f t="shared" si="108"/>
        <v/>
      </c>
      <c r="AH117" s="106" t="str">
        <f t="shared" si="109"/>
        <v/>
      </c>
      <c r="AI117" s="106" t="str">
        <f t="shared" si="110"/>
        <v/>
      </c>
      <c r="AJ117" s="106" t="str">
        <f t="shared" si="111"/>
        <v/>
      </c>
      <c r="AK117" s="106" t="str">
        <f t="shared" si="112"/>
        <v/>
      </c>
      <c r="AL117" s="106" t="str">
        <f t="shared" si="113"/>
        <v/>
      </c>
      <c r="AM117" s="106" t="str">
        <f t="shared" si="114"/>
        <v/>
      </c>
      <c r="AN117" s="106" t="str">
        <f t="shared" si="115"/>
        <v/>
      </c>
      <c r="AO117" s="106" t="str">
        <f t="shared" si="116"/>
        <v/>
      </c>
      <c r="AP117" s="106" t="str">
        <f t="shared" si="117"/>
        <v/>
      </c>
      <c r="AQ117" s="106" t="str">
        <f t="shared" si="118"/>
        <v/>
      </c>
      <c r="AR117" s="106" t="str">
        <f t="shared" si="119"/>
        <v/>
      </c>
      <c r="AS117" s="271" t="str">
        <f t="shared" si="120"/>
        <v/>
      </c>
      <c r="AT117" s="271" t="str">
        <f t="shared" si="121"/>
        <v/>
      </c>
      <c r="AU117" s="271" t="str">
        <f t="shared" si="122"/>
        <v/>
      </c>
      <c r="AV117" s="271" t="str">
        <f t="shared" si="123"/>
        <v/>
      </c>
      <c r="AW117" s="271"/>
      <c r="AX117" s="106" t="str">
        <f t="shared" si="124"/>
        <v/>
      </c>
      <c r="AY117" s="106" t="str">
        <f t="shared" si="125"/>
        <v/>
      </c>
      <c r="AZ117" s="106" t="str">
        <f t="shared" si="126"/>
        <v/>
      </c>
      <c r="BA117" s="106" t="str">
        <f t="shared" si="127"/>
        <v/>
      </c>
      <c r="BB117" s="106" t="str">
        <f t="shared" si="128"/>
        <v/>
      </c>
      <c r="BC117" s="106" t="str">
        <f t="shared" si="129"/>
        <v/>
      </c>
      <c r="BD117" s="106" t="str">
        <f t="shared" si="130"/>
        <v/>
      </c>
      <c r="BE117" s="106" t="str">
        <f t="shared" si="131"/>
        <v/>
      </c>
      <c r="BF117" s="106" t="str">
        <f t="shared" si="132"/>
        <v/>
      </c>
      <c r="BG117" s="106" t="str">
        <f t="shared" si="133"/>
        <v/>
      </c>
      <c r="BH117" s="106" t="str">
        <f t="shared" si="134"/>
        <v/>
      </c>
      <c r="BI117" s="106" t="str">
        <f t="shared" si="135"/>
        <v/>
      </c>
      <c r="BJ117" s="106" t="str">
        <f t="shared" si="136"/>
        <v/>
      </c>
      <c r="BK117" s="106" t="str">
        <f t="shared" si="137"/>
        <v/>
      </c>
      <c r="BL117" s="106"/>
      <c r="BM117" s="106" t="str">
        <f t="shared" si="138"/>
        <v/>
      </c>
      <c r="BN117" s="106" t="str">
        <f t="shared" si="139"/>
        <v/>
      </c>
      <c r="BO117" s="106" t="str">
        <f t="shared" si="140"/>
        <v/>
      </c>
      <c r="BP117" s="106" t="str">
        <f t="shared" si="141"/>
        <v/>
      </c>
      <c r="BQ117" s="106" t="str">
        <f t="shared" si="142"/>
        <v/>
      </c>
      <c r="BR117" s="106" t="str">
        <f t="shared" si="143"/>
        <v/>
      </c>
      <c r="BS117" s="106" t="str">
        <f t="shared" si="144"/>
        <v/>
      </c>
      <c r="BT117" s="106" t="str">
        <f t="shared" si="145"/>
        <v/>
      </c>
      <c r="BU117" s="106" t="str">
        <f t="shared" si="146"/>
        <v/>
      </c>
      <c r="BV117" s="106" t="str">
        <f t="shared" si="147"/>
        <v/>
      </c>
      <c r="BW117" s="106" t="str">
        <f t="shared" si="148"/>
        <v/>
      </c>
      <c r="BX117" s="106" t="str">
        <f t="shared" si="149"/>
        <v/>
      </c>
      <c r="BY117" s="106" t="str">
        <f t="shared" si="150"/>
        <v/>
      </c>
      <c r="BZ117" s="106" t="str">
        <f t="shared" si="151"/>
        <v/>
      </c>
    </row>
    <row r="118" spans="1:78" ht="15.75" customHeight="1" x14ac:dyDescent="0.3">
      <c r="A118" s="154" t="str">
        <f>Contacts!$L$11&amp;"_"&amp;'Service Points'!C118</f>
        <v>S8602_82</v>
      </c>
      <c r="B118" s="411">
        <f>IF(ISERROR(VLOOKUP(A118,LY!$D:$E,1,FALSE)),0,1)</f>
        <v>0</v>
      </c>
      <c r="C118" s="307">
        <f t="shared" si="152"/>
        <v>82</v>
      </c>
      <c r="D118" s="309" t="str">
        <f t="shared" si="82"/>
        <v/>
      </c>
      <c r="E118" s="42" t="str">
        <f t="shared" si="83"/>
        <v/>
      </c>
      <c r="F118" s="42" t="str">
        <f t="shared" si="84"/>
        <v/>
      </c>
      <c r="G118" s="463" t="str">
        <f t="shared" si="85"/>
        <v/>
      </c>
      <c r="H118" s="42"/>
      <c r="I118" s="308" t="str">
        <f t="shared" si="86"/>
        <v/>
      </c>
      <c r="J118" s="136" t="str">
        <f t="shared" si="87"/>
        <v/>
      </c>
      <c r="K118" s="409" t="str">
        <f t="shared" si="89"/>
        <v/>
      </c>
      <c r="L118" s="48">
        <f t="shared" si="88"/>
        <v>0</v>
      </c>
      <c r="M118" s="271" t="str">
        <f t="shared" si="90"/>
        <v/>
      </c>
      <c r="N118" s="271" t="str">
        <f t="shared" si="91"/>
        <v/>
      </c>
      <c r="O118" s="152"/>
      <c r="P118" s="106" t="str">
        <f t="shared" si="92"/>
        <v/>
      </c>
      <c r="Q118" s="106" t="str">
        <f t="shared" si="93"/>
        <v/>
      </c>
      <c r="R118" s="106" t="str">
        <f t="shared" si="94"/>
        <v/>
      </c>
      <c r="S118" s="106" t="str">
        <f t="shared" si="95"/>
        <v/>
      </c>
      <c r="T118" s="106" t="str">
        <f t="shared" si="96"/>
        <v/>
      </c>
      <c r="U118" s="106" t="str">
        <f t="shared" si="97"/>
        <v/>
      </c>
      <c r="V118" s="106" t="str">
        <f t="shared" si="98"/>
        <v/>
      </c>
      <c r="W118" s="106" t="str">
        <f t="shared" si="99"/>
        <v/>
      </c>
      <c r="X118" s="106" t="str">
        <f t="shared" si="100"/>
        <v/>
      </c>
      <c r="Y118" s="106" t="str">
        <f t="shared" si="101"/>
        <v/>
      </c>
      <c r="Z118" s="106" t="str">
        <f t="shared" si="102"/>
        <v/>
      </c>
      <c r="AA118" s="106" t="str">
        <f t="shared" si="103"/>
        <v/>
      </c>
      <c r="AB118" s="106" t="str">
        <f t="shared" si="104"/>
        <v/>
      </c>
      <c r="AC118" s="106" t="str">
        <f t="shared" si="105"/>
        <v/>
      </c>
      <c r="AD118" s="106"/>
      <c r="AE118" s="106" t="str">
        <f t="shared" si="106"/>
        <v/>
      </c>
      <c r="AF118" s="106" t="str">
        <f t="shared" si="107"/>
        <v/>
      </c>
      <c r="AG118" s="106" t="str">
        <f t="shared" si="108"/>
        <v/>
      </c>
      <c r="AH118" s="106" t="str">
        <f t="shared" si="109"/>
        <v/>
      </c>
      <c r="AI118" s="106" t="str">
        <f t="shared" si="110"/>
        <v/>
      </c>
      <c r="AJ118" s="106" t="str">
        <f t="shared" si="111"/>
        <v/>
      </c>
      <c r="AK118" s="106" t="str">
        <f t="shared" si="112"/>
        <v/>
      </c>
      <c r="AL118" s="106" t="str">
        <f t="shared" si="113"/>
        <v/>
      </c>
      <c r="AM118" s="106" t="str">
        <f t="shared" si="114"/>
        <v/>
      </c>
      <c r="AN118" s="106" t="str">
        <f t="shared" si="115"/>
        <v/>
      </c>
      <c r="AO118" s="106" t="str">
        <f t="shared" si="116"/>
        <v/>
      </c>
      <c r="AP118" s="106" t="str">
        <f t="shared" si="117"/>
        <v/>
      </c>
      <c r="AQ118" s="106" t="str">
        <f t="shared" si="118"/>
        <v/>
      </c>
      <c r="AR118" s="106" t="str">
        <f t="shared" si="119"/>
        <v/>
      </c>
      <c r="AS118" s="271" t="str">
        <f t="shared" si="120"/>
        <v/>
      </c>
      <c r="AT118" s="271" t="str">
        <f t="shared" si="121"/>
        <v/>
      </c>
      <c r="AU118" s="271" t="str">
        <f t="shared" si="122"/>
        <v/>
      </c>
      <c r="AV118" s="271" t="str">
        <f t="shared" si="123"/>
        <v/>
      </c>
      <c r="AW118" s="271"/>
      <c r="AX118" s="106" t="str">
        <f t="shared" si="124"/>
        <v/>
      </c>
      <c r="AY118" s="106" t="str">
        <f t="shared" si="125"/>
        <v/>
      </c>
      <c r="AZ118" s="106" t="str">
        <f t="shared" si="126"/>
        <v/>
      </c>
      <c r="BA118" s="106" t="str">
        <f t="shared" si="127"/>
        <v/>
      </c>
      <c r="BB118" s="106" t="str">
        <f t="shared" si="128"/>
        <v/>
      </c>
      <c r="BC118" s="106" t="str">
        <f t="shared" si="129"/>
        <v/>
      </c>
      <c r="BD118" s="106" t="str">
        <f t="shared" si="130"/>
        <v/>
      </c>
      <c r="BE118" s="106" t="str">
        <f t="shared" si="131"/>
        <v/>
      </c>
      <c r="BF118" s="106" t="str">
        <f t="shared" si="132"/>
        <v/>
      </c>
      <c r="BG118" s="106" t="str">
        <f t="shared" si="133"/>
        <v/>
      </c>
      <c r="BH118" s="106" t="str">
        <f t="shared" si="134"/>
        <v/>
      </c>
      <c r="BI118" s="106" t="str">
        <f t="shared" si="135"/>
        <v/>
      </c>
      <c r="BJ118" s="106" t="str">
        <f t="shared" si="136"/>
        <v/>
      </c>
      <c r="BK118" s="106" t="str">
        <f t="shared" si="137"/>
        <v/>
      </c>
      <c r="BL118" s="106"/>
      <c r="BM118" s="106" t="str">
        <f t="shared" si="138"/>
        <v/>
      </c>
      <c r="BN118" s="106" t="str">
        <f t="shared" si="139"/>
        <v/>
      </c>
      <c r="BO118" s="106" t="str">
        <f t="shared" si="140"/>
        <v/>
      </c>
      <c r="BP118" s="106" t="str">
        <f t="shared" si="141"/>
        <v/>
      </c>
      <c r="BQ118" s="106" t="str">
        <f t="shared" si="142"/>
        <v/>
      </c>
      <c r="BR118" s="106" t="str">
        <f t="shared" si="143"/>
        <v/>
      </c>
      <c r="BS118" s="106" t="str">
        <f t="shared" si="144"/>
        <v/>
      </c>
      <c r="BT118" s="106" t="str">
        <f t="shared" si="145"/>
        <v/>
      </c>
      <c r="BU118" s="106" t="str">
        <f t="shared" si="146"/>
        <v/>
      </c>
      <c r="BV118" s="106" t="str">
        <f t="shared" si="147"/>
        <v/>
      </c>
      <c r="BW118" s="106" t="str">
        <f t="shared" si="148"/>
        <v/>
      </c>
      <c r="BX118" s="106" t="str">
        <f t="shared" si="149"/>
        <v/>
      </c>
      <c r="BY118" s="106" t="str">
        <f t="shared" si="150"/>
        <v/>
      </c>
      <c r="BZ118" s="106" t="str">
        <f t="shared" si="151"/>
        <v/>
      </c>
    </row>
    <row r="119" spans="1:78" ht="15.75" customHeight="1" x14ac:dyDescent="0.3">
      <c r="A119" s="154" t="str">
        <f>Contacts!$L$11&amp;"_"&amp;'Service Points'!C119</f>
        <v>S8602_83</v>
      </c>
      <c r="B119" s="411">
        <f>IF(ISERROR(VLOOKUP(A119,LY!$D:$E,1,FALSE)),0,1)</f>
        <v>0</v>
      </c>
      <c r="C119" s="307">
        <f t="shared" si="152"/>
        <v>83</v>
      </c>
      <c r="D119" s="309" t="str">
        <f t="shared" si="82"/>
        <v/>
      </c>
      <c r="E119" s="42" t="str">
        <f t="shared" si="83"/>
        <v/>
      </c>
      <c r="F119" s="42" t="str">
        <f t="shared" si="84"/>
        <v/>
      </c>
      <c r="G119" s="463" t="str">
        <f t="shared" si="85"/>
        <v/>
      </c>
      <c r="H119" s="42"/>
      <c r="I119" s="308" t="str">
        <f t="shared" si="86"/>
        <v/>
      </c>
      <c r="J119" s="136" t="str">
        <f t="shared" si="87"/>
        <v/>
      </c>
      <c r="K119" s="409" t="str">
        <f t="shared" si="89"/>
        <v/>
      </c>
      <c r="L119" s="48">
        <f t="shared" si="88"/>
        <v>0</v>
      </c>
      <c r="M119" s="271" t="str">
        <f t="shared" si="90"/>
        <v/>
      </c>
      <c r="N119" s="271" t="str">
        <f t="shared" si="91"/>
        <v/>
      </c>
      <c r="O119" s="152"/>
      <c r="P119" s="106" t="str">
        <f t="shared" si="92"/>
        <v/>
      </c>
      <c r="Q119" s="106" t="str">
        <f t="shared" si="93"/>
        <v/>
      </c>
      <c r="R119" s="106" t="str">
        <f t="shared" si="94"/>
        <v/>
      </c>
      <c r="S119" s="106" t="str">
        <f t="shared" si="95"/>
        <v/>
      </c>
      <c r="T119" s="106" t="str">
        <f t="shared" si="96"/>
        <v/>
      </c>
      <c r="U119" s="106" t="str">
        <f t="shared" si="97"/>
        <v/>
      </c>
      <c r="V119" s="106" t="str">
        <f t="shared" si="98"/>
        <v/>
      </c>
      <c r="W119" s="106" t="str">
        <f t="shared" si="99"/>
        <v/>
      </c>
      <c r="X119" s="106" t="str">
        <f t="shared" si="100"/>
        <v/>
      </c>
      <c r="Y119" s="106" t="str">
        <f t="shared" si="101"/>
        <v/>
      </c>
      <c r="Z119" s="106" t="str">
        <f t="shared" si="102"/>
        <v/>
      </c>
      <c r="AA119" s="106" t="str">
        <f t="shared" si="103"/>
        <v/>
      </c>
      <c r="AB119" s="106" t="str">
        <f t="shared" si="104"/>
        <v/>
      </c>
      <c r="AC119" s="106" t="str">
        <f t="shared" si="105"/>
        <v/>
      </c>
      <c r="AD119" s="106"/>
      <c r="AE119" s="106" t="str">
        <f t="shared" si="106"/>
        <v/>
      </c>
      <c r="AF119" s="106" t="str">
        <f t="shared" si="107"/>
        <v/>
      </c>
      <c r="AG119" s="106" t="str">
        <f t="shared" si="108"/>
        <v/>
      </c>
      <c r="AH119" s="106" t="str">
        <f t="shared" si="109"/>
        <v/>
      </c>
      <c r="AI119" s="106" t="str">
        <f t="shared" si="110"/>
        <v/>
      </c>
      <c r="AJ119" s="106" t="str">
        <f t="shared" si="111"/>
        <v/>
      </c>
      <c r="AK119" s="106" t="str">
        <f t="shared" si="112"/>
        <v/>
      </c>
      <c r="AL119" s="106" t="str">
        <f t="shared" si="113"/>
        <v/>
      </c>
      <c r="AM119" s="106" t="str">
        <f t="shared" si="114"/>
        <v/>
      </c>
      <c r="AN119" s="106" t="str">
        <f t="shared" si="115"/>
        <v/>
      </c>
      <c r="AO119" s="106" t="str">
        <f t="shared" si="116"/>
        <v/>
      </c>
      <c r="AP119" s="106" t="str">
        <f t="shared" si="117"/>
        <v/>
      </c>
      <c r="AQ119" s="106" t="str">
        <f t="shared" si="118"/>
        <v/>
      </c>
      <c r="AR119" s="106" t="str">
        <f t="shared" si="119"/>
        <v/>
      </c>
      <c r="AS119" s="271" t="str">
        <f t="shared" si="120"/>
        <v/>
      </c>
      <c r="AT119" s="271" t="str">
        <f t="shared" si="121"/>
        <v/>
      </c>
      <c r="AU119" s="271" t="str">
        <f t="shared" si="122"/>
        <v/>
      </c>
      <c r="AV119" s="271" t="str">
        <f t="shared" si="123"/>
        <v/>
      </c>
      <c r="AW119" s="271"/>
      <c r="AX119" s="106" t="str">
        <f t="shared" si="124"/>
        <v/>
      </c>
      <c r="AY119" s="106" t="str">
        <f t="shared" si="125"/>
        <v/>
      </c>
      <c r="AZ119" s="106" t="str">
        <f t="shared" si="126"/>
        <v/>
      </c>
      <c r="BA119" s="106" t="str">
        <f t="shared" si="127"/>
        <v/>
      </c>
      <c r="BB119" s="106" t="str">
        <f t="shared" si="128"/>
        <v/>
      </c>
      <c r="BC119" s="106" t="str">
        <f t="shared" si="129"/>
        <v/>
      </c>
      <c r="BD119" s="106" t="str">
        <f t="shared" si="130"/>
        <v/>
      </c>
      <c r="BE119" s="106" t="str">
        <f t="shared" si="131"/>
        <v/>
      </c>
      <c r="BF119" s="106" t="str">
        <f t="shared" si="132"/>
        <v/>
      </c>
      <c r="BG119" s="106" t="str">
        <f t="shared" si="133"/>
        <v/>
      </c>
      <c r="BH119" s="106" t="str">
        <f t="shared" si="134"/>
        <v/>
      </c>
      <c r="BI119" s="106" t="str">
        <f t="shared" si="135"/>
        <v/>
      </c>
      <c r="BJ119" s="106" t="str">
        <f t="shared" si="136"/>
        <v/>
      </c>
      <c r="BK119" s="106" t="str">
        <f t="shared" si="137"/>
        <v/>
      </c>
      <c r="BL119" s="106"/>
      <c r="BM119" s="106" t="str">
        <f t="shared" si="138"/>
        <v/>
      </c>
      <c r="BN119" s="106" t="str">
        <f t="shared" si="139"/>
        <v/>
      </c>
      <c r="BO119" s="106" t="str">
        <f t="shared" si="140"/>
        <v/>
      </c>
      <c r="BP119" s="106" t="str">
        <f t="shared" si="141"/>
        <v/>
      </c>
      <c r="BQ119" s="106" t="str">
        <f t="shared" si="142"/>
        <v/>
      </c>
      <c r="BR119" s="106" t="str">
        <f t="shared" si="143"/>
        <v/>
      </c>
      <c r="BS119" s="106" t="str">
        <f t="shared" si="144"/>
        <v/>
      </c>
      <c r="BT119" s="106" t="str">
        <f t="shared" si="145"/>
        <v/>
      </c>
      <c r="BU119" s="106" t="str">
        <f t="shared" si="146"/>
        <v/>
      </c>
      <c r="BV119" s="106" t="str">
        <f t="shared" si="147"/>
        <v/>
      </c>
      <c r="BW119" s="106" t="str">
        <f t="shared" si="148"/>
        <v/>
      </c>
      <c r="BX119" s="106" t="str">
        <f t="shared" si="149"/>
        <v/>
      </c>
      <c r="BY119" s="106" t="str">
        <f t="shared" si="150"/>
        <v/>
      </c>
      <c r="BZ119" s="106" t="str">
        <f t="shared" si="151"/>
        <v/>
      </c>
    </row>
    <row r="120" spans="1:78" ht="15.75" customHeight="1" x14ac:dyDescent="0.3">
      <c r="A120" s="154" t="str">
        <f>Contacts!$L$11&amp;"_"&amp;'Service Points'!C120</f>
        <v>S8602_84</v>
      </c>
      <c r="B120" s="411">
        <f>IF(ISERROR(VLOOKUP(A120,LY!$D:$E,1,FALSE)),0,1)</f>
        <v>0</v>
      </c>
      <c r="C120" s="307">
        <f t="shared" si="152"/>
        <v>84</v>
      </c>
      <c r="D120" s="309" t="str">
        <f t="shared" si="82"/>
        <v/>
      </c>
      <c r="E120" s="42" t="str">
        <f t="shared" si="83"/>
        <v/>
      </c>
      <c r="F120" s="42" t="str">
        <f t="shared" si="84"/>
        <v/>
      </c>
      <c r="G120" s="463" t="str">
        <f t="shared" si="85"/>
        <v/>
      </c>
      <c r="H120" s="42"/>
      <c r="I120" s="308" t="str">
        <f t="shared" si="86"/>
        <v/>
      </c>
      <c r="J120" s="136" t="str">
        <f t="shared" si="87"/>
        <v/>
      </c>
      <c r="K120" s="409" t="str">
        <f t="shared" si="89"/>
        <v/>
      </c>
      <c r="L120" s="48">
        <f t="shared" si="88"/>
        <v>0</v>
      </c>
      <c r="M120" s="271" t="str">
        <f t="shared" si="90"/>
        <v/>
      </c>
      <c r="N120" s="271" t="str">
        <f t="shared" si="91"/>
        <v/>
      </c>
      <c r="O120" s="152"/>
      <c r="P120" s="106" t="str">
        <f t="shared" si="92"/>
        <v/>
      </c>
      <c r="Q120" s="106" t="str">
        <f t="shared" si="93"/>
        <v/>
      </c>
      <c r="R120" s="106" t="str">
        <f t="shared" si="94"/>
        <v/>
      </c>
      <c r="S120" s="106" t="str">
        <f t="shared" si="95"/>
        <v/>
      </c>
      <c r="T120" s="106" t="str">
        <f t="shared" si="96"/>
        <v/>
      </c>
      <c r="U120" s="106" t="str">
        <f t="shared" si="97"/>
        <v/>
      </c>
      <c r="V120" s="106" t="str">
        <f t="shared" si="98"/>
        <v/>
      </c>
      <c r="W120" s="106" t="str">
        <f t="shared" si="99"/>
        <v/>
      </c>
      <c r="X120" s="106" t="str">
        <f t="shared" si="100"/>
        <v/>
      </c>
      <c r="Y120" s="106" t="str">
        <f t="shared" si="101"/>
        <v/>
      </c>
      <c r="Z120" s="106" t="str">
        <f t="shared" si="102"/>
        <v/>
      </c>
      <c r="AA120" s="106" t="str">
        <f t="shared" si="103"/>
        <v/>
      </c>
      <c r="AB120" s="106" t="str">
        <f t="shared" si="104"/>
        <v/>
      </c>
      <c r="AC120" s="106" t="str">
        <f t="shared" si="105"/>
        <v/>
      </c>
      <c r="AD120" s="106"/>
      <c r="AE120" s="106" t="str">
        <f t="shared" si="106"/>
        <v/>
      </c>
      <c r="AF120" s="106" t="str">
        <f t="shared" si="107"/>
        <v/>
      </c>
      <c r="AG120" s="106" t="str">
        <f t="shared" si="108"/>
        <v/>
      </c>
      <c r="AH120" s="106" t="str">
        <f t="shared" si="109"/>
        <v/>
      </c>
      <c r="AI120" s="106" t="str">
        <f t="shared" si="110"/>
        <v/>
      </c>
      <c r="AJ120" s="106" t="str">
        <f t="shared" si="111"/>
        <v/>
      </c>
      <c r="AK120" s="106" t="str">
        <f t="shared" si="112"/>
        <v/>
      </c>
      <c r="AL120" s="106" t="str">
        <f t="shared" si="113"/>
        <v/>
      </c>
      <c r="AM120" s="106" t="str">
        <f t="shared" si="114"/>
        <v/>
      </c>
      <c r="AN120" s="106" t="str">
        <f t="shared" si="115"/>
        <v/>
      </c>
      <c r="AO120" s="106" t="str">
        <f t="shared" si="116"/>
        <v/>
      </c>
      <c r="AP120" s="106" t="str">
        <f t="shared" si="117"/>
        <v/>
      </c>
      <c r="AQ120" s="106" t="str">
        <f t="shared" si="118"/>
        <v/>
      </c>
      <c r="AR120" s="106" t="str">
        <f t="shared" si="119"/>
        <v/>
      </c>
      <c r="AS120" s="271" t="str">
        <f t="shared" si="120"/>
        <v/>
      </c>
      <c r="AT120" s="271" t="str">
        <f t="shared" si="121"/>
        <v/>
      </c>
      <c r="AU120" s="271" t="str">
        <f t="shared" si="122"/>
        <v/>
      </c>
      <c r="AV120" s="271" t="str">
        <f t="shared" si="123"/>
        <v/>
      </c>
      <c r="AW120" s="271"/>
      <c r="AX120" s="106" t="str">
        <f t="shared" si="124"/>
        <v/>
      </c>
      <c r="AY120" s="106" t="str">
        <f t="shared" si="125"/>
        <v/>
      </c>
      <c r="AZ120" s="106" t="str">
        <f t="shared" si="126"/>
        <v/>
      </c>
      <c r="BA120" s="106" t="str">
        <f t="shared" si="127"/>
        <v/>
      </c>
      <c r="BB120" s="106" t="str">
        <f t="shared" si="128"/>
        <v/>
      </c>
      <c r="BC120" s="106" t="str">
        <f t="shared" si="129"/>
        <v/>
      </c>
      <c r="BD120" s="106" t="str">
        <f t="shared" si="130"/>
        <v/>
      </c>
      <c r="BE120" s="106" t="str">
        <f t="shared" si="131"/>
        <v/>
      </c>
      <c r="BF120" s="106" t="str">
        <f t="shared" si="132"/>
        <v/>
      </c>
      <c r="BG120" s="106" t="str">
        <f t="shared" si="133"/>
        <v/>
      </c>
      <c r="BH120" s="106" t="str">
        <f t="shared" si="134"/>
        <v/>
      </c>
      <c r="BI120" s="106" t="str">
        <f t="shared" si="135"/>
        <v/>
      </c>
      <c r="BJ120" s="106" t="str">
        <f t="shared" si="136"/>
        <v/>
      </c>
      <c r="BK120" s="106" t="str">
        <f t="shared" si="137"/>
        <v/>
      </c>
      <c r="BL120" s="106"/>
      <c r="BM120" s="106" t="str">
        <f t="shared" si="138"/>
        <v/>
      </c>
      <c r="BN120" s="106" t="str">
        <f t="shared" si="139"/>
        <v/>
      </c>
      <c r="BO120" s="106" t="str">
        <f t="shared" si="140"/>
        <v/>
      </c>
      <c r="BP120" s="106" t="str">
        <f t="shared" si="141"/>
        <v/>
      </c>
      <c r="BQ120" s="106" t="str">
        <f t="shared" si="142"/>
        <v/>
      </c>
      <c r="BR120" s="106" t="str">
        <f t="shared" si="143"/>
        <v/>
      </c>
      <c r="BS120" s="106" t="str">
        <f t="shared" si="144"/>
        <v/>
      </c>
      <c r="BT120" s="106" t="str">
        <f t="shared" si="145"/>
        <v/>
      </c>
      <c r="BU120" s="106" t="str">
        <f t="shared" si="146"/>
        <v/>
      </c>
      <c r="BV120" s="106" t="str">
        <f t="shared" si="147"/>
        <v/>
      </c>
      <c r="BW120" s="106" t="str">
        <f t="shared" si="148"/>
        <v/>
      </c>
      <c r="BX120" s="106" t="str">
        <f t="shared" si="149"/>
        <v/>
      </c>
      <c r="BY120" s="106" t="str">
        <f t="shared" si="150"/>
        <v/>
      </c>
      <c r="BZ120" s="106" t="str">
        <f t="shared" si="151"/>
        <v/>
      </c>
    </row>
    <row r="121" spans="1:78" ht="15.75" customHeight="1" x14ac:dyDescent="0.3">
      <c r="A121" s="154" t="str">
        <f>Contacts!$L$11&amp;"_"&amp;'Service Points'!C121</f>
        <v>S8602_85</v>
      </c>
      <c r="B121" s="411">
        <f>IF(ISERROR(VLOOKUP(A121,LY!$D:$E,1,FALSE)),0,1)</f>
        <v>0</v>
      </c>
      <c r="C121" s="307">
        <f t="shared" si="152"/>
        <v>85</v>
      </c>
      <c r="D121" s="309" t="str">
        <f t="shared" si="82"/>
        <v/>
      </c>
      <c r="E121" s="42" t="str">
        <f t="shared" si="83"/>
        <v/>
      </c>
      <c r="F121" s="42" t="str">
        <f t="shared" si="84"/>
        <v/>
      </c>
      <c r="G121" s="463" t="str">
        <f t="shared" si="85"/>
        <v/>
      </c>
      <c r="H121" s="42"/>
      <c r="I121" s="308" t="str">
        <f t="shared" si="86"/>
        <v/>
      </c>
      <c r="J121" s="136" t="str">
        <f t="shared" si="87"/>
        <v/>
      </c>
      <c r="K121" s="409" t="str">
        <f t="shared" si="89"/>
        <v/>
      </c>
      <c r="L121" s="48">
        <f t="shared" si="88"/>
        <v>0</v>
      </c>
      <c r="M121" s="271" t="str">
        <f t="shared" si="90"/>
        <v/>
      </c>
      <c r="N121" s="271" t="str">
        <f t="shared" si="91"/>
        <v/>
      </c>
      <c r="O121" s="152"/>
      <c r="P121" s="106" t="str">
        <f t="shared" si="92"/>
        <v/>
      </c>
      <c r="Q121" s="106" t="str">
        <f t="shared" si="93"/>
        <v/>
      </c>
      <c r="R121" s="106" t="str">
        <f t="shared" si="94"/>
        <v/>
      </c>
      <c r="S121" s="106" t="str">
        <f t="shared" si="95"/>
        <v/>
      </c>
      <c r="T121" s="106" t="str">
        <f t="shared" si="96"/>
        <v/>
      </c>
      <c r="U121" s="106" t="str">
        <f t="shared" si="97"/>
        <v/>
      </c>
      <c r="V121" s="106" t="str">
        <f t="shared" si="98"/>
        <v/>
      </c>
      <c r="W121" s="106" t="str">
        <f t="shared" si="99"/>
        <v/>
      </c>
      <c r="X121" s="106" t="str">
        <f t="shared" si="100"/>
        <v/>
      </c>
      <c r="Y121" s="106" t="str">
        <f t="shared" si="101"/>
        <v/>
      </c>
      <c r="Z121" s="106" t="str">
        <f t="shared" si="102"/>
        <v/>
      </c>
      <c r="AA121" s="106" t="str">
        <f t="shared" si="103"/>
        <v/>
      </c>
      <c r="AB121" s="106" t="str">
        <f t="shared" si="104"/>
        <v/>
      </c>
      <c r="AC121" s="106" t="str">
        <f t="shared" si="105"/>
        <v/>
      </c>
      <c r="AD121" s="106"/>
      <c r="AE121" s="106" t="str">
        <f t="shared" si="106"/>
        <v/>
      </c>
      <c r="AF121" s="106" t="str">
        <f t="shared" si="107"/>
        <v/>
      </c>
      <c r="AG121" s="106" t="str">
        <f t="shared" si="108"/>
        <v/>
      </c>
      <c r="AH121" s="106" t="str">
        <f t="shared" si="109"/>
        <v/>
      </c>
      <c r="AI121" s="106" t="str">
        <f t="shared" si="110"/>
        <v/>
      </c>
      <c r="AJ121" s="106" t="str">
        <f t="shared" si="111"/>
        <v/>
      </c>
      <c r="AK121" s="106" t="str">
        <f t="shared" si="112"/>
        <v/>
      </c>
      <c r="AL121" s="106" t="str">
        <f t="shared" si="113"/>
        <v/>
      </c>
      <c r="AM121" s="106" t="str">
        <f t="shared" si="114"/>
        <v/>
      </c>
      <c r="AN121" s="106" t="str">
        <f t="shared" si="115"/>
        <v/>
      </c>
      <c r="AO121" s="106" t="str">
        <f t="shared" si="116"/>
        <v/>
      </c>
      <c r="AP121" s="106" t="str">
        <f t="shared" si="117"/>
        <v/>
      </c>
      <c r="AQ121" s="106" t="str">
        <f t="shared" si="118"/>
        <v/>
      </c>
      <c r="AR121" s="106" t="str">
        <f t="shared" si="119"/>
        <v/>
      </c>
      <c r="AS121" s="271" t="str">
        <f t="shared" si="120"/>
        <v/>
      </c>
      <c r="AT121" s="271" t="str">
        <f t="shared" si="121"/>
        <v/>
      </c>
      <c r="AU121" s="271" t="str">
        <f t="shared" si="122"/>
        <v/>
      </c>
      <c r="AV121" s="271" t="str">
        <f t="shared" si="123"/>
        <v/>
      </c>
      <c r="AW121" s="271"/>
      <c r="AX121" s="106" t="str">
        <f t="shared" si="124"/>
        <v/>
      </c>
      <c r="AY121" s="106" t="str">
        <f t="shared" si="125"/>
        <v/>
      </c>
      <c r="AZ121" s="106" t="str">
        <f t="shared" si="126"/>
        <v/>
      </c>
      <c r="BA121" s="106" t="str">
        <f t="shared" si="127"/>
        <v/>
      </c>
      <c r="BB121" s="106" t="str">
        <f t="shared" si="128"/>
        <v/>
      </c>
      <c r="BC121" s="106" t="str">
        <f t="shared" si="129"/>
        <v/>
      </c>
      <c r="BD121" s="106" t="str">
        <f t="shared" si="130"/>
        <v/>
      </c>
      <c r="BE121" s="106" t="str">
        <f t="shared" si="131"/>
        <v/>
      </c>
      <c r="BF121" s="106" t="str">
        <f t="shared" si="132"/>
        <v/>
      </c>
      <c r="BG121" s="106" t="str">
        <f t="shared" si="133"/>
        <v/>
      </c>
      <c r="BH121" s="106" t="str">
        <f t="shared" si="134"/>
        <v/>
      </c>
      <c r="BI121" s="106" t="str">
        <f t="shared" si="135"/>
        <v/>
      </c>
      <c r="BJ121" s="106" t="str">
        <f t="shared" si="136"/>
        <v/>
      </c>
      <c r="BK121" s="106" t="str">
        <f t="shared" si="137"/>
        <v/>
      </c>
      <c r="BL121" s="106"/>
      <c r="BM121" s="106" t="str">
        <f t="shared" si="138"/>
        <v/>
      </c>
      <c r="BN121" s="106" t="str">
        <f t="shared" si="139"/>
        <v/>
      </c>
      <c r="BO121" s="106" t="str">
        <f t="shared" si="140"/>
        <v/>
      </c>
      <c r="BP121" s="106" t="str">
        <f t="shared" si="141"/>
        <v/>
      </c>
      <c r="BQ121" s="106" t="str">
        <f t="shared" si="142"/>
        <v/>
      </c>
      <c r="BR121" s="106" t="str">
        <f t="shared" si="143"/>
        <v/>
      </c>
      <c r="BS121" s="106" t="str">
        <f t="shared" si="144"/>
        <v/>
      </c>
      <c r="BT121" s="106" t="str">
        <f t="shared" si="145"/>
        <v/>
      </c>
      <c r="BU121" s="106" t="str">
        <f t="shared" si="146"/>
        <v/>
      </c>
      <c r="BV121" s="106" t="str">
        <f t="shared" si="147"/>
        <v/>
      </c>
      <c r="BW121" s="106" t="str">
        <f t="shared" si="148"/>
        <v/>
      </c>
      <c r="BX121" s="106" t="str">
        <f t="shared" si="149"/>
        <v/>
      </c>
      <c r="BY121" s="106" t="str">
        <f t="shared" si="150"/>
        <v/>
      </c>
      <c r="BZ121" s="106" t="str">
        <f t="shared" si="151"/>
        <v/>
      </c>
    </row>
    <row r="122" spans="1:78" ht="15.75" customHeight="1" x14ac:dyDescent="0.3">
      <c r="A122" s="154" t="str">
        <f>Contacts!$L$11&amp;"_"&amp;'Service Points'!C122</f>
        <v>S8602_86</v>
      </c>
      <c r="B122" s="411">
        <f>IF(ISERROR(VLOOKUP(A122,LY!$D:$E,1,FALSE)),0,1)</f>
        <v>0</v>
      </c>
      <c r="C122" s="307">
        <f t="shared" si="152"/>
        <v>86</v>
      </c>
      <c r="D122" s="309" t="str">
        <f t="shared" si="82"/>
        <v/>
      </c>
      <c r="E122" s="42" t="str">
        <f t="shared" si="83"/>
        <v/>
      </c>
      <c r="F122" s="42" t="str">
        <f t="shared" si="84"/>
        <v/>
      </c>
      <c r="G122" s="463" t="str">
        <f t="shared" si="85"/>
        <v/>
      </c>
      <c r="H122" s="42"/>
      <c r="I122" s="308" t="str">
        <f t="shared" si="86"/>
        <v/>
      </c>
      <c r="J122" s="136" t="str">
        <f t="shared" si="87"/>
        <v/>
      </c>
      <c r="K122" s="409" t="str">
        <f t="shared" si="89"/>
        <v/>
      </c>
      <c r="L122" s="48">
        <f t="shared" si="88"/>
        <v>0</v>
      </c>
      <c r="M122" s="271" t="str">
        <f t="shared" si="90"/>
        <v/>
      </c>
      <c r="N122" s="271" t="str">
        <f t="shared" si="91"/>
        <v/>
      </c>
      <c r="O122" s="152"/>
      <c r="P122" s="106" t="str">
        <f t="shared" si="92"/>
        <v/>
      </c>
      <c r="Q122" s="106" t="str">
        <f t="shared" si="93"/>
        <v/>
      </c>
      <c r="R122" s="106" t="str">
        <f t="shared" si="94"/>
        <v/>
      </c>
      <c r="S122" s="106" t="str">
        <f t="shared" si="95"/>
        <v/>
      </c>
      <c r="T122" s="106" t="str">
        <f t="shared" si="96"/>
        <v/>
      </c>
      <c r="U122" s="106" t="str">
        <f t="shared" si="97"/>
        <v/>
      </c>
      <c r="V122" s="106" t="str">
        <f t="shared" si="98"/>
        <v/>
      </c>
      <c r="W122" s="106" t="str">
        <f t="shared" si="99"/>
        <v/>
      </c>
      <c r="X122" s="106" t="str">
        <f t="shared" si="100"/>
        <v/>
      </c>
      <c r="Y122" s="106" t="str">
        <f t="shared" si="101"/>
        <v/>
      </c>
      <c r="Z122" s="106" t="str">
        <f t="shared" si="102"/>
        <v/>
      </c>
      <c r="AA122" s="106" t="str">
        <f t="shared" si="103"/>
        <v/>
      </c>
      <c r="AB122" s="106" t="str">
        <f t="shared" si="104"/>
        <v/>
      </c>
      <c r="AC122" s="106" t="str">
        <f t="shared" si="105"/>
        <v/>
      </c>
      <c r="AD122" s="106"/>
      <c r="AE122" s="106" t="str">
        <f t="shared" si="106"/>
        <v/>
      </c>
      <c r="AF122" s="106" t="str">
        <f t="shared" si="107"/>
        <v/>
      </c>
      <c r="AG122" s="106" t="str">
        <f t="shared" si="108"/>
        <v/>
      </c>
      <c r="AH122" s="106" t="str">
        <f t="shared" si="109"/>
        <v/>
      </c>
      <c r="AI122" s="106" t="str">
        <f t="shared" si="110"/>
        <v/>
      </c>
      <c r="AJ122" s="106" t="str">
        <f t="shared" si="111"/>
        <v/>
      </c>
      <c r="AK122" s="106" t="str">
        <f t="shared" si="112"/>
        <v/>
      </c>
      <c r="AL122" s="106" t="str">
        <f t="shared" si="113"/>
        <v/>
      </c>
      <c r="AM122" s="106" t="str">
        <f t="shared" si="114"/>
        <v/>
      </c>
      <c r="AN122" s="106" t="str">
        <f t="shared" si="115"/>
        <v/>
      </c>
      <c r="AO122" s="106" t="str">
        <f t="shared" si="116"/>
        <v/>
      </c>
      <c r="AP122" s="106" t="str">
        <f t="shared" si="117"/>
        <v/>
      </c>
      <c r="AQ122" s="106" t="str">
        <f t="shared" si="118"/>
        <v/>
      </c>
      <c r="AR122" s="106" t="str">
        <f t="shared" si="119"/>
        <v/>
      </c>
      <c r="AS122" s="271" t="str">
        <f t="shared" si="120"/>
        <v/>
      </c>
      <c r="AT122" s="271" t="str">
        <f t="shared" si="121"/>
        <v/>
      </c>
      <c r="AU122" s="271" t="str">
        <f t="shared" si="122"/>
        <v/>
      </c>
      <c r="AV122" s="271" t="str">
        <f t="shared" si="123"/>
        <v/>
      </c>
      <c r="AW122" s="271"/>
      <c r="AX122" s="106" t="str">
        <f t="shared" si="124"/>
        <v/>
      </c>
      <c r="AY122" s="106" t="str">
        <f t="shared" si="125"/>
        <v/>
      </c>
      <c r="AZ122" s="106" t="str">
        <f t="shared" si="126"/>
        <v/>
      </c>
      <c r="BA122" s="106" t="str">
        <f t="shared" si="127"/>
        <v/>
      </c>
      <c r="BB122" s="106" t="str">
        <f t="shared" si="128"/>
        <v/>
      </c>
      <c r="BC122" s="106" t="str">
        <f t="shared" si="129"/>
        <v/>
      </c>
      <c r="BD122" s="106" t="str">
        <f t="shared" si="130"/>
        <v/>
      </c>
      <c r="BE122" s="106" t="str">
        <f t="shared" si="131"/>
        <v/>
      </c>
      <c r="BF122" s="106" t="str">
        <f t="shared" si="132"/>
        <v/>
      </c>
      <c r="BG122" s="106" t="str">
        <f t="shared" si="133"/>
        <v/>
      </c>
      <c r="BH122" s="106" t="str">
        <f t="shared" si="134"/>
        <v/>
      </c>
      <c r="BI122" s="106" t="str">
        <f t="shared" si="135"/>
        <v/>
      </c>
      <c r="BJ122" s="106" t="str">
        <f t="shared" si="136"/>
        <v/>
      </c>
      <c r="BK122" s="106" t="str">
        <f t="shared" si="137"/>
        <v/>
      </c>
      <c r="BL122" s="106"/>
      <c r="BM122" s="106" t="str">
        <f t="shared" si="138"/>
        <v/>
      </c>
      <c r="BN122" s="106" t="str">
        <f t="shared" si="139"/>
        <v/>
      </c>
      <c r="BO122" s="106" t="str">
        <f t="shared" si="140"/>
        <v/>
      </c>
      <c r="BP122" s="106" t="str">
        <f t="shared" si="141"/>
        <v/>
      </c>
      <c r="BQ122" s="106" t="str">
        <f t="shared" si="142"/>
        <v/>
      </c>
      <c r="BR122" s="106" t="str">
        <f t="shared" si="143"/>
        <v/>
      </c>
      <c r="BS122" s="106" t="str">
        <f t="shared" si="144"/>
        <v/>
      </c>
      <c r="BT122" s="106" t="str">
        <f t="shared" si="145"/>
        <v/>
      </c>
      <c r="BU122" s="106" t="str">
        <f t="shared" si="146"/>
        <v/>
      </c>
      <c r="BV122" s="106" t="str">
        <f t="shared" si="147"/>
        <v/>
      </c>
      <c r="BW122" s="106" t="str">
        <f t="shared" si="148"/>
        <v/>
      </c>
      <c r="BX122" s="106" t="str">
        <f t="shared" si="149"/>
        <v/>
      </c>
      <c r="BY122" s="106" t="str">
        <f t="shared" si="150"/>
        <v/>
      </c>
      <c r="BZ122" s="106" t="str">
        <f t="shared" si="151"/>
        <v/>
      </c>
    </row>
    <row r="123" spans="1:78" ht="15.75" customHeight="1" x14ac:dyDescent="0.3">
      <c r="A123" s="154" t="str">
        <f>Contacts!$L$11&amp;"_"&amp;'Service Points'!C123</f>
        <v>S8602_87</v>
      </c>
      <c r="B123" s="411">
        <f>IF(ISERROR(VLOOKUP(A123,LY!$D:$E,1,FALSE)),0,1)</f>
        <v>0</v>
      </c>
      <c r="C123" s="307">
        <f t="shared" si="152"/>
        <v>87</v>
      </c>
      <c r="D123" s="309" t="str">
        <f t="shared" si="82"/>
        <v/>
      </c>
      <c r="E123" s="42" t="str">
        <f t="shared" si="83"/>
        <v/>
      </c>
      <c r="F123" s="42" t="str">
        <f t="shared" si="84"/>
        <v/>
      </c>
      <c r="G123" s="463" t="str">
        <f t="shared" si="85"/>
        <v/>
      </c>
      <c r="H123" s="42"/>
      <c r="I123" s="308" t="str">
        <f t="shared" si="86"/>
        <v/>
      </c>
      <c r="J123" s="136" t="str">
        <f t="shared" si="87"/>
        <v/>
      </c>
      <c r="K123" s="409" t="str">
        <f t="shared" si="89"/>
        <v/>
      </c>
      <c r="L123" s="48">
        <f t="shared" si="88"/>
        <v>0</v>
      </c>
      <c r="M123" s="271" t="str">
        <f t="shared" si="90"/>
        <v/>
      </c>
      <c r="N123" s="271" t="str">
        <f t="shared" si="91"/>
        <v/>
      </c>
      <c r="O123" s="152"/>
      <c r="P123" s="106" t="str">
        <f t="shared" si="92"/>
        <v/>
      </c>
      <c r="Q123" s="106" t="str">
        <f t="shared" si="93"/>
        <v/>
      </c>
      <c r="R123" s="106" t="str">
        <f t="shared" si="94"/>
        <v/>
      </c>
      <c r="S123" s="106" t="str">
        <f t="shared" si="95"/>
        <v/>
      </c>
      <c r="T123" s="106" t="str">
        <f t="shared" si="96"/>
        <v/>
      </c>
      <c r="U123" s="106" t="str">
        <f t="shared" si="97"/>
        <v/>
      </c>
      <c r="V123" s="106" t="str">
        <f t="shared" si="98"/>
        <v/>
      </c>
      <c r="W123" s="106" t="str">
        <f t="shared" si="99"/>
        <v/>
      </c>
      <c r="X123" s="106" t="str">
        <f t="shared" si="100"/>
        <v/>
      </c>
      <c r="Y123" s="106" t="str">
        <f t="shared" si="101"/>
        <v/>
      </c>
      <c r="Z123" s="106" t="str">
        <f t="shared" si="102"/>
        <v/>
      </c>
      <c r="AA123" s="106" t="str">
        <f t="shared" si="103"/>
        <v/>
      </c>
      <c r="AB123" s="106" t="str">
        <f t="shared" si="104"/>
        <v/>
      </c>
      <c r="AC123" s="106" t="str">
        <f t="shared" si="105"/>
        <v/>
      </c>
      <c r="AD123" s="106"/>
      <c r="AE123" s="106" t="str">
        <f t="shared" si="106"/>
        <v/>
      </c>
      <c r="AF123" s="106" t="str">
        <f t="shared" si="107"/>
        <v/>
      </c>
      <c r="AG123" s="106" t="str">
        <f t="shared" si="108"/>
        <v/>
      </c>
      <c r="AH123" s="106" t="str">
        <f t="shared" si="109"/>
        <v/>
      </c>
      <c r="AI123" s="106" t="str">
        <f t="shared" si="110"/>
        <v/>
      </c>
      <c r="AJ123" s="106" t="str">
        <f t="shared" si="111"/>
        <v/>
      </c>
      <c r="AK123" s="106" t="str">
        <f t="shared" si="112"/>
        <v/>
      </c>
      <c r="AL123" s="106" t="str">
        <f t="shared" si="113"/>
        <v/>
      </c>
      <c r="AM123" s="106" t="str">
        <f t="shared" si="114"/>
        <v/>
      </c>
      <c r="AN123" s="106" t="str">
        <f t="shared" si="115"/>
        <v/>
      </c>
      <c r="AO123" s="106" t="str">
        <f t="shared" si="116"/>
        <v/>
      </c>
      <c r="AP123" s="106" t="str">
        <f t="shared" si="117"/>
        <v/>
      </c>
      <c r="AQ123" s="106" t="str">
        <f t="shared" si="118"/>
        <v/>
      </c>
      <c r="AR123" s="106" t="str">
        <f t="shared" si="119"/>
        <v/>
      </c>
      <c r="AS123" s="271" t="str">
        <f t="shared" si="120"/>
        <v/>
      </c>
      <c r="AT123" s="271" t="str">
        <f t="shared" si="121"/>
        <v/>
      </c>
      <c r="AU123" s="271" t="str">
        <f t="shared" si="122"/>
        <v/>
      </c>
      <c r="AV123" s="271" t="str">
        <f t="shared" si="123"/>
        <v/>
      </c>
      <c r="AW123" s="271"/>
      <c r="AX123" s="106" t="str">
        <f t="shared" si="124"/>
        <v/>
      </c>
      <c r="AY123" s="106" t="str">
        <f t="shared" si="125"/>
        <v/>
      </c>
      <c r="AZ123" s="106" t="str">
        <f t="shared" si="126"/>
        <v/>
      </c>
      <c r="BA123" s="106" t="str">
        <f t="shared" si="127"/>
        <v/>
      </c>
      <c r="BB123" s="106" t="str">
        <f t="shared" si="128"/>
        <v/>
      </c>
      <c r="BC123" s="106" t="str">
        <f t="shared" si="129"/>
        <v/>
      </c>
      <c r="BD123" s="106" t="str">
        <f t="shared" si="130"/>
        <v/>
      </c>
      <c r="BE123" s="106" t="str">
        <f t="shared" si="131"/>
        <v/>
      </c>
      <c r="BF123" s="106" t="str">
        <f t="shared" si="132"/>
        <v/>
      </c>
      <c r="BG123" s="106" t="str">
        <f t="shared" si="133"/>
        <v/>
      </c>
      <c r="BH123" s="106" t="str">
        <f t="shared" si="134"/>
        <v/>
      </c>
      <c r="BI123" s="106" t="str">
        <f t="shared" si="135"/>
        <v/>
      </c>
      <c r="BJ123" s="106" t="str">
        <f t="shared" si="136"/>
        <v/>
      </c>
      <c r="BK123" s="106" t="str">
        <f t="shared" si="137"/>
        <v/>
      </c>
      <c r="BL123" s="106"/>
      <c r="BM123" s="106" t="str">
        <f t="shared" si="138"/>
        <v/>
      </c>
      <c r="BN123" s="106" t="str">
        <f t="shared" si="139"/>
        <v/>
      </c>
      <c r="BO123" s="106" t="str">
        <f t="shared" si="140"/>
        <v/>
      </c>
      <c r="BP123" s="106" t="str">
        <f t="shared" si="141"/>
        <v/>
      </c>
      <c r="BQ123" s="106" t="str">
        <f t="shared" si="142"/>
        <v/>
      </c>
      <c r="BR123" s="106" t="str">
        <f t="shared" si="143"/>
        <v/>
      </c>
      <c r="BS123" s="106" t="str">
        <f t="shared" si="144"/>
        <v/>
      </c>
      <c r="BT123" s="106" t="str">
        <f t="shared" si="145"/>
        <v/>
      </c>
      <c r="BU123" s="106" t="str">
        <f t="shared" si="146"/>
        <v/>
      </c>
      <c r="BV123" s="106" t="str">
        <f t="shared" si="147"/>
        <v/>
      </c>
      <c r="BW123" s="106" t="str">
        <f t="shared" si="148"/>
        <v/>
      </c>
      <c r="BX123" s="106" t="str">
        <f t="shared" si="149"/>
        <v/>
      </c>
      <c r="BY123" s="106" t="str">
        <f t="shared" si="150"/>
        <v/>
      </c>
      <c r="BZ123" s="106" t="str">
        <f t="shared" si="151"/>
        <v/>
      </c>
    </row>
    <row r="124" spans="1:78" ht="15.75" customHeight="1" x14ac:dyDescent="0.3">
      <c r="A124" s="154" t="str">
        <f>Contacts!$L$11&amp;"_"&amp;'Service Points'!C124</f>
        <v>S8602_88</v>
      </c>
      <c r="B124" s="411">
        <f>IF(ISERROR(VLOOKUP(A124,LY!$D:$E,1,FALSE)),0,1)</f>
        <v>0</v>
      </c>
      <c r="C124" s="307">
        <f t="shared" si="152"/>
        <v>88</v>
      </c>
      <c r="D124" s="309" t="str">
        <f t="shared" si="82"/>
        <v/>
      </c>
      <c r="E124" s="42" t="str">
        <f t="shared" si="83"/>
        <v/>
      </c>
      <c r="F124" s="42" t="str">
        <f t="shared" si="84"/>
        <v/>
      </c>
      <c r="G124" s="463" t="str">
        <f t="shared" si="85"/>
        <v/>
      </c>
      <c r="H124" s="42"/>
      <c r="I124" s="308" t="str">
        <f t="shared" si="86"/>
        <v/>
      </c>
      <c r="J124" s="136" t="str">
        <f t="shared" si="87"/>
        <v/>
      </c>
      <c r="K124" s="409" t="str">
        <f t="shared" si="89"/>
        <v/>
      </c>
      <c r="L124" s="48">
        <f t="shared" si="88"/>
        <v>0</v>
      </c>
      <c r="M124" s="271" t="str">
        <f t="shared" si="90"/>
        <v/>
      </c>
      <c r="N124" s="271" t="str">
        <f t="shared" si="91"/>
        <v/>
      </c>
      <c r="O124" s="152"/>
      <c r="P124" s="106" t="str">
        <f t="shared" si="92"/>
        <v/>
      </c>
      <c r="Q124" s="106" t="str">
        <f t="shared" si="93"/>
        <v/>
      </c>
      <c r="R124" s="106" t="str">
        <f t="shared" si="94"/>
        <v/>
      </c>
      <c r="S124" s="106" t="str">
        <f t="shared" si="95"/>
        <v/>
      </c>
      <c r="T124" s="106" t="str">
        <f t="shared" si="96"/>
        <v/>
      </c>
      <c r="U124" s="106" t="str">
        <f t="shared" si="97"/>
        <v/>
      </c>
      <c r="V124" s="106" t="str">
        <f t="shared" si="98"/>
        <v/>
      </c>
      <c r="W124" s="106" t="str">
        <f t="shared" si="99"/>
        <v/>
      </c>
      <c r="X124" s="106" t="str">
        <f t="shared" si="100"/>
        <v/>
      </c>
      <c r="Y124" s="106" t="str">
        <f t="shared" si="101"/>
        <v/>
      </c>
      <c r="Z124" s="106" t="str">
        <f t="shared" si="102"/>
        <v/>
      </c>
      <c r="AA124" s="106" t="str">
        <f t="shared" si="103"/>
        <v/>
      </c>
      <c r="AB124" s="106" t="str">
        <f t="shared" si="104"/>
        <v/>
      </c>
      <c r="AC124" s="106" t="str">
        <f t="shared" si="105"/>
        <v/>
      </c>
      <c r="AD124" s="106"/>
      <c r="AE124" s="106" t="str">
        <f t="shared" si="106"/>
        <v/>
      </c>
      <c r="AF124" s="106" t="str">
        <f t="shared" si="107"/>
        <v/>
      </c>
      <c r="AG124" s="106" t="str">
        <f t="shared" si="108"/>
        <v/>
      </c>
      <c r="AH124" s="106" t="str">
        <f t="shared" si="109"/>
        <v/>
      </c>
      <c r="AI124" s="106" t="str">
        <f t="shared" si="110"/>
        <v/>
      </c>
      <c r="AJ124" s="106" t="str">
        <f t="shared" si="111"/>
        <v/>
      </c>
      <c r="AK124" s="106" t="str">
        <f t="shared" si="112"/>
        <v/>
      </c>
      <c r="AL124" s="106" t="str">
        <f t="shared" si="113"/>
        <v/>
      </c>
      <c r="AM124" s="106" t="str">
        <f t="shared" si="114"/>
        <v/>
      </c>
      <c r="AN124" s="106" t="str">
        <f t="shared" si="115"/>
        <v/>
      </c>
      <c r="AO124" s="106" t="str">
        <f t="shared" si="116"/>
        <v/>
      </c>
      <c r="AP124" s="106" t="str">
        <f t="shared" si="117"/>
        <v/>
      </c>
      <c r="AQ124" s="106" t="str">
        <f t="shared" si="118"/>
        <v/>
      </c>
      <c r="AR124" s="106" t="str">
        <f t="shared" si="119"/>
        <v/>
      </c>
      <c r="AS124" s="271" t="str">
        <f t="shared" si="120"/>
        <v/>
      </c>
      <c r="AT124" s="271" t="str">
        <f t="shared" si="121"/>
        <v/>
      </c>
      <c r="AU124" s="271" t="str">
        <f t="shared" si="122"/>
        <v/>
      </c>
      <c r="AV124" s="271" t="str">
        <f t="shared" si="123"/>
        <v/>
      </c>
      <c r="AW124" s="271"/>
      <c r="AX124" s="106" t="str">
        <f t="shared" si="124"/>
        <v/>
      </c>
      <c r="AY124" s="106" t="str">
        <f t="shared" si="125"/>
        <v/>
      </c>
      <c r="AZ124" s="106" t="str">
        <f t="shared" si="126"/>
        <v/>
      </c>
      <c r="BA124" s="106" t="str">
        <f t="shared" si="127"/>
        <v/>
      </c>
      <c r="BB124" s="106" t="str">
        <f t="shared" si="128"/>
        <v/>
      </c>
      <c r="BC124" s="106" t="str">
        <f t="shared" si="129"/>
        <v/>
      </c>
      <c r="BD124" s="106" t="str">
        <f t="shared" si="130"/>
        <v/>
      </c>
      <c r="BE124" s="106" t="str">
        <f t="shared" si="131"/>
        <v/>
      </c>
      <c r="BF124" s="106" t="str">
        <f t="shared" si="132"/>
        <v/>
      </c>
      <c r="BG124" s="106" t="str">
        <f t="shared" si="133"/>
        <v/>
      </c>
      <c r="BH124" s="106" t="str">
        <f t="shared" si="134"/>
        <v/>
      </c>
      <c r="BI124" s="106" t="str">
        <f t="shared" si="135"/>
        <v/>
      </c>
      <c r="BJ124" s="106" t="str">
        <f t="shared" si="136"/>
        <v/>
      </c>
      <c r="BK124" s="106" t="str">
        <f t="shared" si="137"/>
        <v/>
      </c>
      <c r="BL124" s="106"/>
      <c r="BM124" s="106" t="str">
        <f t="shared" si="138"/>
        <v/>
      </c>
      <c r="BN124" s="106" t="str">
        <f t="shared" si="139"/>
        <v/>
      </c>
      <c r="BO124" s="106" t="str">
        <f t="shared" si="140"/>
        <v/>
      </c>
      <c r="BP124" s="106" t="str">
        <f t="shared" si="141"/>
        <v/>
      </c>
      <c r="BQ124" s="106" t="str">
        <f t="shared" si="142"/>
        <v/>
      </c>
      <c r="BR124" s="106" t="str">
        <f t="shared" si="143"/>
        <v/>
      </c>
      <c r="BS124" s="106" t="str">
        <f t="shared" si="144"/>
        <v/>
      </c>
      <c r="BT124" s="106" t="str">
        <f t="shared" si="145"/>
        <v/>
      </c>
      <c r="BU124" s="106" t="str">
        <f t="shared" si="146"/>
        <v/>
      </c>
      <c r="BV124" s="106" t="str">
        <f t="shared" si="147"/>
        <v/>
      </c>
      <c r="BW124" s="106" t="str">
        <f t="shared" si="148"/>
        <v/>
      </c>
      <c r="BX124" s="106" t="str">
        <f t="shared" si="149"/>
        <v/>
      </c>
      <c r="BY124" s="106" t="str">
        <f t="shared" si="150"/>
        <v/>
      </c>
      <c r="BZ124" s="106" t="str">
        <f t="shared" si="151"/>
        <v/>
      </c>
    </row>
    <row r="125" spans="1:78" ht="15.75" customHeight="1" x14ac:dyDescent="0.3">
      <c r="A125" s="154" t="str">
        <f>Contacts!$L$11&amp;"_"&amp;'Service Points'!C125</f>
        <v>S8602_89</v>
      </c>
      <c r="B125" s="411">
        <f>IF(ISERROR(VLOOKUP(A125,LY!$D:$E,1,FALSE)),0,1)</f>
        <v>0</v>
      </c>
      <c r="C125" s="307">
        <f t="shared" si="152"/>
        <v>89</v>
      </c>
      <c r="D125" s="309" t="str">
        <f t="shared" si="82"/>
        <v/>
      </c>
      <c r="E125" s="42" t="str">
        <f t="shared" si="83"/>
        <v/>
      </c>
      <c r="F125" s="42" t="str">
        <f t="shared" si="84"/>
        <v/>
      </c>
      <c r="G125" s="463" t="str">
        <f t="shared" si="85"/>
        <v/>
      </c>
      <c r="H125" s="42"/>
      <c r="I125" s="308" t="str">
        <f t="shared" si="86"/>
        <v/>
      </c>
      <c r="J125" s="136" t="str">
        <f t="shared" si="87"/>
        <v/>
      </c>
      <c r="K125" s="409" t="str">
        <f t="shared" si="89"/>
        <v/>
      </c>
      <c r="L125" s="48">
        <f t="shared" si="88"/>
        <v>0</v>
      </c>
      <c r="M125" s="271" t="str">
        <f t="shared" si="90"/>
        <v/>
      </c>
      <c r="N125" s="271" t="str">
        <f t="shared" si="91"/>
        <v/>
      </c>
      <c r="O125" s="152"/>
      <c r="P125" s="106" t="str">
        <f t="shared" si="92"/>
        <v/>
      </c>
      <c r="Q125" s="106" t="str">
        <f t="shared" si="93"/>
        <v/>
      </c>
      <c r="R125" s="106" t="str">
        <f t="shared" si="94"/>
        <v/>
      </c>
      <c r="S125" s="106" t="str">
        <f t="shared" si="95"/>
        <v/>
      </c>
      <c r="T125" s="106" t="str">
        <f t="shared" si="96"/>
        <v/>
      </c>
      <c r="U125" s="106" t="str">
        <f t="shared" si="97"/>
        <v/>
      </c>
      <c r="V125" s="106" t="str">
        <f t="shared" si="98"/>
        <v/>
      </c>
      <c r="W125" s="106" t="str">
        <f t="shared" si="99"/>
        <v/>
      </c>
      <c r="X125" s="106" t="str">
        <f t="shared" si="100"/>
        <v/>
      </c>
      <c r="Y125" s="106" t="str">
        <f t="shared" si="101"/>
        <v/>
      </c>
      <c r="Z125" s="106" t="str">
        <f t="shared" si="102"/>
        <v/>
      </c>
      <c r="AA125" s="106" t="str">
        <f t="shared" si="103"/>
        <v/>
      </c>
      <c r="AB125" s="106" t="str">
        <f t="shared" si="104"/>
        <v/>
      </c>
      <c r="AC125" s="106" t="str">
        <f t="shared" si="105"/>
        <v/>
      </c>
      <c r="AD125" s="106"/>
      <c r="AE125" s="106" t="str">
        <f t="shared" si="106"/>
        <v/>
      </c>
      <c r="AF125" s="106" t="str">
        <f t="shared" si="107"/>
        <v/>
      </c>
      <c r="AG125" s="106" t="str">
        <f t="shared" si="108"/>
        <v/>
      </c>
      <c r="AH125" s="106" t="str">
        <f t="shared" si="109"/>
        <v/>
      </c>
      <c r="AI125" s="106" t="str">
        <f t="shared" si="110"/>
        <v/>
      </c>
      <c r="AJ125" s="106" t="str">
        <f t="shared" si="111"/>
        <v/>
      </c>
      <c r="AK125" s="106" t="str">
        <f t="shared" si="112"/>
        <v/>
      </c>
      <c r="AL125" s="106" t="str">
        <f t="shared" si="113"/>
        <v/>
      </c>
      <c r="AM125" s="106" t="str">
        <f t="shared" si="114"/>
        <v/>
      </c>
      <c r="AN125" s="106" t="str">
        <f t="shared" si="115"/>
        <v/>
      </c>
      <c r="AO125" s="106" t="str">
        <f t="shared" si="116"/>
        <v/>
      </c>
      <c r="AP125" s="106" t="str">
        <f t="shared" si="117"/>
        <v/>
      </c>
      <c r="AQ125" s="106" t="str">
        <f t="shared" si="118"/>
        <v/>
      </c>
      <c r="AR125" s="106" t="str">
        <f t="shared" si="119"/>
        <v/>
      </c>
      <c r="AS125" s="271" t="str">
        <f t="shared" si="120"/>
        <v/>
      </c>
      <c r="AT125" s="271" t="str">
        <f t="shared" si="121"/>
        <v/>
      </c>
      <c r="AU125" s="271" t="str">
        <f t="shared" si="122"/>
        <v/>
      </c>
      <c r="AV125" s="271" t="str">
        <f t="shared" si="123"/>
        <v/>
      </c>
      <c r="AW125" s="271"/>
      <c r="AX125" s="106" t="str">
        <f t="shared" si="124"/>
        <v/>
      </c>
      <c r="AY125" s="106" t="str">
        <f t="shared" si="125"/>
        <v/>
      </c>
      <c r="AZ125" s="106" t="str">
        <f t="shared" si="126"/>
        <v/>
      </c>
      <c r="BA125" s="106" t="str">
        <f t="shared" si="127"/>
        <v/>
      </c>
      <c r="BB125" s="106" t="str">
        <f t="shared" si="128"/>
        <v/>
      </c>
      <c r="BC125" s="106" t="str">
        <f t="shared" si="129"/>
        <v/>
      </c>
      <c r="BD125" s="106" t="str">
        <f t="shared" si="130"/>
        <v/>
      </c>
      <c r="BE125" s="106" t="str">
        <f t="shared" si="131"/>
        <v/>
      </c>
      <c r="BF125" s="106" t="str">
        <f t="shared" si="132"/>
        <v/>
      </c>
      <c r="BG125" s="106" t="str">
        <f t="shared" si="133"/>
        <v/>
      </c>
      <c r="BH125" s="106" t="str">
        <f t="shared" si="134"/>
        <v/>
      </c>
      <c r="BI125" s="106" t="str">
        <f t="shared" si="135"/>
        <v/>
      </c>
      <c r="BJ125" s="106" t="str">
        <f t="shared" si="136"/>
        <v/>
      </c>
      <c r="BK125" s="106" t="str">
        <f t="shared" si="137"/>
        <v/>
      </c>
      <c r="BL125" s="106"/>
      <c r="BM125" s="106" t="str">
        <f t="shared" si="138"/>
        <v/>
      </c>
      <c r="BN125" s="106" t="str">
        <f t="shared" si="139"/>
        <v/>
      </c>
      <c r="BO125" s="106" t="str">
        <f t="shared" si="140"/>
        <v/>
      </c>
      <c r="BP125" s="106" t="str">
        <f t="shared" si="141"/>
        <v/>
      </c>
      <c r="BQ125" s="106" t="str">
        <f t="shared" si="142"/>
        <v/>
      </c>
      <c r="BR125" s="106" t="str">
        <f t="shared" si="143"/>
        <v/>
      </c>
      <c r="BS125" s="106" t="str">
        <f t="shared" si="144"/>
        <v/>
      </c>
      <c r="BT125" s="106" t="str">
        <f t="shared" si="145"/>
        <v/>
      </c>
      <c r="BU125" s="106" t="str">
        <f t="shared" si="146"/>
        <v/>
      </c>
      <c r="BV125" s="106" t="str">
        <f t="shared" si="147"/>
        <v/>
      </c>
      <c r="BW125" s="106" t="str">
        <f t="shared" si="148"/>
        <v/>
      </c>
      <c r="BX125" s="106" t="str">
        <f t="shared" si="149"/>
        <v/>
      </c>
      <c r="BY125" s="106" t="str">
        <f t="shared" si="150"/>
        <v/>
      </c>
      <c r="BZ125" s="106" t="str">
        <f t="shared" si="151"/>
        <v/>
      </c>
    </row>
    <row r="126" spans="1:78" ht="15.75" customHeight="1" x14ac:dyDescent="0.3">
      <c r="A126" s="154" t="str">
        <f>Contacts!$L$11&amp;"_"&amp;'Service Points'!C126</f>
        <v>S8602_90</v>
      </c>
      <c r="B126" s="411">
        <f>IF(ISERROR(VLOOKUP(A126,LY!$D:$E,1,FALSE)),0,1)</f>
        <v>0</v>
      </c>
      <c r="C126" s="307">
        <f t="shared" si="152"/>
        <v>90</v>
      </c>
      <c r="D126" s="309" t="str">
        <f t="shared" si="82"/>
        <v/>
      </c>
      <c r="E126" s="42" t="str">
        <f t="shared" si="83"/>
        <v/>
      </c>
      <c r="F126" s="42" t="str">
        <f t="shared" si="84"/>
        <v/>
      </c>
      <c r="G126" s="463" t="str">
        <f t="shared" si="85"/>
        <v/>
      </c>
      <c r="H126" s="42"/>
      <c r="I126" s="308" t="str">
        <f t="shared" si="86"/>
        <v/>
      </c>
      <c r="J126" s="136" t="str">
        <f t="shared" si="87"/>
        <v/>
      </c>
      <c r="K126" s="409" t="str">
        <f t="shared" si="89"/>
        <v/>
      </c>
      <c r="L126" s="48">
        <f t="shared" si="88"/>
        <v>0</v>
      </c>
      <c r="M126" s="271" t="str">
        <f t="shared" si="90"/>
        <v/>
      </c>
      <c r="N126" s="271" t="str">
        <f t="shared" si="91"/>
        <v/>
      </c>
      <c r="O126" s="152"/>
      <c r="P126" s="106" t="str">
        <f t="shared" si="92"/>
        <v/>
      </c>
      <c r="Q126" s="106" t="str">
        <f t="shared" si="93"/>
        <v/>
      </c>
      <c r="R126" s="106" t="str">
        <f t="shared" si="94"/>
        <v/>
      </c>
      <c r="S126" s="106" t="str">
        <f t="shared" si="95"/>
        <v/>
      </c>
      <c r="T126" s="106" t="str">
        <f t="shared" si="96"/>
        <v/>
      </c>
      <c r="U126" s="106" t="str">
        <f t="shared" si="97"/>
        <v/>
      </c>
      <c r="V126" s="106" t="str">
        <f t="shared" si="98"/>
        <v/>
      </c>
      <c r="W126" s="106" t="str">
        <f t="shared" si="99"/>
        <v/>
      </c>
      <c r="X126" s="106" t="str">
        <f t="shared" si="100"/>
        <v/>
      </c>
      <c r="Y126" s="106" t="str">
        <f t="shared" si="101"/>
        <v/>
      </c>
      <c r="Z126" s="106" t="str">
        <f t="shared" si="102"/>
        <v/>
      </c>
      <c r="AA126" s="106" t="str">
        <f t="shared" si="103"/>
        <v/>
      </c>
      <c r="AB126" s="106" t="str">
        <f t="shared" si="104"/>
        <v/>
      </c>
      <c r="AC126" s="106" t="str">
        <f t="shared" si="105"/>
        <v/>
      </c>
      <c r="AD126" s="106"/>
      <c r="AE126" s="106" t="str">
        <f t="shared" si="106"/>
        <v/>
      </c>
      <c r="AF126" s="106" t="str">
        <f t="shared" si="107"/>
        <v/>
      </c>
      <c r="AG126" s="106" t="str">
        <f t="shared" si="108"/>
        <v/>
      </c>
      <c r="AH126" s="106" t="str">
        <f t="shared" si="109"/>
        <v/>
      </c>
      <c r="AI126" s="106" t="str">
        <f t="shared" si="110"/>
        <v/>
      </c>
      <c r="AJ126" s="106" t="str">
        <f t="shared" si="111"/>
        <v/>
      </c>
      <c r="AK126" s="106" t="str">
        <f t="shared" si="112"/>
        <v/>
      </c>
      <c r="AL126" s="106" t="str">
        <f t="shared" si="113"/>
        <v/>
      </c>
      <c r="AM126" s="106" t="str">
        <f t="shared" si="114"/>
        <v/>
      </c>
      <c r="AN126" s="106" t="str">
        <f t="shared" si="115"/>
        <v/>
      </c>
      <c r="AO126" s="106" t="str">
        <f t="shared" si="116"/>
        <v/>
      </c>
      <c r="AP126" s="106" t="str">
        <f t="shared" si="117"/>
        <v/>
      </c>
      <c r="AQ126" s="106" t="str">
        <f t="shared" si="118"/>
        <v/>
      </c>
      <c r="AR126" s="106" t="str">
        <f t="shared" si="119"/>
        <v/>
      </c>
      <c r="AS126" s="271" t="str">
        <f t="shared" si="120"/>
        <v/>
      </c>
      <c r="AT126" s="271" t="str">
        <f t="shared" si="121"/>
        <v/>
      </c>
      <c r="AU126" s="271" t="str">
        <f t="shared" si="122"/>
        <v/>
      </c>
      <c r="AV126" s="271" t="str">
        <f t="shared" si="123"/>
        <v/>
      </c>
      <c r="AW126" s="271"/>
      <c r="AX126" s="106" t="str">
        <f t="shared" si="124"/>
        <v/>
      </c>
      <c r="AY126" s="106" t="str">
        <f t="shared" si="125"/>
        <v/>
      </c>
      <c r="AZ126" s="106" t="str">
        <f t="shared" si="126"/>
        <v/>
      </c>
      <c r="BA126" s="106" t="str">
        <f t="shared" si="127"/>
        <v/>
      </c>
      <c r="BB126" s="106" t="str">
        <f t="shared" si="128"/>
        <v/>
      </c>
      <c r="BC126" s="106" t="str">
        <f t="shared" si="129"/>
        <v/>
      </c>
      <c r="BD126" s="106" t="str">
        <f t="shared" si="130"/>
        <v/>
      </c>
      <c r="BE126" s="106" t="str">
        <f t="shared" si="131"/>
        <v/>
      </c>
      <c r="BF126" s="106" t="str">
        <f t="shared" si="132"/>
        <v/>
      </c>
      <c r="BG126" s="106" t="str">
        <f t="shared" si="133"/>
        <v/>
      </c>
      <c r="BH126" s="106" t="str">
        <f t="shared" si="134"/>
        <v/>
      </c>
      <c r="BI126" s="106" t="str">
        <f t="shared" si="135"/>
        <v/>
      </c>
      <c r="BJ126" s="106" t="str">
        <f t="shared" si="136"/>
        <v/>
      </c>
      <c r="BK126" s="106" t="str">
        <f t="shared" si="137"/>
        <v/>
      </c>
      <c r="BL126" s="106"/>
      <c r="BM126" s="106" t="str">
        <f t="shared" si="138"/>
        <v/>
      </c>
      <c r="BN126" s="106" t="str">
        <f t="shared" si="139"/>
        <v/>
      </c>
      <c r="BO126" s="106" t="str">
        <f t="shared" si="140"/>
        <v/>
      </c>
      <c r="BP126" s="106" t="str">
        <f t="shared" si="141"/>
        <v/>
      </c>
      <c r="BQ126" s="106" t="str">
        <f t="shared" si="142"/>
        <v/>
      </c>
      <c r="BR126" s="106" t="str">
        <f t="shared" si="143"/>
        <v/>
      </c>
      <c r="BS126" s="106" t="str">
        <f t="shared" si="144"/>
        <v/>
      </c>
      <c r="BT126" s="106" t="str">
        <f t="shared" si="145"/>
        <v/>
      </c>
      <c r="BU126" s="106" t="str">
        <f t="shared" si="146"/>
        <v/>
      </c>
      <c r="BV126" s="106" t="str">
        <f t="shared" si="147"/>
        <v/>
      </c>
      <c r="BW126" s="106" t="str">
        <f t="shared" si="148"/>
        <v/>
      </c>
      <c r="BX126" s="106" t="str">
        <f t="shared" si="149"/>
        <v/>
      </c>
      <c r="BY126" s="106" t="str">
        <f t="shared" si="150"/>
        <v/>
      </c>
      <c r="BZ126" s="106" t="str">
        <f t="shared" si="151"/>
        <v/>
      </c>
    </row>
    <row r="127" spans="1:78" ht="15.75" customHeight="1" x14ac:dyDescent="0.3">
      <c r="A127" s="154" t="str">
        <f>Contacts!$L$11&amp;"_"&amp;'Service Points'!C127</f>
        <v>S8602_91</v>
      </c>
      <c r="B127" s="411">
        <f>IF(ISERROR(VLOOKUP(A127,LY!$D:$E,1,FALSE)),0,1)</f>
        <v>0</v>
      </c>
      <c r="C127" s="307">
        <f t="shared" si="152"/>
        <v>91</v>
      </c>
      <c r="D127" s="309" t="str">
        <f t="shared" si="82"/>
        <v/>
      </c>
      <c r="E127" s="42" t="str">
        <f t="shared" si="83"/>
        <v/>
      </c>
      <c r="F127" s="42" t="str">
        <f t="shared" si="84"/>
        <v/>
      </c>
      <c r="G127" s="463" t="str">
        <f t="shared" si="85"/>
        <v/>
      </c>
      <c r="H127" s="42"/>
      <c r="I127" s="308" t="str">
        <f t="shared" si="86"/>
        <v/>
      </c>
      <c r="J127" s="136" t="str">
        <f t="shared" si="87"/>
        <v/>
      </c>
      <c r="K127" s="409" t="str">
        <f t="shared" si="89"/>
        <v/>
      </c>
      <c r="L127" s="48">
        <f t="shared" si="88"/>
        <v>0</v>
      </c>
      <c r="M127" s="271" t="str">
        <f t="shared" si="90"/>
        <v/>
      </c>
      <c r="N127" s="271" t="str">
        <f t="shared" si="91"/>
        <v/>
      </c>
      <c r="O127" s="152"/>
      <c r="P127" s="106" t="str">
        <f t="shared" si="92"/>
        <v/>
      </c>
      <c r="Q127" s="106" t="str">
        <f t="shared" si="93"/>
        <v/>
      </c>
      <c r="R127" s="106" t="str">
        <f t="shared" si="94"/>
        <v/>
      </c>
      <c r="S127" s="106" t="str">
        <f t="shared" si="95"/>
        <v/>
      </c>
      <c r="T127" s="106" t="str">
        <f t="shared" si="96"/>
        <v/>
      </c>
      <c r="U127" s="106" t="str">
        <f t="shared" si="97"/>
        <v/>
      </c>
      <c r="V127" s="106" t="str">
        <f t="shared" si="98"/>
        <v/>
      </c>
      <c r="W127" s="106" t="str">
        <f t="shared" si="99"/>
        <v/>
      </c>
      <c r="X127" s="106" t="str">
        <f t="shared" si="100"/>
        <v/>
      </c>
      <c r="Y127" s="106" t="str">
        <f t="shared" si="101"/>
        <v/>
      </c>
      <c r="Z127" s="106" t="str">
        <f t="shared" si="102"/>
        <v/>
      </c>
      <c r="AA127" s="106" t="str">
        <f t="shared" si="103"/>
        <v/>
      </c>
      <c r="AB127" s="106" t="str">
        <f t="shared" si="104"/>
        <v/>
      </c>
      <c r="AC127" s="106" t="str">
        <f t="shared" si="105"/>
        <v/>
      </c>
      <c r="AD127" s="106"/>
      <c r="AE127" s="106" t="str">
        <f t="shared" si="106"/>
        <v/>
      </c>
      <c r="AF127" s="106" t="str">
        <f t="shared" si="107"/>
        <v/>
      </c>
      <c r="AG127" s="106" t="str">
        <f t="shared" si="108"/>
        <v/>
      </c>
      <c r="AH127" s="106" t="str">
        <f t="shared" si="109"/>
        <v/>
      </c>
      <c r="AI127" s="106" t="str">
        <f t="shared" si="110"/>
        <v/>
      </c>
      <c r="AJ127" s="106" t="str">
        <f t="shared" si="111"/>
        <v/>
      </c>
      <c r="AK127" s="106" t="str">
        <f t="shared" si="112"/>
        <v/>
      </c>
      <c r="AL127" s="106" t="str">
        <f t="shared" si="113"/>
        <v/>
      </c>
      <c r="AM127" s="106" t="str">
        <f t="shared" si="114"/>
        <v/>
      </c>
      <c r="AN127" s="106" t="str">
        <f t="shared" si="115"/>
        <v/>
      </c>
      <c r="AO127" s="106" t="str">
        <f t="shared" si="116"/>
        <v/>
      </c>
      <c r="AP127" s="106" t="str">
        <f t="shared" si="117"/>
        <v/>
      </c>
      <c r="AQ127" s="106" t="str">
        <f t="shared" si="118"/>
        <v/>
      </c>
      <c r="AR127" s="106" t="str">
        <f t="shared" si="119"/>
        <v/>
      </c>
      <c r="AS127" s="271" t="str">
        <f t="shared" si="120"/>
        <v/>
      </c>
      <c r="AT127" s="271" t="str">
        <f t="shared" si="121"/>
        <v/>
      </c>
      <c r="AU127" s="271" t="str">
        <f t="shared" si="122"/>
        <v/>
      </c>
      <c r="AV127" s="271" t="str">
        <f t="shared" si="123"/>
        <v/>
      </c>
      <c r="AW127" s="271"/>
      <c r="AX127" s="106" t="str">
        <f t="shared" si="124"/>
        <v/>
      </c>
      <c r="AY127" s="106" t="str">
        <f t="shared" si="125"/>
        <v/>
      </c>
      <c r="AZ127" s="106" t="str">
        <f t="shared" si="126"/>
        <v/>
      </c>
      <c r="BA127" s="106" t="str">
        <f t="shared" si="127"/>
        <v/>
      </c>
      <c r="BB127" s="106" t="str">
        <f t="shared" si="128"/>
        <v/>
      </c>
      <c r="BC127" s="106" t="str">
        <f t="shared" si="129"/>
        <v/>
      </c>
      <c r="BD127" s="106" t="str">
        <f t="shared" si="130"/>
        <v/>
      </c>
      <c r="BE127" s="106" t="str">
        <f t="shared" si="131"/>
        <v/>
      </c>
      <c r="BF127" s="106" t="str">
        <f t="shared" si="132"/>
        <v/>
      </c>
      <c r="BG127" s="106" t="str">
        <f t="shared" si="133"/>
        <v/>
      </c>
      <c r="BH127" s="106" t="str">
        <f t="shared" si="134"/>
        <v/>
      </c>
      <c r="BI127" s="106" t="str">
        <f t="shared" si="135"/>
        <v/>
      </c>
      <c r="BJ127" s="106" t="str">
        <f t="shared" si="136"/>
        <v/>
      </c>
      <c r="BK127" s="106" t="str">
        <f t="shared" si="137"/>
        <v/>
      </c>
      <c r="BL127" s="106"/>
      <c r="BM127" s="106" t="str">
        <f t="shared" si="138"/>
        <v/>
      </c>
      <c r="BN127" s="106" t="str">
        <f t="shared" si="139"/>
        <v/>
      </c>
      <c r="BO127" s="106" t="str">
        <f t="shared" si="140"/>
        <v/>
      </c>
      <c r="BP127" s="106" t="str">
        <f t="shared" si="141"/>
        <v/>
      </c>
      <c r="BQ127" s="106" t="str">
        <f t="shared" si="142"/>
        <v/>
      </c>
      <c r="BR127" s="106" t="str">
        <f t="shared" si="143"/>
        <v/>
      </c>
      <c r="BS127" s="106" t="str">
        <f t="shared" si="144"/>
        <v/>
      </c>
      <c r="BT127" s="106" t="str">
        <f t="shared" si="145"/>
        <v/>
      </c>
      <c r="BU127" s="106" t="str">
        <f t="shared" si="146"/>
        <v/>
      </c>
      <c r="BV127" s="106" t="str">
        <f t="shared" si="147"/>
        <v/>
      </c>
      <c r="BW127" s="106" t="str">
        <f t="shared" si="148"/>
        <v/>
      </c>
      <c r="BX127" s="106" t="str">
        <f t="shared" si="149"/>
        <v/>
      </c>
      <c r="BY127" s="106" t="str">
        <f t="shared" si="150"/>
        <v/>
      </c>
      <c r="BZ127" s="106" t="str">
        <f t="shared" si="151"/>
        <v/>
      </c>
    </row>
    <row r="128" spans="1:78" ht="15.75" customHeight="1" x14ac:dyDescent="0.3">
      <c r="A128" s="154" t="str">
        <f>Contacts!$L$11&amp;"_"&amp;'Service Points'!C128</f>
        <v>S8602_92</v>
      </c>
      <c r="B128" s="411">
        <f>IF(ISERROR(VLOOKUP(A128,LY!$D:$E,1,FALSE)),0,1)</f>
        <v>0</v>
      </c>
      <c r="C128" s="307">
        <f t="shared" si="152"/>
        <v>92</v>
      </c>
      <c r="D128" s="309" t="str">
        <f t="shared" si="82"/>
        <v/>
      </c>
      <c r="E128" s="42" t="str">
        <f t="shared" si="83"/>
        <v/>
      </c>
      <c r="F128" s="42" t="str">
        <f t="shared" si="84"/>
        <v/>
      </c>
      <c r="G128" s="463" t="str">
        <f t="shared" si="85"/>
        <v/>
      </c>
      <c r="H128" s="42"/>
      <c r="I128" s="308" t="str">
        <f t="shared" si="86"/>
        <v/>
      </c>
      <c r="J128" s="136" t="str">
        <f t="shared" si="87"/>
        <v/>
      </c>
      <c r="K128" s="409" t="str">
        <f t="shared" si="89"/>
        <v/>
      </c>
      <c r="L128" s="48">
        <f t="shared" si="88"/>
        <v>0</v>
      </c>
      <c r="M128" s="271" t="str">
        <f t="shared" si="90"/>
        <v/>
      </c>
      <c r="N128" s="271" t="str">
        <f t="shared" si="91"/>
        <v/>
      </c>
      <c r="O128" s="152"/>
      <c r="P128" s="106" t="str">
        <f t="shared" si="92"/>
        <v/>
      </c>
      <c r="Q128" s="106" t="str">
        <f t="shared" si="93"/>
        <v/>
      </c>
      <c r="R128" s="106" t="str">
        <f t="shared" si="94"/>
        <v/>
      </c>
      <c r="S128" s="106" t="str">
        <f t="shared" si="95"/>
        <v/>
      </c>
      <c r="T128" s="106" t="str">
        <f t="shared" si="96"/>
        <v/>
      </c>
      <c r="U128" s="106" t="str">
        <f t="shared" si="97"/>
        <v/>
      </c>
      <c r="V128" s="106" t="str">
        <f t="shared" si="98"/>
        <v/>
      </c>
      <c r="W128" s="106" t="str">
        <f t="shared" si="99"/>
        <v/>
      </c>
      <c r="X128" s="106" t="str">
        <f t="shared" si="100"/>
        <v/>
      </c>
      <c r="Y128" s="106" t="str">
        <f t="shared" si="101"/>
        <v/>
      </c>
      <c r="Z128" s="106" t="str">
        <f t="shared" si="102"/>
        <v/>
      </c>
      <c r="AA128" s="106" t="str">
        <f t="shared" si="103"/>
        <v/>
      </c>
      <c r="AB128" s="106" t="str">
        <f t="shared" si="104"/>
        <v/>
      </c>
      <c r="AC128" s="106" t="str">
        <f t="shared" si="105"/>
        <v/>
      </c>
      <c r="AD128" s="106"/>
      <c r="AE128" s="106" t="str">
        <f t="shared" si="106"/>
        <v/>
      </c>
      <c r="AF128" s="106" t="str">
        <f t="shared" si="107"/>
        <v/>
      </c>
      <c r="AG128" s="106" t="str">
        <f t="shared" si="108"/>
        <v/>
      </c>
      <c r="AH128" s="106" t="str">
        <f t="shared" si="109"/>
        <v/>
      </c>
      <c r="AI128" s="106" t="str">
        <f t="shared" si="110"/>
        <v/>
      </c>
      <c r="AJ128" s="106" t="str">
        <f t="shared" si="111"/>
        <v/>
      </c>
      <c r="AK128" s="106" t="str">
        <f t="shared" si="112"/>
        <v/>
      </c>
      <c r="AL128" s="106" t="str">
        <f t="shared" si="113"/>
        <v/>
      </c>
      <c r="AM128" s="106" t="str">
        <f t="shared" si="114"/>
        <v/>
      </c>
      <c r="AN128" s="106" t="str">
        <f t="shared" si="115"/>
        <v/>
      </c>
      <c r="AO128" s="106" t="str">
        <f t="shared" si="116"/>
        <v/>
      </c>
      <c r="AP128" s="106" t="str">
        <f t="shared" si="117"/>
        <v/>
      </c>
      <c r="AQ128" s="106" t="str">
        <f t="shared" si="118"/>
        <v/>
      </c>
      <c r="AR128" s="106" t="str">
        <f t="shared" si="119"/>
        <v/>
      </c>
      <c r="AS128" s="271" t="str">
        <f t="shared" si="120"/>
        <v/>
      </c>
      <c r="AT128" s="271" t="str">
        <f t="shared" si="121"/>
        <v/>
      </c>
      <c r="AU128" s="271" t="str">
        <f t="shared" si="122"/>
        <v/>
      </c>
      <c r="AV128" s="271" t="str">
        <f t="shared" si="123"/>
        <v/>
      </c>
      <c r="AW128" s="271"/>
      <c r="AX128" s="106" t="str">
        <f t="shared" si="124"/>
        <v/>
      </c>
      <c r="AY128" s="106" t="str">
        <f t="shared" si="125"/>
        <v/>
      </c>
      <c r="AZ128" s="106" t="str">
        <f t="shared" si="126"/>
        <v/>
      </c>
      <c r="BA128" s="106" t="str">
        <f t="shared" si="127"/>
        <v/>
      </c>
      <c r="BB128" s="106" t="str">
        <f t="shared" si="128"/>
        <v/>
      </c>
      <c r="BC128" s="106" t="str">
        <f t="shared" si="129"/>
        <v/>
      </c>
      <c r="BD128" s="106" t="str">
        <f t="shared" si="130"/>
        <v/>
      </c>
      <c r="BE128" s="106" t="str">
        <f t="shared" si="131"/>
        <v/>
      </c>
      <c r="BF128" s="106" t="str">
        <f t="shared" si="132"/>
        <v/>
      </c>
      <c r="BG128" s="106" t="str">
        <f t="shared" si="133"/>
        <v/>
      </c>
      <c r="BH128" s="106" t="str">
        <f t="shared" si="134"/>
        <v/>
      </c>
      <c r="BI128" s="106" t="str">
        <f t="shared" si="135"/>
        <v/>
      </c>
      <c r="BJ128" s="106" t="str">
        <f t="shared" si="136"/>
        <v/>
      </c>
      <c r="BK128" s="106" t="str">
        <f t="shared" si="137"/>
        <v/>
      </c>
      <c r="BL128" s="106"/>
      <c r="BM128" s="106" t="str">
        <f t="shared" si="138"/>
        <v/>
      </c>
      <c r="BN128" s="106" t="str">
        <f t="shared" si="139"/>
        <v/>
      </c>
      <c r="BO128" s="106" t="str">
        <f t="shared" si="140"/>
        <v/>
      </c>
      <c r="BP128" s="106" t="str">
        <f t="shared" si="141"/>
        <v/>
      </c>
      <c r="BQ128" s="106" t="str">
        <f t="shared" si="142"/>
        <v/>
      </c>
      <c r="BR128" s="106" t="str">
        <f t="shared" si="143"/>
        <v/>
      </c>
      <c r="BS128" s="106" t="str">
        <f t="shared" si="144"/>
        <v/>
      </c>
      <c r="BT128" s="106" t="str">
        <f t="shared" si="145"/>
        <v/>
      </c>
      <c r="BU128" s="106" t="str">
        <f t="shared" si="146"/>
        <v/>
      </c>
      <c r="BV128" s="106" t="str">
        <f t="shared" si="147"/>
        <v/>
      </c>
      <c r="BW128" s="106" t="str">
        <f t="shared" si="148"/>
        <v/>
      </c>
      <c r="BX128" s="106" t="str">
        <f t="shared" si="149"/>
        <v/>
      </c>
      <c r="BY128" s="106" t="str">
        <f t="shared" si="150"/>
        <v/>
      </c>
      <c r="BZ128" s="106" t="str">
        <f t="shared" si="151"/>
        <v/>
      </c>
    </row>
    <row r="129" spans="1:78" ht="15.75" customHeight="1" x14ac:dyDescent="0.3">
      <c r="A129" s="154" t="str">
        <f>Contacts!$L$11&amp;"_"&amp;'Service Points'!C129</f>
        <v>S8602_93</v>
      </c>
      <c r="B129" s="411">
        <f>IF(ISERROR(VLOOKUP(A129,LY!$D:$E,1,FALSE)),0,1)</f>
        <v>0</v>
      </c>
      <c r="C129" s="307">
        <f t="shared" si="152"/>
        <v>93</v>
      </c>
      <c r="D129" s="309" t="str">
        <f t="shared" si="82"/>
        <v/>
      </c>
      <c r="E129" s="42" t="str">
        <f t="shared" si="83"/>
        <v/>
      </c>
      <c r="F129" s="42" t="str">
        <f t="shared" si="84"/>
        <v/>
      </c>
      <c r="G129" s="463" t="str">
        <f t="shared" si="85"/>
        <v/>
      </c>
      <c r="H129" s="42"/>
      <c r="I129" s="308" t="str">
        <f t="shared" si="86"/>
        <v/>
      </c>
      <c r="J129" s="136" t="str">
        <f t="shared" si="87"/>
        <v/>
      </c>
      <c r="K129" s="409" t="str">
        <f t="shared" si="89"/>
        <v/>
      </c>
      <c r="L129" s="48">
        <f t="shared" si="88"/>
        <v>0</v>
      </c>
      <c r="M129" s="271" t="str">
        <f t="shared" si="90"/>
        <v/>
      </c>
      <c r="N129" s="271" t="str">
        <f t="shared" si="91"/>
        <v/>
      </c>
      <c r="O129" s="152"/>
      <c r="P129" s="106" t="str">
        <f t="shared" si="92"/>
        <v/>
      </c>
      <c r="Q129" s="106" t="str">
        <f t="shared" si="93"/>
        <v/>
      </c>
      <c r="R129" s="106" t="str">
        <f t="shared" si="94"/>
        <v/>
      </c>
      <c r="S129" s="106" t="str">
        <f t="shared" si="95"/>
        <v/>
      </c>
      <c r="T129" s="106" t="str">
        <f t="shared" si="96"/>
        <v/>
      </c>
      <c r="U129" s="106" t="str">
        <f t="shared" si="97"/>
        <v/>
      </c>
      <c r="V129" s="106" t="str">
        <f t="shared" si="98"/>
        <v/>
      </c>
      <c r="W129" s="106" t="str">
        <f t="shared" si="99"/>
        <v/>
      </c>
      <c r="X129" s="106" t="str">
        <f t="shared" si="100"/>
        <v/>
      </c>
      <c r="Y129" s="106" t="str">
        <f t="shared" si="101"/>
        <v/>
      </c>
      <c r="Z129" s="106" t="str">
        <f t="shared" si="102"/>
        <v/>
      </c>
      <c r="AA129" s="106" t="str">
        <f t="shared" si="103"/>
        <v/>
      </c>
      <c r="AB129" s="106" t="str">
        <f t="shared" si="104"/>
        <v/>
      </c>
      <c r="AC129" s="106" t="str">
        <f t="shared" si="105"/>
        <v/>
      </c>
      <c r="AD129" s="106"/>
      <c r="AE129" s="106" t="str">
        <f t="shared" si="106"/>
        <v/>
      </c>
      <c r="AF129" s="106" t="str">
        <f t="shared" si="107"/>
        <v/>
      </c>
      <c r="AG129" s="106" t="str">
        <f t="shared" si="108"/>
        <v/>
      </c>
      <c r="AH129" s="106" t="str">
        <f t="shared" si="109"/>
        <v/>
      </c>
      <c r="AI129" s="106" t="str">
        <f t="shared" si="110"/>
        <v/>
      </c>
      <c r="AJ129" s="106" t="str">
        <f t="shared" si="111"/>
        <v/>
      </c>
      <c r="AK129" s="106" t="str">
        <f t="shared" si="112"/>
        <v/>
      </c>
      <c r="AL129" s="106" t="str">
        <f t="shared" si="113"/>
        <v/>
      </c>
      <c r="AM129" s="106" t="str">
        <f t="shared" si="114"/>
        <v/>
      </c>
      <c r="AN129" s="106" t="str">
        <f t="shared" si="115"/>
        <v/>
      </c>
      <c r="AO129" s="106" t="str">
        <f t="shared" si="116"/>
        <v/>
      </c>
      <c r="AP129" s="106" t="str">
        <f t="shared" si="117"/>
        <v/>
      </c>
      <c r="AQ129" s="106" t="str">
        <f t="shared" si="118"/>
        <v/>
      </c>
      <c r="AR129" s="106" t="str">
        <f t="shared" si="119"/>
        <v/>
      </c>
      <c r="AS129" s="271" t="str">
        <f t="shared" si="120"/>
        <v/>
      </c>
      <c r="AT129" s="271" t="str">
        <f t="shared" si="121"/>
        <v/>
      </c>
      <c r="AU129" s="271" t="str">
        <f t="shared" si="122"/>
        <v/>
      </c>
      <c r="AV129" s="271" t="str">
        <f t="shared" si="123"/>
        <v/>
      </c>
      <c r="AW129" s="271"/>
      <c r="AX129" s="106" t="str">
        <f t="shared" si="124"/>
        <v/>
      </c>
      <c r="AY129" s="106" t="str">
        <f t="shared" si="125"/>
        <v/>
      </c>
      <c r="AZ129" s="106" t="str">
        <f t="shared" si="126"/>
        <v/>
      </c>
      <c r="BA129" s="106" t="str">
        <f t="shared" si="127"/>
        <v/>
      </c>
      <c r="BB129" s="106" t="str">
        <f t="shared" si="128"/>
        <v/>
      </c>
      <c r="BC129" s="106" t="str">
        <f t="shared" si="129"/>
        <v/>
      </c>
      <c r="BD129" s="106" t="str">
        <f t="shared" si="130"/>
        <v/>
      </c>
      <c r="BE129" s="106" t="str">
        <f t="shared" si="131"/>
        <v/>
      </c>
      <c r="BF129" s="106" t="str">
        <f t="shared" si="132"/>
        <v/>
      </c>
      <c r="BG129" s="106" t="str">
        <f t="shared" si="133"/>
        <v/>
      </c>
      <c r="BH129" s="106" t="str">
        <f t="shared" si="134"/>
        <v/>
      </c>
      <c r="BI129" s="106" t="str">
        <f t="shared" si="135"/>
        <v/>
      </c>
      <c r="BJ129" s="106" t="str">
        <f t="shared" si="136"/>
        <v/>
      </c>
      <c r="BK129" s="106" t="str">
        <f t="shared" si="137"/>
        <v/>
      </c>
      <c r="BL129" s="106"/>
      <c r="BM129" s="106" t="str">
        <f t="shared" si="138"/>
        <v/>
      </c>
      <c r="BN129" s="106" t="str">
        <f t="shared" si="139"/>
        <v/>
      </c>
      <c r="BO129" s="106" t="str">
        <f t="shared" si="140"/>
        <v/>
      </c>
      <c r="BP129" s="106" t="str">
        <f t="shared" si="141"/>
        <v/>
      </c>
      <c r="BQ129" s="106" t="str">
        <f t="shared" si="142"/>
        <v/>
      </c>
      <c r="BR129" s="106" t="str">
        <f t="shared" si="143"/>
        <v/>
      </c>
      <c r="BS129" s="106" t="str">
        <f t="shared" si="144"/>
        <v/>
      </c>
      <c r="BT129" s="106" t="str">
        <f t="shared" si="145"/>
        <v/>
      </c>
      <c r="BU129" s="106" t="str">
        <f t="shared" si="146"/>
        <v/>
      </c>
      <c r="BV129" s="106" t="str">
        <f t="shared" si="147"/>
        <v/>
      </c>
      <c r="BW129" s="106" t="str">
        <f t="shared" si="148"/>
        <v/>
      </c>
      <c r="BX129" s="106" t="str">
        <f t="shared" si="149"/>
        <v/>
      </c>
      <c r="BY129" s="106" t="str">
        <f t="shared" si="150"/>
        <v/>
      </c>
      <c r="BZ129" s="106" t="str">
        <f t="shared" si="151"/>
        <v/>
      </c>
    </row>
    <row r="130" spans="1:78" ht="15.75" customHeight="1" x14ac:dyDescent="0.3">
      <c r="A130" s="154" t="str">
        <f>Contacts!$L$11&amp;"_"&amp;'Service Points'!C130</f>
        <v>S8602_94</v>
      </c>
      <c r="B130" s="411">
        <f>IF(ISERROR(VLOOKUP(A130,LY!$D:$E,1,FALSE)),0,1)</f>
        <v>0</v>
      </c>
      <c r="C130" s="307">
        <f t="shared" si="152"/>
        <v>94</v>
      </c>
      <c r="D130" s="309" t="str">
        <f t="shared" si="82"/>
        <v/>
      </c>
      <c r="E130" s="42" t="str">
        <f t="shared" si="83"/>
        <v/>
      </c>
      <c r="F130" s="42" t="str">
        <f t="shared" si="84"/>
        <v/>
      </c>
      <c r="G130" s="463" t="str">
        <f t="shared" si="85"/>
        <v/>
      </c>
      <c r="H130" s="42"/>
      <c r="I130" s="308" t="str">
        <f t="shared" si="86"/>
        <v/>
      </c>
      <c r="J130" s="136" t="str">
        <f t="shared" si="87"/>
        <v/>
      </c>
      <c r="K130" s="409" t="str">
        <f t="shared" si="89"/>
        <v/>
      </c>
      <c r="L130" s="48">
        <f t="shared" si="88"/>
        <v>0</v>
      </c>
      <c r="M130" s="271" t="str">
        <f t="shared" si="90"/>
        <v/>
      </c>
      <c r="N130" s="271" t="str">
        <f t="shared" si="91"/>
        <v/>
      </c>
      <c r="O130" s="152"/>
      <c r="P130" s="106" t="str">
        <f t="shared" si="92"/>
        <v/>
      </c>
      <c r="Q130" s="106" t="str">
        <f t="shared" si="93"/>
        <v/>
      </c>
      <c r="R130" s="106" t="str">
        <f t="shared" si="94"/>
        <v/>
      </c>
      <c r="S130" s="106" t="str">
        <f t="shared" si="95"/>
        <v/>
      </c>
      <c r="T130" s="106" t="str">
        <f t="shared" si="96"/>
        <v/>
      </c>
      <c r="U130" s="106" t="str">
        <f t="shared" si="97"/>
        <v/>
      </c>
      <c r="V130" s="106" t="str">
        <f t="shared" si="98"/>
        <v/>
      </c>
      <c r="W130" s="106" t="str">
        <f t="shared" si="99"/>
        <v/>
      </c>
      <c r="X130" s="106" t="str">
        <f t="shared" si="100"/>
        <v/>
      </c>
      <c r="Y130" s="106" t="str">
        <f t="shared" si="101"/>
        <v/>
      </c>
      <c r="Z130" s="106" t="str">
        <f t="shared" si="102"/>
        <v/>
      </c>
      <c r="AA130" s="106" t="str">
        <f t="shared" si="103"/>
        <v/>
      </c>
      <c r="AB130" s="106" t="str">
        <f t="shared" si="104"/>
        <v/>
      </c>
      <c r="AC130" s="106" t="str">
        <f t="shared" si="105"/>
        <v/>
      </c>
      <c r="AD130" s="106"/>
      <c r="AE130" s="106" t="str">
        <f t="shared" si="106"/>
        <v/>
      </c>
      <c r="AF130" s="106" t="str">
        <f t="shared" si="107"/>
        <v/>
      </c>
      <c r="AG130" s="106" t="str">
        <f t="shared" si="108"/>
        <v/>
      </c>
      <c r="AH130" s="106" t="str">
        <f t="shared" si="109"/>
        <v/>
      </c>
      <c r="AI130" s="106" t="str">
        <f t="shared" si="110"/>
        <v/>
      </c>
      <c r="AJ130" s="106" t="str">
        <f t="shared" si="111"/>
        <v/>
      </c>
      <c r="AK130" s="106" t="str">
        <f t="shared" si="112"/>
        <v/>
      </c>
      <c r="AL130" s="106" t="str">
        <f t="shared" si="113"/>
        <v/>
      </c>
      <c r="AM130" s="106" t="str">
        <f t="shared" si="114"/>
        <v/>
      </c>
      <c r="AN130" s="106" t="str">
        <f t="shared" si="115"/>
        <v/>
      </c>
      <c r="AO130" s="106" t="str">
        <f t="shared" si="116"/>
        <v/>
      </c>
      <c r="AP130" s="106" t="str">
        <f t="shared" si="117"/>
        <v/>
      </c>
      <c r="AQ130" s="106" t="str">
        <f t="shared" si="118"/>
        <v/>
      </c>
      <c r="AR130" s="106" t="str">
        <f t="shared" si="119"/>
        <v/>
      </c>
      <c r="AS130" s="271" t="str">
        <f t="shared" si="120"/>
        <v/>
      </c>
      <c r="AT130" s="271" t="str">
        <f t="shared" si="121"/>
        <v/>
      </c>
      <c r="AU130" s="271" t="str">
        <f t="shared" si="122"/>
        <v/>
      </c>
      <c r="AV130" s="271" t="str">
        <f t="shared" si="123"/>
        <v/>
      </c>
      <c r="AW130" s="271"/>
      <c r="AX130" s="106" t="str">
        <f t="shared" si="124"/>
        <v/>
      </c>
      <c r="AY130" s="106" t="str">
        <f t="shared" si="125"/>
        <v/>
      </c>
      <c r="AZ130" s="106" t="str">
        <f t="shared" si="126"/>
        <v/>
      </c>
      <c r="BA130" s="106" t="str">
        <f t="shared" si="127"/>
        <v/>
      </c>
      <c r="BB130" s="106" t="str">
        <f t="shared" si="128"/>
        <v/>
      </c>
      <c r="BC130" s="106" t="str">
        <f t="shared" si="129"/>
        <v/>
      </c>
      <c r="BD130" s="106" t="str">
        <f t="shared" si="130"/>
        <v/>
      </c>
      <c r="BE130" s="106" t="str">
        <f t="shared" si="131"/>
        <v/>
      </c>
      <c r="BF130" s="106" t="str">
        <f t="shared" si="132"/>
        <v/>
      </c>
      <c r="BG130" s="106" t="str">
        <f t="shared" si="133"/>
        <v/>
      </c>
      <c r="BH130" s="106" t="str">
        <f t="shared" si="134"/>
        <v/>
      </c>
      <c r="BI130" s="106" t="str">
        <f t="shared" si="135"/>
        <v/>
      </c>
      <c r="BJ130" s="106" t="str">
        <f t="shared" si="136"/>
        <v/>
      </c>
      <c r="BK130" s="106" t="str">
        <f t="shared" si="137"/>
        <v/>
      </c>
      <c r="BL130" s="106"/>
      <c r="BM130" s="106" t="str">
        <f t="shared" si="138"/>
        <v/>
      </c>
      <c r="BN130" s="106" t="str">
        <f t="shared" si="139"/>
        <v/>
      </c>
      <c r="BO130" s="106" t="str">
        <f t="shared" si="140"/>
        <v/>
      </c>
      <c r="BP130" s="106" t="str">
        <f t="shared" si="141"/>
        <v/>
      </c>
      <c r="BQ130" s="106" t="str">
        <f t="shared" si="142"/>
        <v/>
      </c>
      <c r="BR130" s="106" t="str">
        <f t="shared" si="143"/>
        <v/>
      </c>
      <c r="BS130" s="106" t="str">
        <f t="shared" si="144"/>
        <v/>
      </c>
      <c r="BT130" s="106" t="str">
        <f t="shared" si="145"/>
        <v/>
      </c>
      <c r="BU130" s="106" t="str">
        <f t="shared" si="146"/>
        <v/>
      </c>
      <c r="BV130" s="106" t="str">
        <f t="shared" si="147"/>
        <v/>
      </c>
      <c r="BW130" s="106" t="str">
        <f t="shared" si="148"/>
        <v/>
      </c>
      <c r="BX130" s="106" t="str">
        <f t="shared" si="149"/>
        <v/>
      </c>
      <c r="BY130" s="106" t="str">
        <f t="shared" si="150"/>
        <v/>
      </c>
      <c r="BZ130" s="106" t="str">
        <f t="shared" si="151"/>
        <v/>
      </c>
    </row>
    <row r="131" spans="1:78" ht="15.75" customHeight="1" x14ac:dyDescent="0.3">
      <c r="A131" s="154" t="str">
        <f>Contacts!$L$11&amp;"_"&amp;'Service Points'!C131</f>
        <v>S8602_95</v>
      </c>
      <c r="B131" s="411">
        <f>IF(ISERROR(VLOOKUP(A131,LY!$D:$E,1,FALSE)),0,1)</f>
        <v>0</v>
      </c>
      <c r="C131" s="307">
        <f t="shared" si="152"/>
        <v>95</v>
      </c>
      <c r="D131" s="309" t="str">
        <f t="shared" si="82"/>
        <v/>
      </c>
      <c r="E131" s="42" t="str">
        <f t="shared" si="83"/>
        <v/>
      </c>
      <c r="F131" s="42" t="str">
        <f t="shared" si="84"/>
        <v/>
      </c>
      <c r="G131" s="463" t="str">
        <f t="shared" si="85"/>
        <v/>
      </c>
      <c r="H131" s="42"/>
      <c r="I131" s="308" t="str">
        <f t="shared" si="86"/>
        <v/>
      </c>
      <c r="J131" s="136" t="str">
        <f t="shared" si="87"/>
        <v/>
      </c>
      <c r="K131" s="409" t="str">
        <f t="shared" si="89"/>
        <v/>
      </c>
      <c r="L131" s="48">
        <f t="shared" si="88"/>
        <v>0</v>
      </c>
      <c r="M131" s="271" t="str">
        <f t="shared" si="90"/>
        <v/>
      </c>
      <c r="N131" s="271" t="str">
        <f t="shared" si="91"/>
        <v/>
      </c>
      <c r="O131" s="152"/>
      <c r="P131" s="106" t="str">
        <f t="shared" si="92"/>
        <v/>
      </c>
      <c r="Q131" s="106" t="str">
        <f t="shared" si="93"/>
        <v/>
      </c>
      <c r="R131" s="106" t="str">
        <f t="shared" si="94"/>
        <v/>
      </c>
      <c r="S131" s="106" t="str">
        <f t="shared" si="95"/>
        <v/>
      </c>
      <c r="T131" s="106" t="str">
        <f t="shared" si="96"/>
        <v/>
      </c>
      <c r="U131" s="106" t="str">
        <f t="shared" si="97"/>
        <v/>
      </c>
      <c r="V131" s="106" t="str">
        <f t="shared" si="98"/>
        <v/>
      </c>
      <c r="W131" s="106" t="str">
        <f t="shared" si="99"/>
        <v/>
      </c>
      <c r="X131" s="106" t="str">
        <f t="shared" si="100"/>
        <v/>
      </c>
      <c r="Y131" s="106" t="str">
        <f t="shared" si="101"/>
        <v/>
      </c>
      <c r="Z131" s="106" t="str">
        <f t="shared" si="102"/>
        <v/>
      </c>
      <c r="AA131" s="106" t="str">
        <f t="shared" si="103"/>
        <v/>
      </c>
      <c r="AB131" s="106" t="str">
        <f t="shared" si="104"/>
        <v/>
      </c>
      <c r="AC131" s="106" t="str">
        <f t="shared" si="105"/>
        <v/>
      </c>
      <c r="AD131" s="106"/>
      <c r="AE131" s="106" t="str">
        <f t="shared" si="106"/>
        <v/>
      </c>
      <c r="AF131" s="106" t="str">
        <f t="shared" si="107"/>
        <v/>
      </c>
      <c r="AG131" s="106" t="str">
        <f t="shared" si="108"/>
        <v/>
      </c>
      <c r="AH131" s="106" t="str">
        <f t="shared" si="109"/>
        <v/>
      </c>
      <c r="AI131" s="106" t="str">
        <f t="shared" si="110"/>
        <v/>
      </c>
      <c r="AJ131" s="106" t="str">
        <f t="shared" si="111"/>
        <v/>
      </c>
      <c r="AK131" s="106" t="str">
        <f t="shared" si="112"/>
        <v/>
      </c>
      <c r="AL131" s="106" t="str">
        <f t="shared" si="113"/>
        <v/>
      </c>
      <c r="AM131" s="106" t="str">
        <f t="shared" si="114"/>
        <v/>
      </c>
      <c r="AN131" s="106" t="str">
        <f t="shared" si="115"/>
        <v/>
      </c>
      <c r="AO131" s="106" t="str">
        <f t="shared" si="116"/>
        <v/>
      </c>
      <c r="AP131" s="106" t="str">
        <f t="shared" si="117"/>
        <v/>
      </c>
      <c r="AQ131" s="106" t="str">
        <f t="shared" si="118"/>
        <v/>
      </c>
      <c r="AR131" s="106" t="str">
        <f t="shared" si="119"/>
        <v/>
      </c>
      <c r="AS131" s="271" t="str">
        <f t="shared" si="120"/>
        <v/>
      </c>
      <c r="AT131" s="271" t="str">
        <f t="shared" si="121"/>
        <v/>
      </c>
      <c r="AU131" s="271" t="str">
        <f t="shared" si="122"/>
        <v/>
      </c>
      <c r="AV131" s="271" t="str">
        <f t="shared" si="123"/>
        <v/>
      </c>
      <c r="AW131" s="271"/>
      <c r="AX131" s="106" t="str">
        <f t="shared" si="124"/>
        <v/>
      </c>
      <c r="AY131" s="106" t="str">
        <f t="shared" si="125"/>
        <v/>
      </c>
      <c r="AZ131" s="106" t="str">
        <f t="shared" si="126"/>
        <v/>
      </c>
      <c r="BA131" s="106" t="str">
        <f t="shared" si="127"/>
        <v/>
      </c>
      <c r="BB131" s="106" t="str">
        <f t="shared" si="128"/>
        <v/>
      </c>
      <c r="BC131" s="106" t="str">
        <f t="shared" si="129"/>
        <v/>
      </c>
      <c r="BD131" s="106" t="str">
        <f t="shared" si="130"/>
        <v/>
      </c>
      <c r="BE131" s="106" t="str">
        <f t="shared" si="131"/>
        <v/>
      </c>
      <c r="BF131" s="106" t="str">
        <f t="shared" si="132"/>
        <v/>
      </c>
      <c r="BG131" s="106" t="str">
        <f t="shared" si="133"/>
        <v/>
      </c>
      <c r="BH131" s="106" t="str">
        <f t="shared" si="134"/>
        <v/>
      </c>
      <c r="BI131" s="106" t="str">
        <f t="shared" si="135"/>
        <v/>
      </c>
      <c r="BJ131" s="106" t="str">
        <f t="shared" si="136"/>
        <v/>
      </c>
      <c r="BK131" s="106" t="str">
        <f t="shared" si="137"/>
        <v/>
      </c>
      <c r="BL131" s="106"/>
      <c r="BM131" s="106" t="str">
        <f t="shared" si="138"/>
        <v/>
      </c>
      <c r="BN131" s="106" t="str">
        <f t="shared" si="139"/>
        <v/>
      </c>
      <c r="BO131" s="106" t="str">
        <f t="shared" si="140"/>
        <v/>
      </c>
      <c r="BP131" s="106" t="str">
        <f t="shared" si="141"/>
        <v/>
      </c>
      <c r="BQ131" s="106" t="str">
        <f t="shared" si="142"/>
        <v/>
      </c>
      <c r="BR131" s="106" t="str">
        <f t="shared" si="143"/>
        <v/>
      </c>
      <c r="BS131" s="106" t="str">
        <f t="shared" si="144"/>
        <v/>
      </c>
      <c r="BT131" s="106" t="str">
        <f t="shared" si="145"/>
        <v/>
      </c>
      <c r="BU131" s="106" t="str">
        <f t="shared" si="146"/>
        <v/>
      </c>
      <c r="BV131" s="106" t="str">
        <f t="shared" si="147"/>
        <v/>
      </c>
      <c r="BW131" s="106" t="str">
        <f t="shared" si="148"/>
        <v/>
      </c>
      <c r="BX131" s="106" t="str">
        <f t="shared" si="149"/>
        <v/>
      </c>
      <c r="BY131" s="106" t="str">
        <f t="shared" si="150"/>
        <v/>
      </c>
      <c r="BZ131" s="106" t="str">
        <f t="shared" si="151"/>
        <v/>
      </c>
    </row>
    <row r="132" spans="1:78" ht="15.75" customHeight="1" x14ac:dyDescent="0.3">
      <c r="A132" s="154" t="str">
        <f>Contacts!$L$11&amp;"_"&amp;'Service Points'!C132</f>
        <v>S8602_96</v>
      </c>
      <c r="B132" s="411">
        <f>IF(ISERROR(VLOOKUP(A132,LY!$D:$E,1,FALSE)),0,1)</f>
        <v>0</v>
      </c>
      <c r="C132" s="307">
        <f t="shared" si="152"/>
        <v>96</v>
      </c>
      <c r="D132" s="309" t="str">
        <f t="shared" si="82"/>
        <v/>
      </c>
      <c r="E132" s="42" t="str">
        <f t="shared" si="83"/>
        <v/>
      </c>
      <c r="F132" s="42" t="str">
        <f t="shared" si="84"/>
        <v/>
      </c>
      <c r="G132" s="463" t="str">
        <f t="shared" si="85"/>
        <v/>
      </c>
      <c r="H132" s="42"/>
      <c r="I132" s="308" t="str">
        <f t="shared" si="86"/>
        <v/>
      </c>
      <c r="J132" s="136" t="str">
        <f t="shared" si="87"/>
        <v/>
      </c>
      <c r="K132" s="409" t="str">
        <f t="shared" si="89"/>
        <v/>
      </c>
      <c r="L132" s="48">
        <f t="shared" si="88"/>
        <v>0</v>
      </c>
      <c r="M132" s="271" t="str">
        <f t="shared" si="90"/>
        <v/>
      </c>
      <c r="N132" s="271" t="str">
        <f t="shared" si="91"/>
        <v/>
      </c>
      <c r="O132" s="152"/>
      <c r="P132" s="106" t="str">
        <f t="shared" si="92"/>
        <v/>
      </c>
      <c r="Q132" s="106" t="str">
        <f t="shared" si="93"/>
        <v/>
      </c>
      <c r="R132" s="106" t="str">
        <f t="shared" si="94"/>
        <v/>
      </c>
      <c r="S132" s="106" t="str">
        <f t="shared" si="95"/>
        <v/>
      </c>
      <c r="T132" s="106" t="str">
        <f t="shared" si="96"/>
        <v/>
      </c>
      <c r="U132" s="106" t="str">
        <f t="shared" si="97"/>
        <v/>
      </c>
      <c r="V132" s="106" t="str">
        <f t="shared" si="98"/>
        <v/>
      </c>
      <c r="W132" s="106" t="str">
        <f t="shared" si="99"/>
        <v/>
      </c>
      <c r="X132" s="106" t="str">
        <f t="shared" si="100"/>
        <v/>
      </c>
      <c r="Y132" s="106" t="str">
        <f t="shared" si="101"/>
        <v/>
      </c>
      <c r="Z132" s="106" t="str">
        <f t="shared" si="102"/>
        <v/>
      </c>
      <c r="AA132" s="106" t="str">
        <f t="shared" si="103"/>
        <v/>
      </c>
      <c r="AB132" s="106" t="str">
        <f t="shared" si="104"/>
        <v/>
      </c>
      <c r="AC132" s="106" t="str">
        <f t="shared" si="105"/>
        <v/>
      </c>
      <c r="AD132" s="106"/>
      <c r="AE132" s="106" t="str">
        <f t="shared" si="106"/>
        <v/>
      </c>
      <c r="AF132" s="106" t="str">
        <f t="shared" si="107"/>
        <v/>
      </c>
      <c r="AG132" s="106" t="str">
        <f t="shared" si="108"/>
        <v/>
      </c>
      <c r="AH132" s="106" t="str">
        <f t="shared" si="109"/>
        <v/>
      </c>
      <c r="AI132" s="106" t="str">
        <f t="shared" si="110"/>
        <v/>
      </c>
      <c r="AJ132" s="106" t="str">
        <f t="shared" si="111"/>
        <v/>
      </c>
      <c r="AK132" s="106" t="str">
        <f t="shared" si="112"/>
        <v/>
      </c>
      <c r="AL132" s="106" t="str">
        <f t="shared" si="113"/>
        <v/>
      </c>
      <c r="AM132" s="106" t="str">
        <f t="shared" si="114"/>
        <v/>
      </c>
      <c r="AN132" s="106" t="str">
        <f t="shared" si="115"/>
        <v/>
      </c>
      <c r="AO132" s="106" t="str">
        <f t="shared" si="116"/>
        <v/>
      </c>
      <c r="AP132" s="106" t="str">
        <f t="shared" si="117"/>
        <v/>
      </c>
      <c r="AQ132" s="106" t="str">
        <f t="shared" si="118"/>
        <v/>
      </c>
      <c r="AR132" s="106" t="str">
        <f t="shared" si="119"/>
        <v/>
      </c>
      <c r="AS132" s="271" t="str">
        <f t="shared" si="120"/>
        <v/>
      </c>
      <c r="AT132" s="271" t="str">
        <f t="shared" si="121"/>
        <v/>
      </c>
      <c r="AU132" s="271" t="str">
        <f t="shared" si="122"/>
        <v/>
      </c>
      <c r="AV132" s="271" t="str">
        <f t="shared" si="123"/>
        <v/>
      </c>
      <c r="AW132" s="271"/>
      <c r="AX132" s="106" t="str">
        <f t="shared" si="124"/>
        <v/>
      </c>
      <c r="AY132" s="106" t="str">
        <f t="shared" si="125"/>
        <v/>
      </c>
      <c r="AZ132" s="106" t="str">
        <f t="shared" si="126"/>
        <v/>
      </c>
      <c r="BA132" s="106" t="str">
        <f t="shared" si="127"/>
        <v/>
      </c>
      <c r="BB132" s="106" t="str">
        <f t="shared" si="128"/>
        <v/>
      </c>
      <c r="BC132" s="106" t="str">
        <f t="shared" si="129"/>
        <v/>
      </c>
      <c r="BD132" s="106" t="str">
        <f t="shared" si="130"/>
        <v/>
      </c>
      <c r="BE132" s="106" t="str">
        <f t="shared" si="131"/>
        <v/>
      </c>
      <c r="BF132" s="106" t="str">
        <f t="shared" si="132"/>
        <v/>
      </c>
      <c r="BG132" s="106" t="str">
        <f t="shared" si="133"/>
        <v/>
      </c>
      <c r="BH132" s="106" t="str">
        <f t="shared" si="134"/>
        <v/>
      </c>
      <c r="BI132" s="106" t="str">
        <f t="shared" si="135"/>
        <v/>
      </c>
      <c r="BJ132" s="106" t="str">
        <f t="shared" si="136"/>
        <v/>
      </c>
      <c r="BK132" s="106" t="str">
        <f t="shared" si="137"/>
        <v/>
      </c>
      <c r="BL132" s="106"/>
      <c r="BM132" s="106" t="str">
        <f t="shared" si="138"/>
        <v/>
      </c>
      <c r="BN132" s="106" t="str">
        <f t="shared" si="139"/>
        <v/>
      </c>
      <c r="BO132" s="106" t="str">
        <f t="shared" si="140"/>
        <v/>
      </c>
      <c r="BP132" s="106" t="str">
        <f t="shared" si="141"/>
        <v/>
      </c>
      <c r="BQ132" s="106" t="str">
        <f t="shared" si="142"/>
        <v/>
      </c>
      <c r="BR132" s="106" t="str">
        <f t="shared" si="143"/>
        <v/>
      </c>
      <c r="BS132" s="106" t="str">
        <f t="shared" si="144"/>
        <v/>
      </c>
      <c r="BT132" s="106" t="str">
        <f t="shared" si="145"/>
        <v/>
      </c>
      <c r="BU132" s="106" t="str">
        <f t="shared" si="146"/>
        <v/>
      </c>
      <c r="BV132" s="106" t="str">
        <f t="shared" si="147"/>
        <v/>
      </c>
      <c r="BW132" s="106" t="str">
        <f t="shared" si="148"/>
        <v/>
      </c>
      <c r="BX132" s="106" t="str">
        <f t="shared" si="149"/>
        <v/>
      </c>
      <c r="BY132" s="106" t="str">
        <f t="shared" si="150"/>
        <v/>
      </c>
      <c r="BZ132" s="106" t="str">
        <f t="shared" si="151"/>
        <v/>
      </c>
    </row>
    <row r="133" spans="1:78" ht="15.75" customHeight="1" x14ac:dyDescent="0.3">
      <c r="A133" s="154" t="str">
        <f>Contacts!$L$11&amp;"_"&amp;'Service Points'!C133</f>
        <v>S8602_97</v>
      </c>
      <c r="B133" s="411">
        <f>IF(ISERROR(VLOOKUP(A133,LY!$D:$E,1,FALSE)),0,1)</f>
        <v>0</v>
      </c>
      <c r="C133" s="307">
        <f t="shared" si="152"/>
        <v>97</v>
      </c>
      <c r="D133" s="309" t="str">
        <f t="shared" ref="D133:D164" si="153">IF($B133=1,VLOOKUP($A133,LY_ServicePoints,2,FALSE),"")</f>
        <v/>
      </c>
      <c r="E133" s="42" t="str">
        <f t="shared" ref="E133:E164" si="154">IF($B133=1,VLOOKUP($A133,LY_ServicePoints,3,FALSE),"")</f>
        <v/>
      </c>
      <c r="F133" s="42" t="str">
        <f t="shared" ref="F133:F164" si="155">IF($B133=1,VLOOKUP($A133,LY_ServicePoints,4,FALSE),"")</f>
        <v/>
      </c>
      <c r="G133" s="463" t="str">
        <f t="shared" ref="G133:G164" si="156">IF($B133=1,VLOOKUP($A133,LY_ServicePoints,5,FALSE),"")</f>
        <v/>
      </c>
      <c r="H133" s="42"/>
      <c r="I133" s="308" t="str">
        <f t="shared" ref="I133:I164" si="157">IF($B133=1,VLOOKUP($A133,LY_ServicePoints,6,FALSE),"")</f>
        <v/>
      </c>
      <c r="J133" s="136" t="str">
        <f t="shared" ref="J133:J164" si="158">IF($B133=1,VLOOKUP($A133,LY_ServicePoints,7,FALSE),"")</f>
        <v/>
      </c>
      <c r="K133" s="409" t="str">
        <f t="shared" si="89"/>
        <v/>
      </c>
      <c r="L133" s="48">
        <f t="shared" ref="L133:L164" si="159">IF(LEN(D133)&gt;0,1,0)</f>
        <v>0</v>
      </c>
      <c r="M133" s="271" t="str">
        <f t="shared" si="90"/>
        <v/>
      </c>
      <c r="N133" s="271" t="str">
        <f t="shared" si="91"/>
        <v/>
      </c>
      <c r="O133" s="152"/>
      <c r="P133" s="106" t="str">
        <f t="shared" si="92"/>
        <v/>
      </c>
      <c r="Q133" s="106" t="str">
        <f t="shared" si="93"/>
        <v/>
      </c>
      <c r="R133" s="106" t="str">
        <f t="shared" si="94"/>
        <v/>
      </c>
      <c r="S133" s="106" t="str">
        <f t="shared" si="95"/>
        <v/>
      </c>
      <c r="T133" s="106" t="str">
        <f t="shared" si="96"/>
        <v/>
      </c>
      <c r="U133" s="106" t="str">
        <f t="shared" si="97"/>
        <v/>
      </c>
      <c r="V133" s="106" t="str">
        <f t="shared" si="98"/>
        <v/>
      </c>
      <c r="W133" s="106" t="str">
        <f t="shared" si="99"/>
        <v/>
      </c>
      <c r="X133" s="106" t="str">
        <f t="shared" si="100"/>
        <v/>
      </c>
      <c r="Y133" s="106" t="str">
        <f t="shared" si="101"/>
        <v/>
      </c>
      <c r="Z133" s="106" t="str">
        <f t="shared" si="102"/>
        <v/>
      </c>
      <c r="AA133" s="106" t="str">
        <f t="shared" si="103"/>
        <v/>
      </c>
      <c r="AB133" s="106" t="str">
        <f t="shared" si="104"/>
        <v/>
      </c>
      <c r="AC133" s="106" t="str">
        <f t="shared" si="105"/>
        <v/>
      </c>
      <c r="AD133" s="106"/>
      <c r="AE133" s="106" t="str">
        <f t="shared" si="106"/>
        <v/>
      </c>
      <c r="AF133" s="106" t="str">
        <f t="shared" si="107"/>
        <v/>
      </c>
      <c r="AG133" s="106" t="str">
        <f t="shared" si="108"/>
        <v/>
      </c>
      <c r="AH133" s="106" t="str">
        <f t="shared" si="109"/>
        <v/>
      </c>
      <c r="AI133" s="106" t="str">
        <f t="shared" si="110"/>
        <v/>
      </c>
      <c r="AJ133" s="106" t="str">
        <f t="shared" si="111"/>
        <v/>
      </c>
      <c r="AK133" s="106" t="str">
        <f t="shared" si="112"/>
        <v/>
      </c>
      <c r="AL133" s="106" t="str">
        <f t="shared" si="113"/>
        <v/>
      </c>
      <c r="AM133" s="106" t="str">
        <f t="shared" si="114"/>
        <v/>
      </c>
      <c r="AN133" s="106" t="str">
        <f t="shared" si="115"/>
        <v/>
      </c>
      <c r="AO133" s="106" t="str">
        <f t="shared" si="116"/>
        <v/>
      </c>
      <c r="AP133" s="106" t="str">
        <f t="shared" si="117"/>
        <v/>
      </c>
      <c r="AQ133" s="106" t="str">
        <f t="shared" si="118"/>
        <v/>
      </c>
      <c r="AR133" s="106" t="str">
        <f t="shared" si="119"/>
        <v/>
      </c>
      <c r="AS133" s="271" t="str">
        <f t="shared" si="120"/>
        <v/>
      </c>
      <c r="AT133" s="271" t="str">
        <f t="shared" si="121"/>
        <v/>
      </c>
      <c r="AU133" s="271" t="str">
        <f t="shared" si="122"/>
        <v/>
      </c>
      <c r="AV133" s="271" t="str">
        <f t="shared" si="123"/>
        <v/>
      </c>
      <c r="AW133" s="271"/>
      <c r="AX133" s="106" t="str">
        <f t="shared" si="124"/>
        <v/>
      </c>
      <c r="AY133" s="106" t="str">
        <f t="shared" si="125"/>
        <v/>
      </c>
      <c r="AZ133" s="106" t="str">
        <f t="shared" si="126"/>
        <v/>
      </c>
      <c r="BA133" s="106" t="str">
        <f t="shared" si="127"/>
        <v/>
      </c>
      <c r="BB133" s="106" t="str">
        <f t="shared" si="128"/>
        <v/>
      </c>
      <c r="BC133" s="106" t="str">
        <f t="shared" si="129"/>
        <v/>
      </c>
      <c r="BD133" s="106" t="str">
        <f t="shared" si="130"/>
        <v/>
      </c>
      <c r="BE133" s="106" t="str">
        <f t="shared" si="131"/>
        <v/>
      </c>
      <c r="BF133" s="106" t="str">
        <f t="shared" si="132"/>
        <v/>
      </c>
      <c r="BG133" s="106" t="str">
        <f t="shared" si="133"/>
        <v/>
      </c>
      <c r="BH133" s="106" t="str">
        <f t="shared" si="134"/>
        <v/>
      </c>
      <c r="BI133" s="106" t="str">
        <f t="shared" si="135"/>
        <v/>
      </c>
      <c r="BJ133" s="106" t="str">
        <f t="shared" si="136"/>
        <v/>
      </c>
      <c r="BK133" s="106" t="str">
        <f t="shared" si="137"/>
        <v/>
      </c>
      <c r="BL133" s="106"/>
      <c r="BM133" s="106" t="str">
        <f t="shared" si="138"/>
        <v/>
      </c>
      <c r="BN133" s="106" t="str">
        <f t="shared" si="139"/>
        <v/>
      </c>
      <c r="BO133" s="106" t="str">
        <f t="shared" si="140"/>
        <v/>
      </c>
      <c r="BP133" s="106" t="str">
        <f t="shared" si="141"/>
        <v/>
      </c>
      <c r="BQ133" s="106" t="str">
        <f t="shared" si="142"/>
        <v/>
      </c>
      <c r="BR133" s="106" t="str">
        <f t="shared" si="143"/>
        <v/>
      </c>
      <c r="BS133" s="106" t="str">
        <f t="shared" si="144"/>
        <v/>
      </c>
      <c r="BT133" s="106" t="str">
        <f t="shared" si="145"/>
        <v/>
      </c>
      <c r="BU133" s="106" t="str">
        <f t="shared" si="146"/>
        <v/>
      </c>
      <c r="BV133" s="106" t="str">
        <f t="shared" si="147"/>
        <v/>
      </c>
      <c r="BW133" s="106" t="str">
        <f t="shared" si="148"/>
        <v/>
      </c>
      <c r="BX133" s="106" t="str">
        <f t="shared" si="149"/>
        <v/>
      </c>
      <c r="BY133" s="106" t="str">
        <f t="shared" si="150"/>
        <v/>
      </c>
      <c r="BZ133" s="106" t="str">
        <f t="shared" si="151"/>
        <v/>
      </c>
    </row>
    <row r="134" spans="1:78" ht="15.75" customHeight="1" x14ac:dyDescent="0.3">
      <c r="A134" s="154" t="str">
        <f>Contacts!$L$11&amp;"_"&amp;'Service Points'!C134</f>
        <v>S8602_98</v>
      </c>
      <c r="B134" s="411">
        <f>IF(ISERROR(VLOOKUP(A134,LY!$D:$E,1,FALSE)),0,1)</f>
        <v>0</v>
      </c>
      <c r="C134" s="307">
        <f t="shared" si="152"/>
        <v>98</v>
      </c>
      <c r="D134" s="309" t="str">
        <f t="shared" si="153"/>
        <v/>
      </c>
      <c r="E134" s="42" t="str">
        <f t="shared" si="154"/>
        <v/>
      </c>
      <c r="F134" s="42" t="str">
        <f t="shared" si="155"/>
        <v/>
      </c>
      <c r="G134" s="463" t="str">
        <f t="shared" si="156"/>
        <v/>
      </c>
      <c r="H134" s="42"/>
      <c r="I134" s="308" t="str">
        <f t="shared" si="157"/>
        <v/>
      </c>
      <c r="J134" s="136" t="str">
        <f t="shared" si="158"/>
        <v/>
      </c>
      <c r="K134" s="409" t="str">
        <f t="shared" si="89"/>
        <v/>
      </c>
      <c r="L134" s="48">
        <f t="shared" si="159"/>
        <v>0</v>
      </c>
      <c r="M134" s="271" t="str">
        <f t="shared" si="90"/>
        <v/>
      </c>
      <c r="N134" s="271" t="str">
        <f t="shared" si="91"/>
        <v/>
      </c>
      <c r="O134" s="152"/>
      <c r="P134" s="106" t="str">
        <f t="shared" si="92"/>
        <v/>
      </c>
      <c r="Q134" s="106" t="str">
        <f t="shared" si="93"/>
        <v/>
      </c>
      <c r="R134" s="106" t="str">
        <f t="shared" si="94"/>
        <v/>
      </c>
      <c r="S134" s="106" t="str">
        <f t="shared" si="95"/>
        <v/>
      </c>
      <c r="T134" s="106" t="str">
        <f t="shared" si="96"/>
        <v/>
      </c>
      <c r="U134" s="106" t="str">
        <f t="shared" si="97"/>
        <v/>
      </c>
      <c r="V134" s="106" t="str">
        <f t="shared" si="98"/>
        <v/>
      </c>
      <c r="W134" s="106" t="str">
        <f t="shared" si="99"/>
        <v/>
      </c>
      <c r="X134" s="106" t="str">
        <f t="shared" si="100"/>
        <v/>
      </c>
      <c r="Y134" s="106" t="str">
        <f t="shared" si="101"/>
        <v/>
      </c>
      <c r="Z134" s="106" t="str">
        <f t="shared" si="102"/>
        <v/>
      </c>
      <c r="AA134" s="106" t="str">
        <f t="shared" si="103"/>
        <v/>
      </c>
      <c r="AB134" s="106" t="str">
        <f t="shared" si="104"/>
        <v/>
      </c>
      <c r="AC134" s="106" t="str">
        <f t="shared" si="105"/>
        <v/>
      </c>
      <c r="AD134" s="106"/>
      <c r="AE134" s="106" t="str">
        <f t="shared" si="106"/>
        <v/>
      </c>
      <c r="AF134" s="106" t="str">
        <f t="shared" si="107"/>
        <v/>
      </c>
      <c r="AG134" s="106" t="str">
        <f t="shared" si="108"/>
        <v/>
      </c>
      <c r="AH134" s="106" t="str">
        <f t="shared" si="109"/>
        <v/>
      </c>
      <c r="AI134" s="106" t="str">
        <f t="shared" si="110"/>
        <v/>
      </c>
      <c r="AJ134" s="106" t="str">
        <f t="shared" si="111"/>
        <v/>
      </c>
      <c r="AK134" s="106" t="str">
        <f t="shared" si="112"/>
        <v/>
      </c>
      <c r="AL134" s="106" t="str">
        <f t="shared" si="113"/>
        <v/>
      </c>
      <c r="AM134" s="106" t="str">
        <f t="shared" si="114"/>
        <v/>
      </c>
      <c r="AN134" s="106" t="str">
        <f t="shared" si="115"/>
        <v/>
      </c>
      <c r="AO134" s="106" t="str">
        <f t="shared" si="116"/>
        <v/>
      </c>
      <c r="AP134" s="106" t="str">
        <f t="shared" si="117"/>
        <v/>
      </c>
      <c r="AQ134" s="106" t="str">
        <f t="shared" si="118"/>
        <v/>
      </c>
      <c r="AR134" s="106" t="str">
        <f t="shared" si="119"/>
        <v/>
      </c>
      <c r="AS134" s="271" t="str">
        <f t="shared" si="120"/>
        <v/>
      </c>
      <c r="AT134" s="271" t="str">
        <f t="shared" si="121"/>
        <v/>
      </c>
      <c r="AU134" s="271" t="str">
        <f t="shared" si="122"/>
        <v/>
      </c>
      <c r="AV134" s="271" t="str">
        <f t="shared" si="123"/>
        <v/>
      </c>
      <c r="AW134" s="271"/>
      <c r="AX134" s="106" t="str">
        <f t="shared" si="124"/>
        <v/>
      </c>
      <c r="AY134" s="106" t="str">
        <f t="shared" si="125"/>
        <v/>
      </c>
      <c r="AZ134" s="106" t="str">
        <f t="shared" si="126"/>
        <v/>
      </c>
      <c r="BA134" s="106" t="str">
        <f t="shared" si="127"/>
        <v/>
      </c>
      <c r="BB134" s="106" t="str">
        <f t="shared" si="128"/>
        <v/>
      </c>
      <c r="BC134" s="106" t="str">
        <f t="shared" si="129"/>
        <v/>
      </c>
      <c r="BD134" s="106" t="str">
        <f t="shared" si="130"/>
        <v/>
      </c>
      <c r="BE134" s="106" t="str">
        <f t="shared" si="131"/>
        <v/>
      </c>
      <c r="BF134" s="106" t="str">
        <f t="shared" si="132"/>
        <v/>
      </c>
      <c r="BG134" s="106" t="str">
        <f t="shared" si="133"/>
        <v/>
      </c>
      <c r="BH134" s="106" t="str">
        <f t="shared" si="134"/>
        <v/>
      </c>
      <c r="BI134" s="106" t="str">
        <f t="shared" si="135"/>
        <v/>
      </c>
      <c r="BJ134" s="106" t="str">
        <f t="shared" si="136"/>
        <v/>
      </c>
      <c r="BK134" s="106" t="str">
        <f t="shared" si="137"/>
        <v/>
      </c>
      <c r="BL134" s="106"/>
      <c r="BM134" s="106" t="str">
        <f t="shared" si="138"/>
        <v/>
      </c>
      <c r="BN134" s="106" t="str">
        <f t="shared" si="139"/>
        <v/>
      </c>
      <c r="BO134" s="106" t="str">
        <f t="shared" si="140"/>
        <v/>
      </c>
      <c r="BP134" s="106" t="str">
        <f t="shared" si="141"/>
        <v/>
      </c>
      <c r="BQ134" s="106" t="str">
        <f t="shared" si="142"/>
        <v/>
      </c>
      <c r="BR134" s="106" t="str">
        <f t="shared" si="143"/>
        <v/>
      </c>
      <c r="BS134" s="106" t="str">
        <f t="shared" si="144"/>
        <v/>
      </c>
      <c r="BT134" s="106" t="str">
        <f t="shared" si="145"/>
        <v/>
      </c>
      <c r="BU134" s="106" t="str">
        <f t="shared" si="146"/>
        <v/>
      </c>
      <c r="BV134" s="106" t="str">
        <f t="shared" si="147"/>
        <v/>
      </c>
      <c r="BW134" s="106" t="str">
        <f t="shared" si="148"/>
        <v/>
      </c>
      <c r="BX134" s="106" t="str">
        <f t="shared" si="149"/>
        <v/>
      </c>
      <c r="BY134" s="106" t="str">
        <f t="shared" si="150"/>
        <v/>
      </c>
      <c r="BZ134" s="106" t="str">
        <f t="shared" si="151"/>
        <v/>
      </c>
    </row>
    <row r="135" spans="1:78" ht="15.75" customHeight="1" x14ac:dyDescent="0.3">
      <c r="A135" s="154" t="str">
        <f>Contacts!$L$11&amp;"_"&amp;'Service Points'!C135</f>
        <v>S8602_99</v>
      </c>
      <c r="B135" s="411">
        <f>IF(ISERROR(VLOOKUP(A135,LY!$D:$E,1,FALSE)),0,1)</f>
        <v>0</v>
      </c>
      <c r="C135" s="307">
        <f t="shared" si="152"/>
        <v>99</v>
      </c>
      <c r="D135" s="309" t="str">
        <f t="shared" si="153"/>
        <v/>
      </c>
      <c r="E135" s="42" t="str">
        <f t="shared" si="154"/>
        <v/>
      </c>
      <c r="F135" s="42" t="str">
        <f t="shared" si="155"/>
        <v/>
      </c>
      <c r="G135" s="463" t="str">
        <f t="shared" si="156"/>
        <v/>
      </c>
      <c r="H135" s="42"/>
      <c r="I135" s="308" t="str">
        <f t="shared" si="157"/>
        <v/>
      </c>
      <c r="J135" s="136" t="str">
        <f t="shared" si="158"/>
        <v/>
      </c>
      <c r="K135" s="409" t="str">
        <f t="shared" si="89"/>
        <v/>
      </c>
      <c r="L135" s="48">
        <f t="shared" si="159"/>
        <v>0</v>
      </c>
      <c r="M135" s="271" t="str">
        <f t="shared" si="90"/>
        <v/>
      </c>
      <c r="N135" s="271" t="str">
        <f t="shared" si="91"/>
        <v/>
      </c>
      <c r="O135" s="152"/>
      <c r="P135" s="106" t="str">
        <f t="shared" si="92"/>
        <v/>
      </c>
      <c r="Q135" s="106" t="str">
        <f t="shared" si="93"/>
        <v/>
      </c>
      <c r="R135" s="106" t="str">
        <f t="shared" si="94"/>
        <v/>
      </c>
      <c r="S135" s="106" t="str">
        <f t="shared" si="95"/>
        <v/>
      </c>
      <c r="T135" s="106" t="str">
        <f t="shared" si="96"/>
        <v/>
      </c>
      <c r="U135" s="106" t="str">
        <f t="shared" si="97"/>
        <v/>
      </c>
      <c r="V135" s="106" t="str">
        <f t="shared" si="98"/>
        <v/>
      </c>
      <c r="W135" s="106" t="str">
        <f t="shared" si="99"/>
        <v/>
      </c>
      <c r="X135" s="106" t="str">
        <f t="shared" si="100"/>
        <v/>
      </c>
      <c r="Y135" s="106" t="str">
        <f t="shared" si="101"/>
        <v/>
      </c>
      <c r="Z135" s="106" t="str">
        <f t="shared" si="102"/>
        <v/>
      </c>
      <c r="AA135" s="106" t="str">
        <f t="shared" si="103"/>
        <v/>
      </c>
      <c r="AB135" s="106" t="str">
        <f t="shared" si="104"/>
        <v/>
      </c>
      <c r="AC135" s="106" t="str">
        <f t="shared" si="105"/>
        <v/>
      </c>
      <c r="AD135" s="106"/>
      <c r="AE135" s="106" t="str">
        <f t="shared" si="106"/>
        <v/>
      </c>
      <c r="AF135" s="106" t="str">
        <f t="shared" si="107"/>
        <v/>
      </c>
      <c r="AG135" s="106" t="str">
        <f t="shared" si="108"/>
        <v/>
      </c>
      <c r="AH135" s="106" t="str">
        <f t="shared" si="109"/>
        <v/>
      </c>
      <c r="AI135" s="106" t="str">
        <f t="shared" si="110"/>
        <v/>
      </c>
      <c r="AJ135" s="106" t="str">
        <f t="shared" si="111"/>
        <v/>
      </c>
      <c r="AK135" s="106" t="str">
        <f t="shared" si="112"/>
        <v/>
      </c>
      <c r="AL135" s="106" t="str">
        <f t="shared" si="113"/>
        <v/>
      </c>
      <c r="AM135" s="106" t="str">
        <f t="shared" si="114"/>
        <v/>
      </c>
      <c r="AN135" s="106" t="str">
        <f t="shared" si="115"/>
        <v/>
      </c>
      <c r="AO135" s="106" t="str">
        <f t="shared" si="116"/>
        <v/>
      </c>
      <c r="AP135" s="106" t="str">
        <f t="shared" si="117"/>
        <v/>
      </c>
      <c r="AQ135" s="106" t="str">
        <f t="shared" si="118"/>
        <v/>
      </c>
      <c r="AR135" s="106" t="str">
        <f t="shared" si="119"/>
        <v/>
      </c>
      <c r="AS135" s="271" t="str">
        <f t="shared" si="120"/>
        <v/>
      </c>
      <c r="AT135" s="271" t="str">
        <f t="shared" si="121"/>
        <v/>
      </c>
      <c r="AU135" s="271" t="str">
        <f t="shared" si="122"/>
        <v/>
      </c>
      <c r="AV135" s="271" t="str">
        <f t="shared" si="123"/>
        <v/>
      </c>
      <c r="AW135" s="271"/>
      <c r="AX135" s="106" t="str">
        <f t="shared" si="124"/>
        <v/>
      </c>
      <c r="AY135" s="106" t="str">
        <f t="shared" si="125"/>
        <v/>
      </c>
      <c r="AZ135" s="106" t="str">
        <f t="shared" si="126"/>
        <v/>
      </c>
      <c r="BA135" s="106" t="str">
        <f t="shared" si="127"/>
        <v/>
      </c>
      <c r="BB135" s="106" t="str">
        <f t="shared" si="128"/>
        <v/>
      </c>
      <c r="BC135" s="106" t="str">
        <f t="shared" si="129"/>
        <v/>
      </c>
      <c r="BD135" s="106" t="str">
        <f t="shared" si="130"/>
        <v/>
      </c>
      <c r="BE135" s="106" t="str">
        <f t="shared" si="131"/>
        <v/>
      </c>
      <c r="BF135" s="106" t="str">
        <f t="shared" si="132"/>
        <v/>
      </c>
      <c r="BG135" s="106" t="str">
        <f t="shared" si="133"/>
        <v/>
      </c>
      <c r="BH135" s="106" t="str">
        <f t="shared" si="134"/>
        <v/>
      </c>
      <c r="BI135" s="106" t="str">
        <f t="shared" si="135"/>
        <v/>
      </c>
      <c r="BJ135" s="106" t="str">
        <f t="shared" si="136"/>
        <v/>
      </c>
      <c r="BK135" s="106" t="str">
        <f t="shared" si="137"/>
        <v/>
      </c>
      <c r="BL135" s="106"/>
      <c r="BM135" s="106" t="str">
        <f t="shared" si="138"/>
        <v/>
      </c>
      <c r="BN135" s="106" t="str">
        <f t="shared" si="139"/>
        <v/>
      </c>
      <c r="BO135" s="106" t="str">
        <f t="shared" si="140"/>
        <v/>
      </c>
      <c r="BP135" s="106" t="str">
        <f t="shared" si="141"/>
        <v/>
      </c>
      <c r="BQ135" s="106" t="str">
        <f t="shared" si="142"/>
        <v/>
      </c>
      <c r="BR135" s="106" t="str">
        <f t="shared" si="143"/>
        <v/>
      </c>
      <c r="BS135" s="106" t="str">
        <f t="shared" si="144"/>
        <v/>
      </c>
      <c r="BT135" s="106" t="str">
        <f t="shared" si="145"/>
        <v/>
      </c>
      <c r="BU135" s="106" t="str">
        <f t="shared" si="146"/>
        <v/>
      </c>
      <c r="BV135" s="106" t="str">
        <f t="shared" si="147"/>
        <v/>
      </c>
      <c r="BW135" s="106" t="str">
        <f t="shared" si="148"/>
        <v/>
      </c>
      <c r="BX135" s="106" t="str">
        <f t="shared" si="149"/>
        <v/>
      </c>
      <c r="BY135" s="106" t="str">
        <f t="shared" si="150"/>
        <v/>
      </c>
      <c r="BZ135" s="106" t="str">
        <f t="shared" si="151"/>
        <v/>
      </c>
    </row>
    <row r="136" spans="1:78" ht="15.75" customHeight="1" x14ac:dyDescent="0.3">
      <c r="A136" s="154" t="str">
        <f>Contacts!$L$11&amp;"_"&amp;'Service Points'!C136</f>
        <v>S8602_100</v>
      </c>
      <c r="B136" s="411">
        <f>IF(ISERROR(VLOOKUP(A136,LY!$D:$E,1,FALSE)),0,1)</f>
        <v>0</v>
      </c>
      <c r="C136" s="307">
        <f t="shared" si="152"/>
        <v>100</v>
      </c>
      <c r="D136" s="309" t="str">
        <f t="shared" si="153"/>
        <v/>
      </c>
      <c r="E136" s="42" t="str">
        <f t="shared" si="154"/>
        <v/>
      </c>
      <c r="F136" s="42" t="str">
        <f t="shared" si="155"/>
        <v/>
      </c>
      <c r="G136" s="463" t="str">
        <f t="shared" si="156"/>
        <v/>
      </c>
      <c r="H136" s="42"/>
      <c r="I136" s="308" t="str">
        <f t="shared" si="157"/>
        <v/>
      </c>
      <c r="J136" s="136" t="str">
        <f t="shared" si="158"/>
        <v/>
      </c>
      <c r="K136" s="409" t="str">
        <f t="shared" si="89"/>
        <v/>
      </c>
      <c r="L136" s="48">
        <f t="shared" si="159"/>
        <v>0</v>
      </c>
      <c r="M136" s="271" t="str">
        <f t="shared" si="90"/>
        <v/>
      </c>
      <c r="N136" s="271" t="str">
        <f t="shared" si="91"/>
        <v/>
      </c>
      <c r="O136" s="152"/>
      <c r="P136" s="106" t="str">
        <f t="shared" si="92"/>
        <v/>
      </c>
      <c r="Q136" s="106" t="str">
        <f t="shared" si="93"/>
        <v/>
      </c>
      <c r="R136" s="106" t="str">
        <f t="shared" si="94"/>
        <v/>
      </c>
      <c r="S136" s="106" t="str">
        <f t="shared" si="95"/>
        <v/>
      </c>
      <c r="T136" s="106" t="str">
        <f t="shared" si="96"/>
        <v/>
      </c>
      <c r="U136" s="106" t="str">
        <f t="shared" si="97"/>
        <v/>
      </c>
      <c r="V136" s="106" t="str">
        <f t="shared" si="98"/>
        <v/>
      </c>
      <c r="W136" s="106" t="str">
        <f t="shared" si="99"/>
        <v/>
      </c>
      <c r="X136" s="106" t="str">
        <f t="shared" si="100"/>
        <v/>
      </c>
      <c r="Y136" s="106" t="str">
        <f t="shared" si="101"/>
        <v/>
      </c>
      <c r="Z136" s="106" t="str">
        <f t="shared" si="102"/>
        <v/>
      </c>
      <c r="AA136" s="106" t="str">
        <f t="shared" si="103"/>
        <v/>
      </c>
      <c r="AB136" s="106" t="str">
        <f t="shared" si="104"/>
        <v/>
      </c>
      <c r="AC136" s="106" t="str">
        <f t="shared" si="105"/>
        <v/>
      </c>
      <c r="AD136" s="106"/>
      <c r="AE136" s="106" t="str">
        <f t="shared" si="106"/>
        <v/>
      </c>
      <c r="AF136" s="106" t="str">
        <f t="shared" si="107"/>
        <v/>
      </c>
      <c r="AG136" s="106" t="str">
        <f t="shared" si="108"/>
        <v/>
      </c>
      <c r="AH136" s="106" t="str">
        <f t="shared" si="109"/>
        <v/>
      </c>
      <c r="AI136" s="106" t="str">
        <f t="shared" si="110"/>
        <v/>
      </c>
      <c r="AJ136" s="106" t="str">
        <f t="shared" si="111"/>
        <v/>
      </c>
      <c r="AK136" s="106" t="str">
        <f t="shared" si="112"/>
        <v/>
      </c>
      <c r="AL136" s="106" t="str">
        <f t="shared" si="113"/>
        <v/>
      </c>
      <c r="AM136" s="106" t="str">
        <f t="shared" si="114"/>
        <v/>
      </c>
      <c r="AN136" s="106" t="str">
        <f t="shared" si="115"/>
        <v/>
      </c>
      <c r="AO136" s="106" t="str">
        <f t="shared" si="116"/>
        <v/>
      </c>
      <c r="AP136" s="106" t="str">
        <f t="shared" si="117"/>
        <v/>
      </c>
      <c r="AQ136" s="106" t="str">
        <f t="shared" si="118"/>
        <v/>
      </c>
      <c r="AR136" s="106" t="str">
        <f t="shared" si="119"/>
        <v/>
      </c>
      <c r="AS136" s="271" t="str">
        <f t="shared" si="120"/>
        <v/>
      </c>
      <c r="AT136" s="271" t="str">
        <f t="shared" si="121"/>
        <v/>
      </c>
      <c r="AU136" s="271" t="str">
        <f t="shared" si="122"/>
        <v/>
      </c>
      <c r="AV136" s="271" t="str">
        <f t="shared" si="123"/>
        <v/>
      </c>
      <c r="AW136" s="271"/>
      <c r="AX136" s="106" t="str">
        <f t="shared" si="124"/>
        <v/>
      </c>
      <c r="AY136" s="106" t="str">
        <f t="shared" si="125"/>
        <v/>
      </c>
      <c r="AZ136" s="106" t="str">
        <f t="shared" si="126"/>
        <v/>
      </c>
      <c r="BA136" s="106" t="str">
        <f t="shared" si="127"/>
        <v/>
      </c>
      <c r="BB136" s="106" t="str">
        <f t="shared" si="128"/>
        <v/>
      </c>
      <c r="BC136" s="106" t="str">
        <f t="shared" si="129"/>
        <v/>
      </c>
      <c r="BD136" s="106" t="str">
        <f t="shared" si="130"/>
        <v/>
      </c>
      <c r="BE136" s="106" t="str">
        <f t="shared" si="131"/>
        <v/>
      </c>
      <c r="BF136" s="106" t="str">
        <f t="shared" si="132"/>
        <v/>
      </c>
      <c r="BG136" s="106" t="str">
        <f t="shared" si="133"/>
        <v/>
      </c>
      <c r="BH136" s="106" t="str">
        <f t="shared" si="134"/>
        <v/>
      </c>
      <c r="BI136" s="106" t="str">
        <f t="shared" si="135"/>
        <v/>
      </c>
      <c r="BJ136" s="106" t="str">
        <f t="shared" si="136"/>
        <v/>
      </c>
      <c r="BK136" s="106" t="str">
        <f t="shared" si="137"/>
        <v/>
      </c>
      <c r="BL136" s="106"/>
      <c r="BM136" s="106" t="str">
        <f t="shared" si="138"/>
        <v/>
      </c>
      <c r="BN136" s="106" t="str">
        <f t="shared" si="139"/>
        <v/>
      </c>
      <c r="BO136" s="106" t="str">
        <f t="shared" si="140"/>
        <v/>
      </c>
      <c r="BP136" s="106" t="str">
        <f t="shared" si="141"/>
        <v/>
      </c>
      <c r="BQ136" s="106" t="str">
        <f t="shared" si="142"/>
        <v/>
      </c>
      <c r="BR136" s="106" t="str">
        <f t="shared" si="143"/>
        <v/>
      </c>
      <c r="BS136" s="106" t="str">
        <f t="shared" si="144"/>
        <v/>
      </c>
      <c r="BT136" s="106" t="str">
        <f t="shared" si="145"/>
        <v/>
      </c>
      <c r="BU136" s="106" t="str">
        <f t="shared" si="146"/>
        <v/>
      </c>
      <c r="BV136" s="106" t="str">
        <f t="shared" si="147"/>
        <v/>
      </c>
      <c r="BW136" s="106" t="str">
        <f t="shared" si="148"/>
        <v/>
      </c>
      <c r="BX136" s="106" t="str">
        <f t="shared" si="149"/>
        <v/>
      </c>
      <c r="BY136" s="106" t="str">
        <f t="shared" si="150"/>
        <v/>
      </c>
      <c r="BZ136" s="106" t="str">
        <f t="shared" si="151"/>
        <v/>
      </c>
    </row>
    <row r="137" spans="1:78" ht="15.75" customHeight="1" x14ac:dyDescent="0.3">
      <c r="A137" s="154" t="str">
        <f>Contacts!$L$11&amp;"_"&amp;'Service Points'!C137</f>
        <v>S8602_101</v>
      </c>
      <c r="B137" s="411">
        <f>IF(ISERROR(VLOOKUP(A137,LY!$D:$E,1,FALSE)),0,1)</f>
        <v>0</v>
      </c>
      <c r="C137" s="307">
        <f t="shared" si="152"/>
        <v>101</v>
      </c>
      <c r="D137" s="309" t="str">
        <f t="shared" si="153"/>
        <v/>
      </c>
      <c r="E137" s="42" t="str">
        <f t="shared" si="154"/>
        <v/>
      </c>
      <c r="F137" s="42" t="str">
        <f t="shared" si="155"/>
        <v/>
      </c>
      <c r="G137" s="463" t="str">
        <f t="shared" si="156"/>
        <v/>
      </c>
      <c r="H137" s="42"/>
      <c r="I137" s="308" t="str">
        <f t="shared" si="157"/>
        <v/>
      </c>
      <c r="J137" s="136" t="str">
        <f t="shared" si="158"/>
        <v/>
      </c>
      <c r="K137" s="409" t="str">
        <f t="shared" si="89"/>
        <v/>
      </c>
      <c r="L137" s="48">
        <f t="shared" si="159"/>
        <v>0</v>
      </c>
      <c r="M137" s="271" t="str">
        <f t="shared" si="90"/>
        <v/>
      </c>
      <c r="N137" s="271" t="str">
        <f t="shared" si="91"/>
        <v/>
      </c>
      <c r="O137" s="152"/>
      <c r="P137" s="106" t="str">
        <f t="shared" si="92"/>
        <v/>
      </c>
      <c r="Q137" s="106" t="str">
        <f t="shared" si="93"/>
        <v/>
      </c>
      <c r="R137" s="106" t="str">
        <f t="shared" si="94"/>
        <v/>
      </c>
      <c r="S137" s="106" t="str">
        <f t="shared" si="95"/>
        <v/>
      </c>
      <c r="T137" s="106" t="str">
        <f t="shared" si="96"/>
        <v/>
      </c>
      <c r="U137" s="106" t="str">
        <f t="shared" si="97"/>
        <v/>
      </c>
      <c r="V137" s="106" t="str">
        <f t="shared" si="98"/>
        <v/>
      </c>
      <c r="W137" s="106" t="str">
        <f t="shared" si="99"/>
        <v/>
      </c>
      <c r="X137" s="106" t="str">
        <f t="shared" si="100"/>
        <v/>
      </c>
      <c r="Y137" s="106" t="str">
        <f t="shared" si="101"/>
        <v/>
      </c>
      <c r="Z137" s="106" t="str">
        <f t="shared" si="102"/>
        <v/>
      </c>
      <c r="AA137" s="106" t="str">
        <f t="shared" si="103"/>
        <v/>
      </c>
      <c r="AB137" s="106" t="str">
        <f t="shared" si="104"/>
        <v/>
      </c>
      <c r="AC137" s="106" t="str">
        <f t="shared" si="105"/>
        <v/>
      </c>
      <c r="AD137" s="106"/>
      <c r="AE137" s="106" t="str">
        <f t="shared" si="106"/>
        <v/>
      </c>
      <c r="AF137" s="106" t="str">
        <f t="shared" si="107"/>
        <v/>
      </c>
      <c r="AG137" s="106" t="str">
        <f t="shared" si="108"/>
        <v/>
      </c>
      <c r="AH137" s="106" t="str">
        <f t="shared" si="109"/>
        <v/>
      </c>
      <c r="AI137" s="106" t="str">
        <f t="shared" si="110"/>
        <v/>
      </c>
      <c r="AJ137" s="106" t="str">
        <f t="shared" si="111"/>
        <v/>
      </c>
      <c r="AK137" s="106" t="str">
        <f t="shared" si="112"/>
        <v/>
      </c>
      <c r="AL137" s="106" t="str">
        <f t="shared" si="113"/>
        <v/>
      </c>
      <c r="AM137" s="106" t="str">
        <f t="shared" si="114"/>
        <v/>
      </c>
      <c r="AN137" s="106" t="str">
        <f t="shared" si="115"/>
        <v/>
      </c>
      <c r="AO137" s="106" t="str">
        <f t="shared" si="116"/>
        <v/>
      </c>
      <c r="AP137" s="106" t="str">
        <f t="shared" si="117"/>
        <v/>
      </c>
      <c r="AQ137" s="106" t="str">
        <f t="shared" si="118"/>
        <v/>
      </c>
      <c r="AR137" s="106" t="str">
        <f t="shared" si="119"/>
        <v/>
      </c>
      <c r="AS137" s="271" t="str">
        <f t="shared" si="120"/>
        <v/>
      </c>
      <c r="AT137" s="271" t="str">
        <f t="shared" si="121"/>
        <v/>
      </c>
      <c r="AU137" s="271" t="str">
        <f t="shared" si="122"/>
        <v/>
      </c>
      <c r="AV137" s="271" t="str">
        <f t="shared" si="123"/>
        <v/>
      </c>
      <c r="AW137" s="271"/>
      <c r="AX137" s="106" t="str">
        <f t="shared" si="124"/>
        <v/>
      </c>
      <c r="AY137" s="106" t="str">
        <f t="shared" si="125"/>
        <v/>
      </c>
      <c r="AZ137" s="106" t="str">
        <f t="shared" si="126"/>
        <v/>
      </c>
      <c r="BA137" s="106" t="str">
        <f t="shared" si="127"/>
        <v/>
      </c>
      <c r="BB137" s="106" t="str">
        <f t="shared" si="128"/>
        <v/>
      </c>
      <c r="BC137" s="106" t="str">
        <f t="shared" si="129"/>
        <v/>
      </c>
      <c r="BD137" s="106" t="str">
        <f t="shared" si="130"/>
        <v/>
      </c>
      <c r="BE137" s="106" t="str">
        <f t="shared" si="131"/>
        <v/>
      </c>
      <c r="BF137" s="106" t="str">
        <f t="shared" si="132"/>
        <v/>
      </c>
      <c r="BG137" s="106" t="str">
        <f t="shared" si="133"/>
        <v/>
      </c>
      <c r="BH137" s="106" t="str">
        <f t="shared" si="134"/>
        <v/>
      </c>
      <c r="BI137" s="106" t="str">
        <f t="shared" si="135"/>
        <v/>
      </c>
      <c r="BJ137" s="106" t="str">
        <f t="shared" si="136"/>
        <v/>
      </c>
      <c r="BK137" s="106" t="str">
        <f t="shared" si="137"/>
        <v/>
      </c>
      <c r="BL137" s="106"/>
      <c r="BM137" s="106" t="str">
        <f t="shared" si="138"/>
        <v/>
      </c>
      <c r="BN137" s="106" t="str">
        <f t="shared" si="139"/>
        <v/>
      </c>
      <c r="BO137" s="106" t="str">
        <f t="shared" si="140"/>
        <v/>
      </c>
      <c r="BP137" s="106" t="str">
        <f t="shared" si="141"/>
        <v/>
      </c>
      <c r="BQ137" s="106" t="str">
        <f t="shared" si="142"/>
        <v/>
      </c>
      <c r="BR137" s="106" t="str">
        <f t="shared" si="143"/>
        <v/>
      </c>
      <c r="BS137" s="106" t="str">
        <f t="shared" si="144"/>
        <v/>
      </c>
      <c r="BT137" s="106" t="str">
        <f t="shared" si="145"/>
        <v/>
      </c>
      <c r="BU137" s="106" t="str">
        <f t="shared" si="146"/>
        <v/>
      </c>
      <c r="BV137" s="106" t="str">
        <f t="shared" si="147"/>
        <v/>
      </c>
      <c r="BW137" s="106" t="str">
        <f t="shared" si="148"/>
        <v/>
      </c>
      <c r="BX137" s="106" t="str">
        <f t="shared" si="149"/>
        <v/>
      </c>
      <c r="BY137" s="106" t="str">
        <f t="shared" si="150"/>
        <v/>
      </c>
      <c r="BZ137" s="106" t="str">
        <f t="shared" si="151"/>
        <v/>
      </c>
    </row>
    <row r="138" spans="1:78" ht="15.75" customHeight="1" x14ac:dyDescent="0.3">
      <c r="A138" s="154" t="str">
        <f>Contacts!$L$11&amp;"_"&amp;'Service Points'!C138</f>
        <v>S8602_102</v>
      </c>
      <c r="B138" s="411">
        <f>IF(ISERROR(VLOOKUP(A138,LY!$D:$E,1,FALSE)),0,1)</f>
        <v>0</v>
      </c>
      <c r="C138" s="307">
        <f t="shared" si="152"/>
        <v>102</v>
      </c>
      <c r="D138" s="309" t="str">
        <f t="shared" si="153"/>
        <v/>
      </c>
      <c r="E138" s="42" t="str">
        <f t="shared" si="154"/>
        <v/>
      </c>
      <c r="F138" s="42" t="str">
        <f t="shared" si="155"/>
        <v/>
      </c>
      <c r="G138" s="463" t="str">
        <f t="shared" si="156"/>
        <v/>
      </c>
      <c r="H138" s="42"/>
      <c r="I138" s="308" t="str">
        <f t="shared" si="157"/>
        <v/>
      </c>
      <c r="J138" s="136" t="str">
        <f t="shared" si="158"/>
        <v/>
      </c>
      <c r="K138" s="409" t="str">
        <f t="shared" si="89"/>
        <v/>
      </c>
      <c r="L138" s="48">
        <f t="shared" si="159"/>
        <v>0</v>
      </c>
      <c r="M138" s="271" t="str">
        <f t="shared" si="90"/>
        <v/>
      </c>
      <c r="N138" s="271" t="str">
        <f t="shared" si="91"/>
        <v/>
      </c>
      <c r="O138" s="152"/>
      <c r="P138" s="106" t="str">
        <f t="shared" si="92"/>
        <v/>
      </c>
      <c r="Q138" s="106" t="str">
        <f t="shared" si="93"/>
        <v/>
      </c>
      <c r="R138" s="106" t="str">
        <f t="shared" si="94"/>
        <v/>
      </c>
      <c r="S138" s="106" t="str">
        <f t="shared" si="95"/>
        <v/>
      </c>
      <c r="T138" s="106" t="str">
        <f t="shared" si="96"/>
        <v/>
      </c>
      <c r="U138" s="106" t="str">
        <f t="shared" si="97"/>
        <v/>
      </c>
      <c r="V138" s="106" t="str">
        <f t="shared" si="98"/>
        <v/>
      </c>
      <c r="W138" s="106" t="str">
        <f t="shared" si="99"/>
        <v/>
      </c>
      <c r="X138" s="106" t="str">
        <f t="shared" si="100"/>
        <v/>
      </c>
      <c r="Y138" s="106" t="str">
        <f t="shared" si="101"/>
        <v/>
      </c>
      <c r="Z138" s="106" t="str">
        <f t="shared" si="102"/>
        <v/>
      </c>
      <c r="AA138" s="106" t="str">
        <f t="shared" si="103"/>
        <v/>
      </c>
      <c r="AB138" s="106" t="str">
        <f t="shared" si="104"/>
        <v/>
      </c>
      <c r="AC138" s="106" t="str">
        <f t="shared" si="105"/>
        <v/>
      </c>
      <c r="AD138" s="106"/>
      <c r="AE138" s="106" t="str">
        <f t="shared" si="106"/>
        <v/>
      </c>
      <c r="AF138" s="106" t="str">
        <f t="shared" si="107"/>
        <v/>
      </c>
      <c r="AG138" s="106" t="str">
        <f t="shared" si="108"/>
        <v/>
      </c>
      <c r="AH138" s="106" t="str">
        <f t="shared" si="109"/>
        <v/>
      </c>
      <c r="AI138" s="106" t="str">
        <f t="shared" si="110"/>
        <v/>
      </c>
      <c r="AJ138" s="106" t="str">
        <f t="shared" si="111"/>
        <v/>
      </c>
      <c r="AK138" s="106" t="str">
        <f t="shared" si="112"/>
        <v/>
      </c>
      <c r="AL138" s="106" t="str">
        <f t="shared" si="113"/>
        <v/>
      </c>
      <c r="AM138" s="106" t="str">
        <f t="shared" si="114"/>
        <v/>
      </c>
      <c r="AN138" s="106" t="str">
        <f t="shared" si="115"/>
        <v/>
      </c>
      <c r="AO138" s="106" t="str">
        <f t="shared" si="116"/>
        <v/>
      </c>
      <c r="AP138" s="106" t="str">
        <f t="shared" si="117"/>
        <v/>
      </c>
      <c r="AQ138" s="106" t="str">
        <f t="shared" si="118"/>
        <v/>
      </c>
      <c r="AR138" s="106" t="str">
        <f t="shared" si="119"/>
        <v/>
      </c>
      <c r="AS138" s="271" t="str">
        <f t="shared" si="120"/>
        <v/>
      </c>
      <c r="AT138" s="271" t="str">
        <f t="shared" si="121"/>
        <v/>
      </c>
      <c r="AU138" s="271" t="str">
        <f t="shared" si="122"/>
        <v/>
      </c>
      <c r="AV138" s="271" t="str">
        <f t="shared" si="123"/>
        <v/>
      </c>
      <c r="AW138" s="271"/>
      <c r="AX138" s="106" t="str">
        <f t="shared" si="124"/>
        <v/>
      </c>
      <c r="AY138" s="106" t="str">
        <f t="shared" si="125"/>
        <v/>
      </c>
      <c r="AZ138" s="106" t="str">
        <f t="shared" si="126"/>
        <v/>
      </c>
      <c r="BA138" s="106" t="str">
        <f t="shared" si="127"/>
        <v/>
      </c>
      <c r="BB138" s="106" t="str">
        <f t="shared" si="128"/>
        <v/>
      </c>
      <c r="BC138" s="106" t="str">
        <f t="shared" si="129"/>
        <v/>
      </c>
      <c r="BD138" s="106" t="str">
        <f t="shared" si="130"/>
        <v/>
      </c>
      <c r="BE138" s="106" t="str">
        <f t="shared" si="131"/>
        <v/>
      </c>
      <c r="BF138" s="106" t="str">
        <f t="shared" si="132"/>
        <v/>
      </c>
      <c r="BG138" s="106" t="str">
        <f t="shared" si="133"/>
        <v/>
      </c>
      <c r="BH138" s="106" t="str">
        <f t="shared" si="134"/>
        <v/>
      </c>
      <c r="BI138" s="106" t="str">
        <f t="shared" si="135"/>
        <v/>
      </c>
      <c r="BJ138" s="106" t="str">
        <f t="shared" si="136"/>
        <v/>
      </c>
      <c r="BK138" s="106" t="str">
        <f t="shared" si="137"/>
        <v/>
      </c>
      <c r="BL138" s="106"/>
      <c r="BM138" s="106" t="str">
        <f t="shared" si="138"/>
        <v/>
      </c>
      <c r="BN138" s="106" t="str">
        <f t="shared" si="139"/>
        <v/>
      </c>
      <c r="BO138" s="106" t="str">
        <f t="shared" si="140"/>
        <v/>
      </c>
      <c r="BP138" s="106" t="str">
        <f t="shared" si="141"/>
        <v/>
      </c>
      <c r="BQ138" s="106" t="str">
        <f t="shared" si="142"/>
        <v/>
      </c>
      <c r="BR138" s="106" t="str">
        <f t="shared" si="143"/>
        <v/>
      </c>
      <c r="BS138" s="106" t="str">
        <f t="shared" si="144"/>
        <v/>
      </c>
      <c r="BT138" s="106" t="str">
        <f t="shared" si="145"/>
        <v/>
      </c>
      <c r="BU138" s="106" t="str">
        <f t="shared" si="146"/>
        <v/>
      </c>
      <c r="BV138" s="106" t="str">
        <f t="shared" si="147"/>
        <v/>
      </c>
      <c r="BW138" s="106" t="str">
        <f t="shared" si="148"/>
        <v/>
      </c>
      <c r="BX138" s="106" t="str">
        <f t="shared" si="149"/>
        <v/>
      </c>
      <c r="BY138" s="106" t="str">
        <f t="shared" si="150"/>
        <v/>
      </c>
      <c r="BZ138" s="106" t="str">
        <f t="shared" si="151"/>
        <v/>
      </c>
    </row>
    <row r="139" spans="1:78" ht="15.75" customHeight="1" x14ac:dyDescent="0.3">
      <c r="A139" s="154" t="str">
        <f>Contacts!$L$11&amp;"_"&amp;'Service Points'!C139</f>
        <v>S8602_103</v>
      </c>
      <c r="B139" s="411">
        <f>IF(ISERROR(VLOOKUP(A139,LY!$D:$E,1,FALSE)),0,1)</f>
        <v>0</v>
      </c>
      <c r="C139" s="307">
        <f t="shared" si="152"/>
        <v>103</v>
      </c>
      <c r="D139" s="309" t="str">
        <f t="shared" si="153"/>
        <v/>
      </c>
      <c r="E139" s="42" t="str">
        <f t="shared" si="154"/>
        <v/>
      </c>
      <c r="F139" s="42" t="str">
        <f t="shared" si="155"/>
        <v/>
      </c>
      <c r="G139" s="463" t="str">
        <f t="shared" si="156"/>
        <v/>
      </c>
      <c r="H139" s="42"/>
      <c r="I139" s="308" t="str">
        <f t="shared" si="157"/>
        <v/>
      </c>
      <c r="J139" s="136" t="str">
        <f t="shared" si="158"/>
        <v/>
      </c>
      <c r="K139" s="409" t="str">
        <f t="shared" si="89"/>
        <v/>
      </c>
      <c r="L139" s="48">
        <f t="shared" si="159"/>
        <v>0</v>
      </c>
      <c r="M139" s="271" t="str">
        <f t="shared" si="90"/>
        <v/>
      </c>
      <c r="N139" s="271" t="str">
        <f t="shared" si="91"/>
        <v/>
      </c>
      <c r="O139" s="152"/>
      <c r="P139" s="106" t="str">
        <f t="shared" si="92"/>
        <v/>
      </c>
      <c r="Q139" s="106" t="str">
        <f t="shared" si="93"/>
        <v/>
      </c>
      <c r="R139" s="106" t="str">
        <f t="shared" si="94"/>
        <v/>
      </c>
      <c r="S139" s="106" t="str">
        <f t="shared" si="95"/>
        <v/>
      </c>
      <c r="T139" s="106" t="str">
        <f t="shared" si="96"/>
        <v/>
      </c>
      <c r="U139" s="106" t="str">
        <f t="shared" si="97"/>
        <v/>
      </c>
      <c r="V139" s="106" t="str">
        <f t="shared" si="98"/>
        <v/>
      </c>
      <c r="W139" s="106" t="str">
        <f t="shared" si="99"/>
        <v/>
      </c>
      <c r="X139" s="106" t="str">
        <f t="shared" si="100"/>
        <v/>
      </c>
      <c r="Y139" s="106" t="str">
        <f t="shared" si="101"/>
        <v/>
      </c>
      <c r="Z139" s="106" t="str">
        <f t="shared" si="102"/>
        <v/>
      </c>
      <c r="AA139" s="106" t="str">
        <f t="shared" si="103"/>
        <v/>
      </c>
      <c r="AB139" s="106" t="str">
        <f t="shared" si="104"/>
        <v/>
      </c>
      <c r="AC139" s="106" t="str">
        <f t="shared" si="105"/>
        <v/>
      </c>
      <c r="AD139" s="106"/>
      <c r="AE139" s="106" t="str">
        <f t="shared" si="106"/>
        <v/>
      </c>
      <c r="AF139" s="106" t="str">
        <f t="shared" si="107"/>
        <v/>
      </c>
      <c r="AG139" s="106" t="str">
        <f t="shared" si="108"/>
        <v/>
      </c>
      <c r="AH139" s="106" t="str">
        <f t="shared" si="109"/>
        <v/>
      </c>
      <c r="AI139" s="106" t="str">
        <f t="shared" si="110"/>
        <v/>
      </c>
      <c r="AJ139" s="106" t="str">
        <f t="shared" si="111"/>
        <v/>
      </c>
      <c r="AK139" s="106" t="str">
        <f t="shared" si="112"/>
        <v/>
      </c>
      <c r="AL139" s="106" t="str">
        <f t="shared" si="113"/>
        <v/>
      </c>
      <c r="AM139" s="106" t="str">
        <f t="shared" si="114"/>
        <v/>
      </c>
      <c r="AN139" s="106" t="str">
        <f t="shared" si="115"/>
        <v/>
      </c>
      <c r="AO139" s="106" t="str">
        <f t="shared" si="116"/>
        <v/>
      </c>
      <c r="AP139" s="106" t="str">
        <f t="shared" si="117"/>
        <v/>
      </c>
      <c r="AQ139" s="106" t="str">
        <f t="shared" si="118"/>
        <v/>
      </c>
      <c r="AR139" s="106" t="str">
        <f t="shared" si="119"/>
        <v/>
      </c>
      <c r="AS139" s="271" t="str">
        <f t="shared" si="120"/>
        <v/>
      </c>
      <c r="AT139" s="271" t="str">
        <f t="shared" si="121"/>
        <v/>
      </c>
      <c r="AU139" s="271" t="str">
        <f t="shared" si="122"/>
        <v/>
      </c>
      <c r="AV139" s="271" t="str">
        <f t="shared" si="123"/>
        <v/>
      </c>
      <c r="AW139" s="271"/>
      <c r="AX139" s="106" t="str">
        <f t="shared" si="124"/>
        <v/>
      </c>
      <c r="AY139" s="106" t="str">
        <f t="shared" si="125"/>
        <v/>
      </c>
      <c r="AZ139" s="106" t="str">
        <f t="shared" si="126"/>
        <v/>
      </c>
      <c r="BA139" s="106" t="str">
        <f t="shared" si="127"/>
        <v/>
      </c>
      <c r="BB139" s="106" t="str">
        <f t="shared" si="128"/>
        <v/>
      </c>
      <c r="BC139" s="106" t="str">
        <f t="shared" si="129"/>
        <v/>
      </c>
      <c r="BD139" s="106" t="str">
        <f t="shared" si="130"/>
        <v/>
      </c>
      <c r="BE139" s="106" t="str">
        <f t="shared" si="131"/>
        <v/>
      </c>
      <c r="BF139" s="106" t="str">
        <f t="shared" si="132"/>
        <v/>
      </c>
      <c r="BG139" s="106" t="str">
        <f t="shared" si="133"/>
        <v/>
      </c>
      <c r="BH139" s="106" t="str">
        <f t="shared" si="134"/>
        <v/>
      </c>
      <c r="BI139" s="106" t="str">
        <f t="shared" si="135"/>
        <v/>
      </c>
      <c r="BJ139" s="106" t="str">
        <f t="shared" si="136"/>
        <v/>
      </c>
      <c r="BK139" s="106" t="str">
        <f t="shared" si="137"/>
        <v/>
      </c>
      <c r="BL139" s="106"/>
      <c r="BM139" s="106" t="str">
        <f t="shared" si="138"/>
        <v/>
      </c>
      <c r="BN139" s="106" t="str">
        <f t="shared" si="139"/>
        <v/>
      </c>
      <c r="BO139" s="106" t="str">
        <f t="shared" si="140"/>
        <v/>
      </c>
      <c r="BP139" s="106" t="str">
        <f t="shared" si="141"/>
        <v/>
      </c>
      <c r="BQ139" s="106" t="str">
        <f t="shared" si="142"/>
        <v/>
      </c>
      <c r="BR139" s="106" t="str">
        <f t="shared" si="143"/>
        <v/>
      </c>
      <c r="BS139" s="106" t="str">
        <f t="shared" si="144"/>
        <v/>
      </c>
      <c r="BT139" s="106" t="str">
        <f t="shared" si="145"/>
        <v/>
      </c>
      <c r="BU139" s="106" t="str">
        <f t="shared" si="146"/>
        <v/>
      </c>
      <c r="BV139" s="106" t="str">
        <f t="shared" si="147"/>
        <v/>
      </c>
      <c r="BW139" s="106" t="str">
        <f t="shared" si="148"/>
        <v/>
      </c>
      <c r="BX139" s="106" t="str">
        <f t="shared" si="149"/>
        <v/>
      </c>
      <c r="BY139" s="106" t="str">
        <f t="shared" si="150"/>
        <v/>
      </c>
      <c r="BZ139" s="106" t="str">
        <f t="shared" si="151"/>
        <v/>
      </c>
    </row>
    <row r="140" spans="1:78" ht="15.75" customHeight="1" x14ac:dyDescent="0.3">
      <c r="A140" s="154" t="str">
        <f>Contacts!$L$11&amp;"_"&amp;'Service Points'!C140</f>
        <v>S8602_104</v>
      </c>
      <c r="B140" s="411">
        <f>IF(ISERROR(VLOOKUP(A140,LY!$D:$E,1,FALSE)),0,1)</f>
        <v>0</v>
      </c>
      <c r="C140" s="307">
        <f t="shared" si="152"/>
        <v>104</v>
      </c>
      <c r="D140" s="309" t="str">
        <f t="shared" si="153"/>
        <v/>
      </c>
      <c r="E140" s="42" t="str">
        <f t="shared" si="154"/>
        <v/>
      </c>
      <c r="F140" s="42" t="str">
        <f t="shared" si="155"/>
        <v/>
      </c>
      <c r="G140" s="463" t="str">
        <f t="shared" si="156"/>
        <v/>
      </c>
      <c r="H140" s="42"/>
      <c r="I140" s="308" t="str">
        <f t="shared" si="157"/>
        <v/>
      </c>
      <c r="J140" s="136" t="str">
        <f t="shared" si="158"/>
        <v/>
      </c>
      <c r="K140" s="409" t="str">
        <f t="shared" si="89"/>
        <v/>
      </c>
      <c r="L140" s="48">
        <f t="shared" si="159"/>
        <v>0</v>
      </c>
      <c r="M140" s="271" t="str">
        <f t="shared" si="90"/>
        <v/>
      </c>
      <c r="N140" s="271" t="str">
        <f t="shared" si="91"/>
        <v/>
      </c>
      <c r="O140" s="152"/>
      <c r="P140" s="106" t="str">
        <f t="shared" si="92"/>
        <v/>
      </c>
      <c r="Q140" s="106" t="str">
        <f t="shared" si="93"/>
        <v/>
      </c>
      <c r="R140" s="106" t="str">
        <f t="shared" si="94"/>
        <v/>
      </c>
      <c r="S140" s="106" t="str">
        <f t="shared" si="95"/>
        <v/>
      </c>
      <c r="T140" s="106" t="str">
        <f t="shared" si="96"/>
        <v/>
      </c>
      <c r="U140" s="106" t="str">
        <f t="shared" si="97"/>
        <v/>
      </c>
      <c r="V140" s="106" t="str">
        <f t="shared" si="98"/>
        <v/>
      </c>
      <c r="W140" s="106" t="str">
        <f t="shared" si="99"/>
        <v/>
      </c>
      <c r="X140" s="106" t="str">
        <f t="shared" si="100"/>
        <v/>
      </c>
      <c r="Y140" s="106" t="str">
        <f t="shared" si="101"/>
        <v/>
      </c>
      <c r="Z140" s="106" t="str">
        <f t="shared" si="102"/>
        <v/>
      </c>
      <c r="AA140" s="106" t="str">
        <f t="shared" si="103"/>
        <v/>
      </c>
      <c r="AB140" s="106" t="str">
        <f t="shared" si="104"/>
        <v/>
      </c>
      <c r="AC140" s="106" t="str">
        <f t="shared" si="105"/>
        <v/>
      </c>
      <c r="AD140" s="106"/>
      <c r="AE140" s="106" t="str">
        <f t="shared" si="106"/>
        <v/>
      </c>
      <c r="AF140" s="106" t="str">
        <f t="shared" si="107"/>
        <v/>
      </c>
      <c r="AG140" s="106" t="str">
        <f t="shared" si="108"/>
        <v/>
      </c>
      <c r="AH140" s="106" t="str">
        <f t="shared" si="109"/>
        <v/>
      </c>
      <c r="AI140" s="106" t="str">
        <f t="shared" si="110"/>
        <v/>
      </c>
      <c r="AJ140" s="106" t="str">
        <f t="shared" si="111"/>
        <v/>
      </c>
      <c r="AK140" s="106" t="str">
        <f t="shared" si="112"/>
        <v/>
      </c>
      <c r="AL140" s="106" t="str">
        <f t="shared" si="113"/>
        <v/>
      </c>
      <c r="AM140" s="106" t="str">
        <f t="shared" si="114"/>
        <v/>
      </c>
      <c r="AN140" s="106" t="str">
        <f t="shared" si="115"/>
        <v/>
      </c>
      <c r="AO140" s="106" t="str">
        <f t="shared" si="116"/>
        <v/>
      </c>
      <c r="AP140" s="106" t="str">
        <f t="shared" si="117"/>
        <v/>
      </c>
      <c r="AQ140" s="106" t="str">
        <f t="shared" si="118"/>
        <v/>
      </c>
      <c r="AR140" s="106" t="str">
        <f t="shared" si="119"/>
        <v/>
      </c>
      <c r="AS140" s="271" t="str">
        <f t="shared" si="120"/>
        <v/>
      </c>
      <c r="AT140" s="271" t="str">
        <f t="shared" si="121"/>
        <v/>
      </c>
      <c r="AU140" s="271" t="str">
        <f t="shared" si="122"/>
        <v/>
      </c>
      <c r="AV140" s="271" t="str">
        <f t="shared" si="123"/>
        <v/>
      </c>
      <c r="AW140" s="271"/>
      <c r="AX140" s="106" t="str">
        <f t="shared" si="124"/>
        <v/>
      </c>
      <c r="AY140" s="106" t="str">
        <f t="shared" si="125"/>
        <v/>
      </c>
      <c r="AZ140" s="106" t="str">
        <f t="shared" si="126"/>
        <v/>
      </c>
      <c r="BA140" s="106" t="str">
        <f t="shared" si="127"/>
        <v/>
      </c>
      <c r="BB140" s="106" t="str">
        <f t="shared" si="128"/>
        <v/>
      </c>
      <c r="BC140" s="106" t="str">
        <f t="shared" si="129"/>
        <v/>
      </c>
      <c r="BD140" s="106" t="str">
        <f t="shared" si="130"/>
        <v/>
      </c>
      <c r="BE140" s="106" t="str">
        <f t="shared" si="131"/>
        <v/>
      </c>
      <c r="BF140" s="106" t="str">
        <f t="shared" si="132"/>
        <v/>
      </c>
      <c r="BG140" s="106" t="str">
        <f t="shared" si="133"/>
        <v/>
      </c>
      <c r="BH140" s="106" t="str">
        <f t="shared" si="134"/>
        <v/>
      </c>
      <c r="BI140" s="106" t="str">
        <f t="shared" si="135"/>
        <v/>
      </c>
      <c r="BJ140" s="106" t="str">
        <f t="shared" si="136"/>
        <v/>
      </c>
      <c r="BK140" s="106" t="str">
        <f t="shared" si="137"/>
        <v/>
      </c>
      <c r="BL140" s="106"/>
      <c r="BM140" s="106" t="str">
        <f t="shared" si="138"/>
        <v/>
      </c>
      <c r="BN140" s="106" t="str">
        <f t="shared" si="139"/>
        <v/>
      </c>
      <c r="BO140" s="106" t="str">
        <f t="shared" si="140"/>
        <v/>
      </c>
      <c r="BP140" s="106" t="str">
        <f t="shared" si="141"/>
        <v/>
      </c>
      <c r="BQ140" s="106" t="str">
        <f t="shared" si="142"/>
        <v/>
      </c>
      <c r="BR140" s="106" t="str">
        <f t="shared" si="143"/>
        <v/>
      </c>
      <c r="BS140" s="106" t="str">
        <f t="shared" si="144"/>
        <v/>
      </c>
      <c r="BT140" s="106" t="str">
        <f t="shared" si="145"/>
        <v/>
      </c>
      <c r="BU140" s="106" t="str">
        <f t="shared" si="146"/>
        <v/>
      </c>
      <c r="BV140" s="106" t="str">
        <f t="shared" si="147"/>
        <v/>
      </c>
      <c r="BW140" s="106" t="str">
        <f t="shared" si="148"/>
        <v/>
      </c>
      <c r="BX140" s="106" t="str">
        <f t="shared" si="149"/>
        <v/>
      </c>
      <c r="BY140" s="106" t="str">
        <f t="shared" si="150"/>
        <v/>
      </c>
      <c r="BZ140" s="106" t="str">
        <f t="shared" si="151"/>
        <v/>
      </c>
    </row>
    <row r="141" spans="1:78" ht="15.75" customHeight="1" x14ac:dyDescent="0.3">
      <c r="A141" s="154" t="str">
        <f>Contacts!$L$11&amp;"_"&amp;'Service Points'!C141</f>
        <v>S8602_105</v>
      </c>
      <c r="B141" s="411">
        <f>IF(ISERROR(VLOOKUP(A141,LY!$D:$E,1,FALSE)),0,1)</f>
        <v>0</v>
      </c>
      <c r="C141" s="307">
        <f t="shared" si="152"/>
        <v>105</v>
      </c>
      <c r="D141" s="309" t="str">
        <f t="shared" si="153"/>
        <v/>
      </c>
      <c r="E141" s="42" t="str">
        <f t="shared" si="154"/>
        <v/>
      </c>
      <c r="F141" s="42" t="str">
        <f t="shared" si="155"/>
        <v/>
      </c>
      <c r="G141" s="463" t="str">
        <f t="shared" si="156"/>
        <v/>
      </c>
      <c r="H141" s="42"/>
      <c r="I141" s="308" t="str">
        <f t="shared" si="157"/>
        <v/>
      </c>
      <c r="J141" s="136" t="str">
        <f t="shared" si="158"/>
        <v/>
      </c>
      <c r="K141" s="409" t="str">
        <f t="shared" si="89"/>
        <v/>
      </c>
      <c r="L141" s="48">
        <f t="shared" si="159"/>
        <v>0</v>
      </c>
      <c r="M141" s="271" t="str">
        <f t="shared" si="90"/>
        <v/>
      </c>
      <c r="N141" s="271" t="str">
        <f t="shared" si="91"/>
        <v/>
      </c>
      <c r="O141" s="152"/>
      <c r="P141" s="106" t="str">
        <f t="shared" si="92"/>
        <v/>
      </c>
      <c r="Q141" s="106" t="str">
        <f t="shared" si="93"/>
        <v/>
      </c>
      <c r="R141" s="106" t="str">
        <f t="shared" si="94"/>
        <v/>
      </c>
      <c r="S141" s="106" t="str">
        <f t="shared" si="95"/>
        <v/>
      </c>
      <c r="T141" s="106" t="str">
        <f t="shared" si="96"/>
        <v/>
      </c>
      <c r="U141" s="106" t="str">
        <f t="shared" si="97"/>
        <v/>
      </c>
      <c r="V141" s="106" t="str">
        <f t="shared" si="98"/>
        <v/>
      </c>
      <c r="W141" s="106" t="str">
        <f t="shared" si="99"/>
        <v/>
      </c>
      <c r="X141" s="106" t="str">
        <f t="shared" si="100"/>
        <v/>
      </c>
      <c r="Y141" s="106" t="str">
        <f t="shared" si="101"/>
        <v/>
      </c>
      <c r="Z141" s="106" t="str">
        <f t="shared" si="102"/>
        <v/>
      </c>
      <c r="AA141" s="106" t="str">
        <f t="shared" si="103"/>
        <v/>
      </c>
      <c r="AB141" s="106" t="str">
        <f t="shared" si="104"/>
        <v/>
      </c>
      <c r="AC141" s="106" t="str">
        <f t="shared" si="105"/>
        <v/>
      </c>
      <c r="AD141" s="106"/>
      <c r="AE141" s="106" t="str">
        <f t="shared" si="106"/>
        <v/>
      </c>
      <c r="AF141" s="106" t="str">
        <f t="shared" si="107"/>
        <v/>
      </c>
      <c r="AG141" s="106" t="str">
        <f t="shared" si="108"/>
        <v/>
      </c>
      <c r="AH141" s="106" t="str">
        <f t="shared" si="109"/>
        <v/>
      </c>
      <c r="AI141" s="106" t="str">
        <f t="shared" si="110"/>
        <v/>
      </c>
      <c r="AJ141" s="106" t="str">
        <f t="shared" si="111"/>
        <v/>
      </c>
      <c r="AK141" s="106" t="str">
        <f t="shared" si="112"/>
        <v/>
      </c>
      <c r="AL141" s="106" t="str">
        <f t="shared" si="113"/>
        <v/>
      </c>
      <c r="AM141" s="106" t="str">
        <f t="shared" si="114"/>
        <v/>
      </c>
      <c r="AN141" s="106" t="str">
        <f t="shared" si="115"/>
        <v/>
      </c>
      <c r="AO141" s="106" t="str">
        <f t="shared" si="116"/>
        <v/>
      </c>
      <c r="AP141" s="106" t="str">
        <f t="shared" si="117"/>
        <v/>
      </c>
      <c r="AQ141" s="106" t="str">
        <f t="shared" si="118"/>
        <v/>
      </c>
      <c r="AR141" s="106" t="str">
        <f t="shared" si="119"/>
        <v/>
      </c>
      <c r="AS141" s="271" t="str">
        <f t="shared" si="120"/>
        <v/>
      </c>
      <c r="AT141" s="271" t="str">
        <f t="shared" si="121"/>
        <v/>
      </c>
      <c r="AU141" s="271" t="str">
        <f t="shared" si="122"/>
        <v/>
      </c>
      <c r="AV141" s="271" t="str">
        <f t="shared" si="123"/>
        <v/>
      </c>
      <c r="AW141" s="271"/>
      <c r="AX141" s="106" t="str">
        <f t="shared" si="124"/>
        <v/>
      </c>
      <c r="AY141" s="106" t="str">
        <f t="shared" si="125"/>
        <v/>
      </c>
      <c r="AZ141" s="106" t="str">
        <f t="shared" si="126"/>
        <v/>
      </c>
      <c r="BA141" s="106" t="str">
        <f t="shared" si="127"/>
        <v/>
      </c>
      <c r="BB141" s="106" t="str">
        <f t="shared" si="128"/>
        <v/>
      </c>
      <c r="BC141" s="106" t="str">
        <f t="shared" si="129"/>
        <v/>
      </c>
      <c r="BD141" s="106" t="str">
        <f t="shared" si="130"/>
        <v/>
      </c>
      <c r="BE141" s="106" t="str">
        <f t="shared" si="131"/>
        <v/>
      </c>
      <c r="BF141" s="106" t="str">
        <f t="shared" si="132"/>
        <v/>
      </c>
      <c r="BG141" s="106" t="str">
        <f t="shared" si="133"/>
        <v/>
      </c>
      <c r="BH141" s="106" t="str">
        <f t="shared" si="134"/>
        <v/>
      </c>
      <c r="BI141" s="106" t="str">
        <f t="shared" si="135"/>
        <v/>
      </c>
      <c r="BJ141" s="106" t="str">
        <f t="shared" si="136"/>
        <v/>
      </c>
      <c r="BK141" s="106" t="str">
        <f t="shared" si="137"/>
        <v/>
      </c>
      <c r="BL141" s="106"/>
      <c r="BM141" s="106" t="str">
        <f t="shared" si="138"/>
        <v/>
      </c>
      <c r="BN141" s="106" t="str">
        <f t="shared" si="139"/>
        <v/>
      </c>
      <c r="BO141" s="106" t="str">
        <f t="shared" si="140"/>
        <v/>
      </c>
      <c r="BP141" s="106" t="str">
        <f t="shared" si="141"/>
        <v/>
      </c>
      <c r="BQ141" s="106" t="str">
        <f t="shared" si="142"/>
        <v/>
      </c>
      <c r="BR141" s="106" t="str">
        <f t="shared" si="143"/>
        <v/>
      </c>
      <c r="BS141" s="106" t="str">
        <f t="shared" si="144"/>
        <v/>
      </c>
      <c r="BT141" s="106" t="str">
        <f t="shared" si="145"/>
        <v/>
      </c>
      <c r="BU141" s="106" t="str">
        <f t="shared" si="146"/>
        <v/>
      </c>
      <c r="BV141" s="106" t="str">
        <f t="shared" si="147"/>
        <v/>
      </c>
      <c r="BW141" s="106" t="str">
        <f t="shared" si="148"/>
        <v/>
      </c>
      <c r="BX141" s="106" t="str">
        <f t="shared" si="149"/>
        <v/>
      </c>
      <c r="BY141" s="106" t="str">
        <f t="shared" si="150"/>
        <v/>
      </c>
      <c r="BZ141" s="106" t="str">
        <f t="shared" si="151"/>
        <v/>
      </c>
    </row>
    <row r="142" spans="1:78" ht="15.75" customHeight="1" x14ac:dyDescent="0.3">
      <c r="A142" s="154" t="str">
        <f>Contacts!$L$11&amp;"_"&amp;'Service Points'!C142</f>
        <v>S8602_106</v>
      </c>
      <c r="B142" s="411">
        <f>IF(ISERROR(VLOOKUP(A142,LY!$D:$E,1,FALSE)),0,1)</f>
        <v>0</v>
      </c>
      <c r="C142" s="307">
        <f t="shared" si="152"/>
        <v>106</v>
      </c>
      <c r="D142" s="309" t="str">
        <f t="shared" si="153"/>
        <v/>
      </c>
      <c r="E142" s="42" t="str">
        <f t="shared" si="154"/>
        <v/>
      </c>
      <c r="F142" s="42" t="str">
        <f t="shared" si="155"/>
        <v/>
      </c>
      <c r="G142" s="463" t="str">
        <f t="shared" si="156"/>
        <v/>
      </c>
      <c r="H142" s="42"/>
      <c r="I142" s="308" t="str">
        <f t="shared" si="157"/>
        <v/>
      </c>
      <c r="J142" s="136" t="str">
        <f t="shared" si="158"/>
        <v/>
      </c>
      <c r="K142" s="409" t="str">
        <f t="shared" si="89"/>
        <v/>
      </c>
      <c r="L142" s="48">
        <f t="shared" si="159"/>
        <v>0</v>
      </c>
      <c r="M142" s="271" t="str">
        <f t="shared" si="90"/>
        <v/>
      </c>
      <c r="N142" s="271" t="str">
        <f t="shared" si="91"/>
        <v/>
      </c>
      <c r="O142" s="152"/>
      <c r="P142" s="106" t="str">
        <f t="shared" si="92"/>
        <v/>
      </c>
      <c r="Q142" s="106" t="str">
        <f t="shared" si="93"/>
        <v/>
      </c>
      <c r="R142" s="106" t="str">
        <f t="shared" si="94"/>
        <v/>
      </c>
      <c r="S142" s="106" t="str">
        <f t="shared" si="95"/>
        <v/>
      </c>
      <c r="T142" s="106" t="str">
        <f t="shared" si="96"/>
        <v/>
      </c>
      <c r="U142" s="106" t="str">
        <f t="shared" si="97"/>
        <v/>
      </c>
      <c r="V142" s="106" t="str">
        <f t="shared" si="98"/>
        <v/>
      </c>
      <c r="W142" s="106" t="str">
        <f t="shared" si="99"/>
        <v/>
      </c>
      <c r="X142" s="106" t="str">
        <f t="shared" si="100"/>
        <v/>
      </c>
      <c r="Y142" s="106" t="str">
        <f t="shared" si="101"/>
        <v/>
      </c>
      <c r="Z142" s="106" t="str">
        <f t="shared" si="102"/>
        <v/>
      </c>
      <c r="AA142" s="106" t="str">
        <f t="shared" si="103"/>
        <v/>
      </c>
      <c r="AB142" s="106" t="str">
        <f t="shared" si="104"/>
        <v/>
      </c>
      <c r="AC142" s="106" t="str">
        <f t="shared" si="105"/>
        <v/>
      </c>
      <c r="AD142" s="106"/>
      <c r="AE142" s="106" t="str">
        <f t="shared" si="106"/>
        <v/>
      </c>
      <c r="AF142" s="106" t="str">
        <f t="shared" si="107"/>
        <v/>
      </c>
      <c r="AG142" s="106" t="str">
        <f t="shared" si="108"/>
        <v/>
      </c>
      <c r="AH142" s="106" t="str">
        <f t="shared" si="109"/>
        <v/>
      </c>
      <c r="AI142" s="106" t="str">
        <f t="shared" si="110"/>
        <v/>
      </c>
      <c r="AJ142" s="106" t="str">
        <f t="shared" si="111"/>
        <v/>
      </c>
      <c r="AK142" s="106" t="str">
        <f t="shared" si="112"/>
        <v/>
      </c>
      <c r="AL142" s="106" t="str">
        <f t="shared" si="113"/>
        <v/>
      </c>
      <c r="AM142" s="106" t="str">
        <f t="shared" si="114"/>
        <v/>
      </c>
      <c r="AN142" s="106" t="str">
        <f t="shared" si="115"/>
        <v/>
      </c>
      <c r="AO142" s="106" t="str">
        <f t="shared" si="116"/>
        <v/>
      </c>
      <c r="AP142" s="106" t="str">
        <f t="shared" si="117"/>
        <v/>
      </c>
      <c r="AQ142" s="106" t="str">
        <f t="shared" si="118"/>
        <v/>
      </c>
      <c r="AR142" s="106" t="str">
        <f t="shared" si="119"/>
        <v/>
      </c>
      <c r="AS142" s="271" t="str">
        <f t="shared" si="120"/>
        <v/>
      </c>
      <c r="AT142" s="271" t="str">
        <f t="shared" si="121"/>
        <v/>
      </c>
      <c r="AU142" s="271" t="str">
        <f t="shared" si="122"/>
        <v/>
      </c>
      <c r="AV142" s="271" t="str">
        <f t="shared" si="123"/>
        <v/>
      </c>
      <c r="AW142" s="271"/>
      <c r="AX142" s="106" t="str">
        <f t="shared" si="124"/>
        <v/>
      </c>
      <c r="AY142" s="106" t="str">
        <f t="shared" si="125"/>
        <v/>
      </c>
      <c r="AZ142" s="106" t="str">
        <f t="shared" si="126"/>
        <v/>
      </c>
      <c r="BA142" s="106" t="str">
        <f t="shared" si="127"/>
        <v/>
      </c>
      <c r="BB142" s="106" t="str">
        <f t="shared" si="128"/>
        <v/>
      </c>
      <c r="BC142" s="106" t="str">
        <f t="shared" si="129"/>
        <v/>
      </c>
      <c r="BD142" s="106" t="str">
        <f t="shared" si="130"/>
        <v/>
      </c>
      <c r="BE142" s="106" t="str">
        <f t="shared" si="131"/>
        <v/>
      </c>
      <c r="BF142" s="106" t="str">
        <f t="shared" si="132"/>
        <v/>
      </c>
      <c r="BG142" s="106" t="str">
        <f t="shared" si="133"/>
        <v/>
      </c>
      <c r="BH142" s="106" t="str">
        <f t="shared" si="134"/>
        <v/>
      </c>
      <c r="BI142" s="106" t="str">
        <f t="shared" si="135"/>
        <v/>
      </c>
      <c r="BJ142" s="106" t="str">
        <f t="shared" si="136"/>
        <v/>
      </c>
      <c r="BK142" s="106" t="str">
        <f t="shared" si="137"/>
        <v/>
      </c>
      <c r="BL142" s="106"/>
      <c r="BM142" s="106" t="str">
        <f t="shared" si="138"/>
        <v/>
      </c>
      <c r="BN142" s="106" t="str">
        <f t="shared" si="139"/>
        <v/>
      </c>
      <c r="BO142" s="106" t="str">
        <f t="shared" si="140"/>
        <v/>
      </c>
      <c r="BP142" s="106" t="str">
        <f t="shared" si="141"/>
        <v/>
      </c>
      <c r="BQ142" s="106" t="str">
        <f t="shared" si="142"/>
        <v/>
      </c>
      <c r="BR142" s="106" t="str">
        <f t="shared" si="143"/>
        <v/>
      </c>
      <c r="BS142" s="106" t="str">
        <f t="shared" si="144"/>
        <v/>
      </c>
      <c r="BT142" s="106" t="str">
        <f t="shared" si="145"/>
        <v/>
      </c>
      <c r="BU142" s="106" t="str">
        <f t="shared" si="146"/>
        <v/>
      </c>
      <c r="BV142" s="106" t="str">
        <f t="shared" si="147"/>
        <v/>
      </c>
      <c r="BW142" s="106" t="str">
        <f t="shared" si="148"/>
        <v/>
      </c>
      <c r="BX142" s="106" t="str">
        <f t="shared" si="149"/>
        <v/>
      </c>
      <c r="BY142" s="106" t="str">
        <f t="shared" si="150"/>
        <v/>
      </c>
      <c r="BZ142" s="106" t="str">
        <f t="shared" si="151"/>
        <v/>
      </c>
    </row>
    <row r="143" spans="1:78" ht="15.75" customHeight="1" x14ac:dyDescent="0.3">
      <c r="A143" s="154" t="str">
        <f>Contacts!$L$11&amp;"_"&amp;'Service Points'!C143</f>
        <v>S8602_107</v>
      </c>
      <c r="B143" s="411">
        <f>IF(ISERROR(VLOOKUP(A143,LY!$D:$E,1,FALSE)),0,1)</f>
        <v>0</v>
      </c>
      <c r="C143" s="307">
        <f t="shared" si="152"/>
        <v>107</v>
      </c>
      <c r="D143" s="309" t="str">
        <f t="shared" si="153"/>
        <v/>
      </c>
      <c r="E143" s="42" t="str">
        <f t="shared" si="154"/>
        <v/>
      </c>
      <c r="F143" s="42" t="str">
        <f t="shared" si="155"/>
        <v/>
      </c>
      <c r="G143" s="463" t="str">
        <f t="shared" si="156"/>
        <v/>
      </c>
      <c r="H143" s="42"/>
      <c r="I143" s="308" t="str">
        <f t="shared" si="157"/>
        <v/>
      </c>
      <c r="J143" s="136" t="str">
        <f t="shared" si="158"/>
        <v/>
      </c>
      <c r="K143" s="409" t="str">
        <f t="shared" si="89"/>
        <v/>
      </c>
      <c r="L143" s="48">
        <f t="shared" si="159"/>
        <v>0</v>
      </c>
      <c r="M143" s="271" t="str">
        <f t="shared" si="90"/>
        <v/>
      </c>
      <c r="N143" s="271" t="str">
        <f t="shared" si="91"/>
        <v/>
      </c>
      <c r="O143" s="152"/>
      <c r="P143" s="106" t="str">
        <f t="shared" si="92"/>
        <v/>
      </c>
      <c r="Q143" s="106" t="str">
        <f t="shared" si="93"/>
        <v/>
      </c>
      <c r="R143" s="106" t="str">
        <f t="shared" si="94"/>
        <v/>
      </c>
      <c r="S143" s="106" t="str">
        <f t="shared" si="95"/>
        <v/>
      </c>
      <c r="T143" s="106" t="str">
        <f t="shared" si="96"/>
        <v/>
      </c>
      <c r="U143" s="106" t="str">
        <f t="shared" si="97"/>
        <v/>
      </c>
      <c r="V143" s="106" t="str">
        <f t="shared" si="98"/>
        <v/>
      </c>
      <c r="W143" s="106" t="str">
        <f t="shared" si="99"/>
        <v/>
      </c>
      <c r="X143" s="106" t="str">
        <f t="shared" si="100"/>
        <v/>
      </c>
      <c r="Y143" s="106" t="str">
        <f t="shared" si="101"/>
        <v/>
      </c>
      <c r="Z143" s="106" t="str">
        <f t="shared" si="102"/>
        <v/>
      </c>
      <c r="AA143" s="106" t="str">
        <f t="shared" si="103"/>
        <v/>
      </c>
      <c r="AB143" s="106" t="str">
        <f t="shared" si="104"/>
        <v/>
      </c>
      <c r="AC143" s="106" t="str">
        <f t="shared" si="105"/>
        <v/>
      </c>
      <c r="AD143" s="106"/>
      <c r="AE143" s="106" t="str">
        <f t="shared" si="106"/>
        <v/>
      </c>
      <c r="AF143" s="106" t="str">
        <f t="shared" si="107"/>
        <v/>
      </c>
      <c r="AG143" s="106" t="str">
        <f t="shared" si="108"/>
        <v/>
      </c>
      <c r="AH143" s="106" t="str">
        <f t="shared" si="109"/>
        <v/>
      </c>
      <c r="AI143" s="106" t="str">
        <f t="shared" si="110"/>
        <v/>
      </c>
      <c r="AJ143" s="106" t="str">
        <f t="shared" si="111"/>
        <v/>
      </c>
      <c r="AK143" s="106" t="str">
        <f t="shared" si="112"/>
        <v/>
      </c>
      <c r="AL143" s="106" t="str">
        <f t="shared" si="113"/>
        <v/>
      </c>
      <c r="AM143" s="106" t="str">
        <f t="shared" si="114"/>
        <v/>
      </c>
      <c r="AN143" s="106" t="str">
        <f t="shared" si="115"/>
        <v/>
      </c>
      <c r="AO143" s="106" t="str">
        <f t="shared" si="116"/>
        <v/>
      </c>
      <c r="AP143" s="106" t="str">
        <f t="shared" si="117"/>
        <v/>
      </c>
      <c r="AQ143" s="106" t="str">
        <f t="shared" si="118"/>
        <v/>
      </c>
      <c r="AR143" s="106" t="str">
        <f t="shared" si="119"/>
        <v/>
      </c>
      <c r="AS143" s="271" t="str">
        <f t="shared" si="120"/>
        <v/>
      </c>
      <c r="AT143" s="271" t="str">
        <f t="shared" si="121"/>
        <v/>
      </c>
      <c r="AU143" s="271" t="str">
        <f t="shared" si="122"/>
        <v/>
      </c>
      <c r="AV143" s="271" t="str">
        <f t="shared" si="123"/>
        <v/>
      </c>
      <c r="AW143" s="271"/>
      <c r="AX143" s="106" t="str">
        <f t="shared" si="124"/>
        <v/>
      </c>
      <c r="AY143" s="106" t="str">
        <f t="shared" si="125"/>
        <v/>
      </c>
      <c r="AZ143" s="106" t="str">
        <f t="shared" si="126"/>
        <v/>
      </c>
      <c r="BA143" s="106" t="str">
        <f t="shared" si="127"/>
        <v/>
      </c>
      <c r="BB143" s="106" t="str">
        <f t="shared" si="128"/>
        <v/>
      </c>
      <c r="BC143" s="106" t="str">
        <f t="shared" si="129"/>
        <v/>
      </c>
      <c r="BD143" s="106" t="str">
        <f t="shared" si="130"/>
        <v/>
      </c>
      <c r="BE143" s="106" t="str">
        <f t="shared" si="131"/>
        <v/>
      </c>
      <c r="BF143" s="106" t="str">
        <f t="shared" si="132"/>
        <v/>
      </c>
      <c r="BG143" s="106" t="str">
        <f t="shared" si="133"/>
        <v/>
      </c>
      <c r="BH143" s="106" t="str">
        <f t="shared" si="134"/>
        <v/>
      </c>
      <c r="BI143" s="106" t="str">
        <f t="shared" si="135"/>
        <v/>
      </c>
      <c r="BJ143" s="106" t="str">
        <f t="shared" si="136"/>
        <v/>
      </c>
      <c r="BK143" s="106" t="str">
        <f t="shared" si="137"/>
        <v/>
      </c>
      <c r="BL143" s="106"/>
      <c r="BM143" s="106" t="str">
        <f t="shared" si="138"/>
        <v/>
      </c>
      <c r="BN143" s="106" t="str">
        <f t="shared" si="139"/>
        <v/>
      </c>
      <c r="BO143" s="106" t="str">
        <f t="shared" si="140"/>
        <v/>
      </c>
      <c r="BP143" s="106" t="str">
        <f t="shared" si="141"/>
        <v/>
      </c>
      <c r="BQ143" s="106" t="str">
        <f t="shared" si="142"/>
        <v/>
      </c>
      <c r="BR143" s="106" t="str">
        <f t="shared" si="143"/>
        <v/>
      </c>
      <c r="BS143" s="106" t="str">
        <f t="shared" si="144"/>
        <v/>
      </c>
      <c r="BT143" s="106" t="str">
        <f t="shared" si="145"/>
        <v/>
      </c>
      <c r="BU143" s="106" t="str">
        <f t="shared" si="146"/>
        <v/>
      </c>
      <c r="BV143" s="106" t="str">
        <f t="shared" si="147"/>
        <v/>
      </c>
      <c r="BW143" s="106" t="str">
        <f t="shared" si="148"/>
        <v/>
      </c>
      <c r="BX143" s="106" t="str">
        <f t="shared" si="149"/>
        <v/>
      </c>
      <c r="BY143" s="106" t="str">
        <f t="shared" si="150"/>
        <v/>
      </c>
      <c r="BZ143" s="106" t="str">
        <f t="shared" si="151"/>
        <v/>
      </c>
    </row>
    <row r="144" spans="1:78" ht="15.75" customHeight="1" x14ac:dyDescent="0.3">
      <c r="A144" s="154" t="str">
        <f>Contacts!$L$11&amp;"_"&amp;'Service Points'!C144</f>
        <v>S8602_108</v>
      </c>
      <c r="B144" s="411">
        <f>IF(ISERROR(VLOOKUP(A144,LY!$D:$E,1,FALSE)),0,1)</f>
        <v>0</v>
      </c>
      <c r="C144" s="307">
        <f t="shared" si="152"/>
        <v>108</v>
      </c>
      <c r="D144" s="309" t="str">
        <f t="shared" si="153"/>
        <v/>
      </c>
      <c r="E144" s="42" t="str">
        <f t="shared" si="154"/>
        <v/>
      </c>
      <c r="F144" s="42" t="str">
        <f t="shared" si="155"/>
        <v/>
      </c>
      <c r="G144" s="463" t="str">
        <f t="shared" si="156"/>
        <v/>
      </c>
      <c r="H144" s="42"/>
      <c r="I144" s="308" t="str">
        <f t="shared" si="157"/>
        <v/>
      </c>
      <c r="J144" s="136" t="str">
        <f t="shared" si="158"/>
        <v/>
      </c>
      <c r="K144" s="409" t="str">
        <f t="shared" si="89"/>
        <v/>
      </c>
      <c r="L144" s="48">
        <f t="shared" si="159"/>
        <v>0</v>
      </c>
      <c r="M144" s="271" t="str">
        <f t="shared" si="90"/>
        <v/>
      </c>
      <c r="N144" s="271" t="str">
        <f t="shared" si="91"/>
        <v/>
      </c>
      <c r="O144" s="152"/>
      <c r="P144" s="106" t="str">
        <f t="shared" si="92"/>
        <v/>
      </c>
      <c r="Q144" s="106" t="str">
        <f t="shared" si="93"/>
        <v/>
      </c>
      <c r="R144" s="106" t="str">
        <f t="shared" si="94"/>
        <v/>
      </c>
      <c r="S144" s="106" t="str">
        <f t="shared" si="95"/>
        <v/>
      </c>
      <c r="T144" s="106" t="str">
        <f t="shared" si="96"/>
        <v/>
      </c>
      <c r="U144" s="106" t="str">
        <f t="shared" si="97"/>
        <v/>
      </c>
      <c r="V144" s="106" t="str">
        <f t="shared" si="98"/>
        <v/>
      </c>
      <c r="W144" s="106" t="str">
        <f t="shared" si="99"/>
        <v/>
      </c>
      <c r="X144" s="106" t="str">
        <f t="shared" si="100"/>
        <v/>
      </c>
      <c r="Y144" s="106" t="str">
        <f t="shared" si="101"/>
        <v/>
      </c>
      <c r="Z144" s="106" t="str">
        <f t="shared" si="102"/>
        <v/>
      </c>
      <c r="AA144" s="106" t="str">
        <f t="shared" si="103"/>
        <v/>
      </c>
      <c r="AB144" s="106" t="str">
        <f t="shared" si="104"/>
        <v/>
      </c>
      <c r="AC144" s="106" t="str">
        <f t="shared" si="105"/>
        <v/>
      </c>
      <c r="AD144" s="106"/>
      <c r="AE144" s="106" t="str">
        <f t="shared" si="106"/>
        <v/>
      </c>
      <c r="AF144" s="106" t="str">
        <f t="shared" si="107"/>
        <v/>
      </c>
      <c r="AG144" s="106" t="str">
        <f t="shared" si="108"/>
        <v/>
      </c>
      <c r="AH144" s="106" t="str">
        <f t="shared" si="109"/>
        <v/>
      </c>
      <c r="AI144" s="106" t="str">
        <f t="shared" si="110"/>
        <v/>
      </c>
      <c r="AJ144" s="106" t="str">
        <f t="shared" si="111"/>
        <v/>
      </c>
      <c r="AK144" s="106" t="str">
        <f t="shared" si="112"/>
        <v/>
      </c>
      <c r="AL144" s="106" t="str">
        <f t="shared" si="113"/>
        <v/>
      </c>
      <c r="AM144" s="106" t="str">
        <f t="shared" si="114"/>
        <v/>
      </c>
      <c r="AN144" s="106" t="str">
        <f t="shared" si="115"/>
        <v/>
      </c>
      <c r="AO144" s="106" t="str">
        <f t="shared" si="116"/>
        <v/>
      </c>
      <c r="AP144" s="106" t="str">
        <f t="shared" si="117"/>
        <v/>
      </c>
      <c r="AQ144" s="106" t="str">
        <f t="shared" si="118"/>
        <v/>
      </c>
      <c r="AR144" s="106" t="str">
        <f t="shared" si="119"/>
        <v/>
      </c>
      <c r="AS144" s="271" t="str">
        <f t="shared" si="120"/>
        <v/>
      </c>
      <c r="AT144" s="271" t="str">
        <f t="shared" si="121"/>
        <v/>
      </c>
      <c r="AU144" s="271" t="str">
        <f t="shared" si="122"/>
        <v/>
      </c>
      <c r="AV144" s="271" t="str">
        <f t="shared" si="123"/>
        <v/>
      </c>
      <c r="AW144" s="271"/>
      <c r="AX144" s="106" t="str">
        <f t="shared" si="124"/>
        <v/>
      </c>
      <c r="AY144" s="106" t="str">
        <f t="shared" si="125"/>
        <v/>
      </c>
      <c r="AZ144" s="106" t="str">
        <f t="shared" si="126"/>
        <v/>
      </c>
      <c r="BA144" s="106" t="str">
        <f t="shared" si="127"/>
        <v/>
      </c>
      <c r="BB144" s="106" t="str">
        <f t="shared" si="128"/>
        <v/>
      </c>
      <c r="BC144" s="106" t="str">
        <f t="shared" si="129"/>
        <v/>
      </c>
      <c r="BD144" s="106" t="str">
        <f t="shared" si="130"/>
        <v/>
      </c>
      <c r="BE144" s="106" t="str">
        <f t="shared" si="131"/>
        <v/>
      </c>
      <c r="BF144" s="106" t="str">
        <f t="shared" si="132"/>
        <v/>
      </c>
      <c r="BG144" s="106" t="str">
        <f t="shared" si="133"/>
        <v/>
      </c>
      <c r="BH144" s="106" t="str">
        <f t="shared" si="134"/>
        <v/>
      </c>
      <c r="BI144" s="106" t="str">
        <f t="shared" si="135"/>
        <v/>
      </c>
      <c r="BJ144" s="106" t="str">
        <f t="shared" si="136"/>
        <v/>
      </c>
      <c r="BK144" s="106" t="str">
        <f t="shared" si="137"/>
        <v/>
      </c>
      <c r="BL144" s="106"/>
      <c r="BM144" s="106" t="str">
        <f t="shared" si="138"/>
        <v/>
      </c>
      <c r="BN144" s="106" t="str">
        <f t="shared" si="139"/>
        <v/>
      </c>
      <c r="BO144" s="106" t="str">
        <f t="shared" si="140"/>
        <v/>
      </c>
      <c r="BP144" s="106" t="str">
        <f t="shared" si="141"/>
        <v/>
      </c>
      <c r="BQ144" s="106" t="str">
        <f t="shared" si="142"/>
        <v/>
      </c>
      <c r="BR144" s="106" t="str">
        <f t="shared" si="143"/>
        <v/>
      </c>
      <c r="BS144" s="106" t="str">
        <f t="shared" si="144"/>
        <v/>
      </c>
      <c r="BT144" s="106" t="str">
        <f t="shared" si="145"/>
        <v/>
      </c>
      <c r="BU144" s="106" t="str">
        <f t="shared" si="146"/>
        <v/>
      </c>
      <c r="BV144" s="106" t="str">
        <f t="shared" si="147"/>
        <v/>
      </c>
      <c r="BW144" s="106" t="str">
        <f t="shared" si="148"/>
        <v/>
      </c>
      <c r="BX144" s="106" t="str">
        <f t="shared" si="149"/>
        <v/>
      </c>
      <c r="BY144" s="106" t="str">
        <f t="shared" si="150"/>
        <v/>
      </c>
      <c r="BZ144" s="106" t="str">
        <f t="shared" si="151"/>
        <v/>
      </c>
    </row>
    <row r="145" spans="1:78" ht="15.75" customHeight="1" x14ac:dyDescent="0.3">
      <c r="A145" s="154" t="str">
        <f>Contacts!$L$11&amp;"_"&amp;'Service Points'!C145</f>
        <v>S8602_109</v>
      </c>
      <c r="B145" s="411">
        <f>IF(ISERROR(VLOOKUP(A145,LY!$D:$E,1,FALSE)),0,1)</f>
        <v>0</v>
      </c>
      <c r="C145" s="307">
        <f t="shared" si="152"/>
        <v>109</v>
      </c>
      <c r="D145" s="309" t="str">
        <f t="shared" si="153"/>
        <v/>
      </c>
      <c r="E145" s="42" t="str">
        <f t="shared" si="154"/>
        <v/>
      </c>
      <c r="F145" s="42" t="str">
        <f t="shared" si="155"/>
        <v/>
      </c>
      <c r="G145" s="463" t="str">
        <f t="shared" si="156"/>
        <v/>
      </c>
      <c r="H145" s="42"/>
      <c r="I145" s="308" t="str">
        <f t="shared" si="157"/>
        <v/>
      </c>
      <c r="J145" s="136" t="str">
        <f t="shared" si="158"/>
        <v/>
      </c>
      <c r="K145" s="409" t="str">
        <f t="shared" si="89"/>
        <v/>
      </c>
      <c r="L145" s="48">
        <f t="shared" si="159"/>
        <v>0</v>
      </c>
      <c r="M145" s="271" t="str">
        <f t="shared" si="90"/>
        <v/>
      </c>
      <c r="N145" s="271" t="str">
        <f t="shared" si="91"/>
        <v/>
      </c>
      <c r="O145" s="152"/>
      <c r="P145" s="106" t="str">
        <f t="shared" si="92"/>
        <v/>
      </c>
      <c r="Q145" s="106" t="str">
        <f t="shared" si="93"/>
        <v/>
      </c>
      <c r="R145" s="106" t="str">
        <f t="shared" si="94"/>
        <v/>
      </c>
      <c r="S145" s="106" t="str">
        <f t="shared" si="95"/>
        <v/>
      </c>
      <c r="T145" s="106" t="str">
        <f t="shared" si="96"/>
        <v/>
      </c>
      <c r="U145" s="106" t="str">
        <f t="shared" si="97"/>
        <v/>
      </c>
      <c r="V145" s="106" t="str">
        <f t="shared" si="98"/>
        <v/>
      </c>
      <c r="W145" s="106" t="str">
        <f t="shared" si="99"/>
        <v/>
      </c>
      <c r="X145" s="106" t="str">
        <f t="shared" si="100"/>
        <v/>
      </c>
      <c r="Y145" s="106" t="str">
        <f t="shared" si="101"/>
        <v/>
      </c>
      <c r="Z145" s="106" t="str">
        <f t="shared" si="102"/>
        <v/>
      </c>
      <c r="AA145" s="106" t="str">
        <f t="shared" si="103"/>
        <v/>
      </c>
      <c r="AB145" s="106" t="str">
        <f t="shared" si="104"/>
        <v/>
      </c>
      <c r="AC145" s="106" t="str">
        <f t="shared" si="105"/>
        <v/>
      </c>
      <c r="AD145" s="106"/>
      <c r="AE145" s="106" t="str">
        <f t="shared" si="106"/>
        <v/>
      </c>
      <c r="AF145" s="106" t="str">
        <f t="shared" si="107"/>
        <v/>
      </c>
      <c r="AG145" s="106" t="str">
        <f t="shared" si="108"/>
        <v/>
      </c>
      <c r="AH145" s="106" t="str">
        <f t="shared" si="109"/>
        <v/>
      </c>
      <c r="AI145" s="106" t="str">
        <f t="shared" si="110"/>
        <v/>
      </c>
      <c r="AJ145" s="106" t="str">
        <f t="shared" si="111"/>
        <v/>
      </c>
      <c r="AK145" s="106" t="str">
        <f t="shared" si="112"/>
        <v/>
      </c>
      <c r="AL145" s="106" t="str">
        <f t="shared" si="113"/>
        <v/>
      </c>
      <c r="AM145" s="106" t="str">
        <f t="shared" si="114"/>
        <v/>
      </c>
      <c r="AN145" s="106" t="str">
        <f t="shared" si="115"/>
        <v/>
      </c>
      <c r="AO145" s="106" t="str">
        <f t="shared" si="116"/>
        <v/>
      </c>
      <c r="AP145" s="106" t="str">
        <f t="shared" si="117"/>
        <v/>
      </c>
      <c r="AQ145" s="106" t="str">
        <f t="shared" si="118"/>
        <v/>
      </c>
      <c r="AR145" s="106" t="str">
        <f t="shared" si="119"/>
        <v/>
      </c>
      <c r="AS145" s="271" t="str">
        <f t="shared" si="120"/>
        <v/>
      </c>
      <c r="AT145" s="271" t="str">
        <f t="shared" si="121"/>
        <v/>
      </c>
      <c r="AU145" s="271" t="str">
        <f t="shared" si="122"/>
        <v/>
      </c>
      <c r="AV145" s="271" t="str">
        <f t="shared" si="123"/>
        <v/>
      </c>
      <c r="AW145" s="271"/>
      <c r="AX145" s="106" t="str">
        <f t="shared" si="124"/>
        <v/>
      </c>
      <c r="AY145" s="106" t="str">
        <f t="shared" si="125"/>
        <v/>
      </c>
      <c r="AZ145" s="106" t="str">
        <f t="shared" si="126"/>
        <v/>
      </c>
      <c r="BA145" s="106" t="str">
        <f t="shared" si="127"/>
        <v/>
      </c>
      <c r="BB145" s="106" t="str">
        <f t="shared" si="128"/>
        <v/>
      </c>
      <c r="BC145" s="106" t="str">
        <f t="shared" si="129"/>
        <v/>
      </c>
      <c r="BD145" s="106" t="str">
        <f t="shared" si="130"/>
        <v/>
      </c>
      <c r="BE145" s="106" t="str">
        <f t="shared" si="131"/>
        <v/>
      </c>
      <c r="BF145" s="106" t="str">
        <f t="shared" si="132"/>
        <v/>
      </c>
      <c r="BG145" s="106" t="str">
        <f t="shared" si="133"/>
        <v/>
      </c>
      <c r="BH145" s="106" t="str">
        <f t="shared" si="134"/>
        <v/>
      </c>
      <c r="BI145" s="106" t="str">
        <f t="shared" si="135"/>
        <v/>
      </c>
      <c r="BJ145" s="106" t="str">
        <f t="shared" si="136"/>
        <v/>
      </c>
      <c r="BK145" s="106" t="str">
        <f t="shared" si="137"/>
        <v/>
      </c>
      <c r="BL145" s="106"/>
      <c r="BM145" s="106" t="str">
        <f t="shared" si="138"/>
        <v/>
      </c>
      <c r="BN145" s="106" t="str">
        <f t="shared" si="139"/>
        <v/>
      </c>
      <c r="BO145" s="106" t="str">
        <f t="shared" si="140"/>
        <v/>
      </c>
      <c r="BP145" s="106" t="str">
        <f t="shared" si="141"/>
        <v/>
      </c>
      <c r="BQ145" s="106" t="str">
        <f t="shared" si="142"/>
        <v/>
      </c>
      <c r="BR145" s="106" t="str">
        <f t="shared" si="143"/>
        <v/>
      </c>
      <c r="BS145" s="106" t="str">
        <f t="shared" si="144"/>
        <v/>
      </c>
      <c r="BT145" s="106" t="str">
        <f t="shared" si="145"/>
        <v/>
      </c>
      <c r="BU145" s="106" t="str">
        <f t="shared" si="146"/>
        <v/>
      </c>
      <c r="BV145" s="106" t="str">
        <f t="shared" si="147"/>
        <v/>
      </c>
      <c r="BW145" s="106" t="str">
        <f t="shared" si="148"/>
        <v/>
      </c>
      <c r="BX145" s="106" t="str">
        <f t="shared" si="149"/>
        <v/>
      </c>
      <c r="BY145" s="106" t="str">
        <f t="shared" si="150"/>
        <v/>
      </c>
      <c r="BZ145" s="106" t="str">
        <f t="shared" si="151"/>
        <v/>
      </c>
    </row>
    <row r="146" spans="1:78" ht="15.75" customHeight="1" x14ac:dyDescent="0.3">
      <c r="A146" s="154" t="str">
        <f>Contacts!$L$11&amp;"_"&amp;'Service Points'!C146</f>
        <v>S8602_110</v>
      </c>
      <c r="B146" s="411">
        <f>IF(ISERROR(VLOOKUP(A146,LY!$D:$E,1,FALSE)),0,1)</f>
        <v>0</v>
      </c>
      <c r="C146" s="307">
        <f t="shared" si="152"/>
        <v>110</v>
      </c>
      <c r="D146" s="309" t="str">
        <f t="shared" si="153"/>
        <v/>
      </c>
      <c r="E146" s="42" t="str">
        <f t="shared" si="154"/>
        <v/>
      </c>
      <c r="F146" s="42" t="str">
        <f t="shared" si="155"/>
        <v/>
      </c>
      <c r="G146" s="463" t="str">
        <f t="shared" si="156"/>
        <v/>
      </c>
      <c r="H146" s="42"/>
      <c r="I146" s="308" t="str">
        <f t="shared" si="157"/>
        <v/>
      </c>
      <c r="J146" s="136" t="str">
        <f t="shared" si="158"/>
        <v/>
      </c>
      <c r="K146" s="409" t="str">
        <f t="shared" si="89"/>
        <v/>
      </c>
      <c r="L146" s="48">
        <f t="shared" si="159"/>
        <v>0</v>
      </c>
      <c r="M146" s="271" t="str">
        <f t="shared" si="90"/>
        <v/>
      </c>
      <c r="N146" s="271" t="str">
        <f t="shared" si="91"/>
        <v/>
      </c>
      <c r="O146" s="152"/>
      <c r="P146" s="106" t="str">
        <f t="shared" si="92"/>
        <v/>
      </c>
      <c r="Q146" s="106" t="str">
        <f t="shared" si="93"/>
        <v/>
      </c>
      <c r="R146" s="106" t="str">
        <f t="shared" si="94"/>
        <v/>
      </c>
      <c r="S146" s="106" t="str">
        <f t="shared" si="95"/>
        <v/>
      </c>
      <c r="T146" s="106" t="str">
        <f t="shared" si="96"/>
        <v/>
      </c>
      <c r="U146" s="106" t="str">
        <f t="shared" si="97"/>
        <v/>
      </c>
      <c r="V146" s="106" t="str">
        <f t="shared" si="98"/>
        <v/>
      </c>
      <c r="W146" s="106" t="str">
        <f t="shared" si="99"/>
        <v/>
      </c>
      <c r="X146" s="106" t="str">
        <f t="shared" si="100"/>
        <v/>
      </c>
      <c r="Y146" s="106" t="str">
        <f t="shared" si="101"/>
        <v/>
      </c>
      <c r="Z146" s="106" t="str">
        <f t="shared" si="102"/>
        <v/>
      </c>
      <c r="AA146" s="106" t="str">
        <f t="shared" si="103"/>
        <v/>
      </c>
      <c r="AB146" s="106" t="str">
        <f t="shared" si="104"/>
        <v/>
      </c>
      <c r="AC146" s="106" t="str">
        <f t="shared" si="105"/>
        <v/>
      </c>
      <c r="AD146" s="106"/>
      <c r="AE146" s="106" t="str">
        <f t="shared" si="106"/>
        <v/>
      </c>
      <c r="AF146" s="106" t="str">
        <f t="shared" si="107"/>
        <v/>
      </c>
      <c r="AG146" s="106" t="str">
        <f t="shared" si="108"/>
        <v/>
      </c>
      <c r="AH146" s="106" t="str">
        <f t="shared" si="109"/>
        <v/>
      </c>
      <c r="AI146" s="106" t="str">
        <f t="shared" si="110"/>
        <v/>
      </c>
      <c r="AJ146" s="106" t="str">
        <f t="shared" si="111"/>
        <v/>
      </c>
      <c r="AK146" s="106" t="str">
        <f t="shared" si="112"/>
        <v/>
      </c>
      <c r="AL146" s="106" t="str">
        <f t="shared" si="113"/>
        <v/>
      </c>
      <c r="AM146" s="106" t="str">
        <f t="shared" si="114"/>
        <v/>
      </c>
      <c r="AN146" s="106" t="str">
        <f t="shared" si="115"/>
        <v/>
      </c>
      <c r="AO146" s="106" t="str">
        <f t="shared" si="116"/>
        <v/>
      </c>
      <c r="AP146" s="106" t="str">
        <f t="shared" si="117"/>
        <v/>
      </c>
      <c r="AQ146" s="106" t="str">
        <f t="shared" si="118"/>
        <v/>
      </c>
      <c r="AR146" s="106" t="str">
        <f t="shared" si="119"/>
        <v/>
      </c>
      <c r="AS146" s="271" t="str">
        <f t="shared" si="120"/>
        <v/>
      </c>
      <c r="AT146" s="271" t="str">
        <f t="shared" si="121"/>
        <v/>
      </c>
      <c r="AU146" s="271" t="str">
        <f t="shared" si="122"/>
        <v/>
      </c>
      <c r="AV146" s="271" t="str">
        <f t="shared" si="123"/>
        <v/>
      </c>
      <c r="AW146" s="271"/>
      <c r="AX146" s="106" t="str">
        <f t="shared" si="124"/>
        <v/>
      </c>
      <c r="AY146" s="106" t="str">
        <f t="shared" si="125"/>
        <v/>
      </c>
      <c r="AZ146" s="106" t="str">
        <f t="shared" si="126"/>
        <v/>
      </c>
      <c r="BA146" s="106" t="str">
        <f t="shared" si="127"/>
        <v/>
      </c>
      <c r="BB146" s="106" t="str">
        <f t="shared" si="128"/>
        <v/>
      </c>
      <c r="BC146" s="106" t="str">
        <f t="shared" si="129"/>
        <v/>
      </c>
      <c r="BD146" s="106" t="str">
        <f t="shared" si="130"/>
        <v/>
      </c>
      <c r="BE146" s="106" t="str">
        <f t="shared" si="131"/>
        <v/>
      </c>
      <c r="BF146" s="106" t="str">
        <f t="shared" si="132"/>
        <v/>
      </c>
      <c r="BG146" s="106" t="str">
        <f t="shared" si="133"/>
        <v/>
      </c>
      <c r="BH146" s="106" t="str">
        <f t="shared" si="134"/>
        <v/>
      </c>
      <c r="BI146" s="106" t="str">
        <f t="shared" si="135"/>
        <v/>
      </c>
      <c r="BJ146" s="106" t="str">
        <f t="shared" si="136"/>
        <v/>
      </c>
      <c r="BK146" s="106" t="str">
        <f t="shared" si="137"/>
        <v/>
      </c>
      <c r="BL146" s="106"/>
      <c r="BM146" s="106" t="str">
        <f t="shared" si="138"/>
        <v/>
      </c>
      <c r="BN146" s="106" t="str">
        <f t="shared" si="139"/>
        <v/>
      </c>
      <c r="BO146" s="106" t="str">
        <f t="shared" si="140"/>
        <v/>
      </c>
      <c r="BP146" s="106" t="str">
        <f t="shared" si="141"/>
        <v/>
      </c>
      <c r="BQ146" s="106" t="str">
        <f t="shared" si="142"/>
        <v/>
      </c>
      <c r="BR146" s="106" t="str">
        <f t="shared" si="143"/>
        <v/>
      </c>
      <c r="BS146" s="106" t="str">
        <f t="shared" si="144"/>
        <v/>
      </c>
      <c r="BT146" s="106" t="str">
        <f t="shared" si="145"/>
        <v/>
      </c>
      <c r="BU146" s="106" t="str">
        <f t="shared" si="146"/>
        <v/>
      </c>
      <c r="BV146" s="106" t="str">
        <f t="shared" si="147"/>
        <v/>
      </c>
      <c r="BW146" s="106" t="str">
        <f t="shared" si="148"/>
        <v/>
      </c>
      <c r="BX146" s="106" t="str">
        <f t="shared" si="149"/>
        <v/>
      </c>
      <c r="BY146" s="106" t="str">
        <f t="shared" si="150"/>
        <v/>
      </c>
      <c r="BZ146" s="106" t="str">
        <f t="shared" si="151"/>
        <v/>
      </c>
    </row>
    <row r="147" spans="1:78" ht="15.75" customHeight="1" x14ac:dyDescent="0.3">
      <c r="A147" s="154" t="str">
        <f>Contacts!$L$11&amp;"_"&amp;'Service Points'!C147</f>
        <v>S8602_111</v>
      </c>
      <c r="B147" s="411">
        <f>IF(ISERROR(VLOOKUP(A147,LY!$D:$E,1,FALSE)),0,1)</f>
        <v>0</v>
      </c>
      <c r="C147" s="307">
        <f t="shared" si="152"/>
        <v>111</v>
      </c>
      <c r="D147" s="309" t="str">
        <f t="shared" si="153"/>
        <v/>
      </c>
      <c r="E147" s="42" t="str">
        <f t="shared" si="154"/>
        <v/>
      </c>
      <c r="F147" s="42" t="str">
        <f t="shared" si="155"/>
        <v/>
      </c>
      <c r="G147" s="463" t="str">
        <f t="shared" si="156"/>
        <v/>
      </c>
      <c r="H147" s="42"/>
      <c r="I147" s="308" t="str">
        <f t="shared" si="157"/>
        <v/>
      </c>
      <c r="J147" s="136" t="str">
        <f t="shared" si="158"/>
        <v/>
      </c>
      <c r="K147" s="409" t="str">
        <f t="shared" si="89"/>
        <v/>
      </c>
      <c r="L147" s="48">
        <f t="shared" si="159"/>
        <v>0</v>
      </c>
      <c r="M147" s="271" t="str">
        <f t="shared" si="90"/>
        <v/>
      </c>
      <c r="N147" s="271" t="str">
        <f t="shared" si="91"/>
        <v/>
      </c>
      <c r="O147" s="152"/>
      <c r="P147" s="106" t="str">
        <f t="shared" si="92"/>
        <v/>
      </c>
      <c r="Q147" s="106" t="str">
        <f t="shared" si="93"/>
        <v/>
      </c>
      <c r="R147" s="106" t="str">
        <f t="shared" si="94"/>
        <v/>
      </c>
      <c r="S147" s="106" t="str">
        <f t="shared" si="95"/>
        <v/>
      </c>
      <c r="T147" s="106" t="str">
        <f t="shared" si="96"/>
        <v/>
      </c>
      <c r="U147" s="106" t="str">
        <f t="shared" si="97"/>
        <v/>
      </c>
      <c r="V147" s="106" t="str">
        <f t="shared" si="98"/>
        <v/>
      </c>
      <c r="W147" s="106" t="str">
        <f t="shared" si="99"/>
        <v/>
      </c>
      <c r="X147" s="106" t="str">
        <f t="shared" si="100"/>
        <v/>
      </c>
      <c r="Y147" s="106" t="str">
        <f t="shared" si="101"/>
        <v/>
      </c>
      <c r="Z147" s="106" t="str">
        <f t="shared" si="102"/>
        <v/>
      </c>
      <c r="AA147" s="106" t="str">
        <f t="shared" si="103"/>
        <v/>
      </c>
      <c r="AB147" s="106" t="str">
        <f t="shared" si="104"/>
        <v/>
      </c>
      <c r="AC147" s="106" t="str">
        <f t="shared" si="105"/>
        <v/>
      </c>
      <c r="AD147" s="106"/>
      <c r="AE147" s="106" t="str">
        <f t="shared" si="106"/>
        <v/>
      </c>
      <c r="AF147" s="106" t="str">
        <f t="shared" si="107"/>
        <v/>
      </c>
      <c r="AG147" s="106" t="str">
        <f t="shared" si="108"/>
        <v/>
      </c>
      <c r="AH147" s="106" t="str">
        <f t="shared" si="109"/>
        <v/>
      </c>
      <c r="AI147" s="106" t="str">
        <f t="shared" si="110"/>
        <v/>
      </c>
      <c r="AJ147" s="106" t="str">
        <f t="shared" si="111"/>
        <v/>
      </c>
      <c r="AK147" s="106" t="str">
        <f t="shared" si="112"/>
        <v/>
      </c>
      <c r="AL147" s="106" t="str">
        <f t="shared" si="113"/>
        <v/>
      </c>
      <c r="AM147" s="106" t="str">
        <f t="shared" si="114"/>
        <v/>
      </c>
      <c r="AN147" s="106" t="str">
        <f t="shared" si="115"/>
        <v/>
      </c>
      <c r="AO147" s="106" t="str">
        <f t="shared" si="116"/>
        <v/>
      </c>
      <c r="AP147" s="106" t="str">
        <f t="shared" si="117"/>
        <v/>
      </c>
      <c r="AQ147" s="106" t="str">
        <f t="shared" si="118"/>
        <v/>
      </c>
      <c r="AR147" s="106" t="str">
        <f t="shared" si="119"/>
        <v/>
      </c>
      <c r="AS147" s="271" t="str">
        <f t="shared" si="120"/>
        <v/>
      </c>
      <c r="AT147" s="271" t="str">
        <f t="shared" si="121"/>
        <v/>
      </c>
      <c r="AU147" s="271" t="str">
        <f t="shared" si="122"/>
        <v/>
      </c>
      <c r="AV147" s="271" t="str">
        <f t="shared" si="123"/>
        <v/>
      </c>
      <c r="AW147" s="271"/>
      <c r="AX147" s="106" t="str">
        <f t="shared" si="124"/>
        <v/>
      </c>
      <c r="AY147" s="106" t="str">
        <f t="shared" si="125"/>
        <v/>
      </c>
      <c r="AZ147" s="106" t="str">
        <f t="shared" si="126"/>
        <v/>
      </c>
      <c r="BA147" s="106" t="str">
        <f t="shared" si="127"/>
        <v/>
      </c>
      <c r="BB147" s="106" t="str">
        <f t="shared" si="128"/>
        <v/>
      </c>
      <c r="BC147" s="106" t="str">
        <f t="shared" si="129"/>
        <v/>
      </c>
      <c r="BD147" s="106" t="str">
        <f t="shared" si="130"/>
        <v/>
      </c>
      <c r="BE147" s="106" t="str">
        <f t="shared" si="131"/>
        <v/>
      </c>
      <c r="BF147" s="106" t="str">
        <f t="shared" si="132"/>
        <v/>
      </c>
      <c r="BG147" s="106" t="str">
        <f t="shared" si="133"/>
        <v/>
      </c>
      <c r="BH147" s="106" t="str">
        <f t="shared" si="134"/>
        <v/>
      </c>
      <c r="BI147" s="106" t="str">
        <f t="shared" si="135"/>
        <v/>
      </c>
      <c r="BJ147" s="106" t="str">
        <f t="shared" si="136"/>
        <v/>
      </c>
      <c r="BK147" s="106" t="str">
        <f t="shared" si="137"/>
        <v/>
      </c>
      <c r="BL147" s="106"/>
      <c r="BM147" s="106" t="str">
        <f t="shared" si="138"/>
        <v/>
      </c>
      <c r="BN147" s="106" t="str">
        <f t="shared" si="139"/>
        <v/>
      </c>
      <c r="BO147" s="106" t="str">
        <f t="shared" si="140"/>
        <v/>
      </c>
      <c r="BP147" s="106" t="str">
        <f t="shared" si="141"/>
        <v/>
      </c>
      <c r="BQ147" s="106" t="str">
        <f t="shared" si="142"/>
        <v/>
      </c>
      <c r="BR147" s="106" t="str">
        <f t="shared" si="143"/>
        <v/>
      </c>
      <c r="BS147" s="106" t="str">
        <f t="shared" si="144"/>
        <v/>
      </c>
      <c r="BT147" s="106" t="str">
        <f t="shared" si="145"/>
        <v/>
      </c>
      <c r="BU147" s="106" t="str">
        <f t="shared" si="146"/>
        <v/>
      </c>
      <c r="BV147" s="106" t="str">
        <f t="shared" si="147"/>
        <v/>
      </c>
      <c r="BW147" s="106" t="str">
        <f t="shared" si="148"/>
        <v/>
      </c>
      <c r="BX147" s="106" t="str">
        <f t="shared" si="149"/>
        <v/>
      </c>
      <c r="BY147" s="106" t="str">
        <f t="shared" si="150"/>
        <v/>
      </c>
      <c r="BZ147" s="106" t="str">
        <f t="shared" si="151"/>
        <v/>
      </c>
    </row>
    <row r="148" spans="1:78" ht="15.75" customHeight="1" x14ac:dyDescent="0.3">
      <c r="A148" s="154" t="str">
        <f>Contacts!$L$11&amp;"_"&amp;'Service Points'!C148</f>
        <v>S8602_112</v>
      </c>
      <c r="B148" s="411">
        <f>IF(ISERROR(VLOOKUP(A148,LY!$D:$E,1,FALSE)),0,1)</f>
        <v>0</v>
      </c>
      <c r="C148" s="307">
        <f t="shared" si="152"/>
        <v>112</v>
      </c>
      <c r="D148" s="309" t="str">
        <f t="shared" si="153"/>
        <v/>
      </c>
      <c r="E148" s="42" t="str">
        <f t="shared" si="154"/>
        <v/>
      </c>
      <c r="F148" s="42" t="str">
        <f t="shared" si="155"/>
        <v/>
      </c>
      <c r="G148" s="463" t="str">
        <f t="shared" si="156"/>
        <v/>
      </c>
      <c r="H148" s="42"/>
      <c r="I148" s="308" t="str">
        <f t="shared" si="157"/>
        <v/>
      </c>
      <c r="J148" s="136" t="str">
        <f t="shared" si="158"/>
        <v/>
      </c>
      <c r="K148" s="409" t="str">
        <f t="shared" si="89"/>
        <v/>
      </c>
      <c r="L148" s="48">
        <f t="shared" si="159"/>
        <v>0</v>
      </c>
      <c r="M148" s="271" t="str">
        <f t="shared" si="90"/>
        <v/>
      </c>
      <c r="N148" s="271" t="str">
        <f t="shared" si="91"/>
        <v/>
      </c>
      <c r="O148" s="152"/>
      <c r="P148" s="106" t="str">
        <f t="shared" si="92"/>
        <v/>
      </c>
      <c r="Q148" s="106" t="str">
        <f t="shared" si="93"/>
        <v/>
      </c>
      <c r="R148" s="106" t="str">
        <f t="shared" si="94"/>
        <v/>
      </c>
      <c r="S148" s="106" t="str">
        <f t="shared" si="95"/>
        <v/>
      </c>
      <c r="T148" s="106" t="str">
        <f t="shared" si="96"/>
        <v/>
      </c>
      <c r="U148" s="106" t="str">
        <f t="shared" si="97"/>
        <v/>
      </c>
      <c r="V148" s="106" t="str">
        <f t="shared" si="98"/>
        <v/>
      </c>
      <c r="W148" s="106" t="str">
        <f t="shared" si="99"/>
        <v/>
      </c>
      <c r="X148" s="106" t="str">
        <f t="shared" si="100"/>
        <v/>
      </c>
      <c r="Y148" s="106" t="str">
        <f t="shared" si="101"/>
        <v/>
      </c>
      <c r="Z148" s="106" t="str">
        <f t="shared" si="102"/>
        <v/>
      </c>
      <c r="AA148" s="106" t="str">
        <f t="shared" si="103"/>
        <v/>
      </c>
      <c r="AB148" s="106" t="str">
        <f t="shared" si="104"/>
        <v/>
      </c>
      <c r="AC148" s="106" t="str">
        <f t="shared" si="105"/>
        <v/>
      </c>
      <c r="AD148" s="106"/>
      <c r="AE148" s="106" t="str">
        <f t="shared" si="106"/>
        <v/>
      </c>
      <c r="AF148" s="106" t="str">
        <f t="shared" si="107"/>
        <v/>
      </c>
      <c r="AG148" s="106" t="str">
        <f t="shared" si="108"/>
        <v/>
      </c>
      <c r="AH148" s="106" t="str">
        <f t="shared" si="109"/>
        <v/>
      </c>
      <c r="AI148" s="106" t="str">
        <f t="shared" si="110"/>
        <v/>
      </c>
      <c r="AJ148" s="106" t="str">
        <f t="shared" si="111"/>
        <v/>
      </c>
      <c r="AK148" s="106" t="str">
        <f t="shared" si="112"/>
        <v/>
      </c>
      <c r="AL148" s="106" t="str">
        <f t="shared" si="113"/>
        <v/>
      </c>
      <c r="AM148" s="106" t="str">
        <f t="shared" si="114"/>
        <v/>
      </c>
      <c r="AN148" s="106" t="str">
        <f t="shared" si="115"/>
        <v/>
      </c>
      <c r="AO148" s="106" t="str">
        <f t="shared" si="116"/>
        <v/>
      </c>
      <c r="AP148" s="106" t="str">
        <f t="shared" si="117"/>
        <v/>
      </c>
      <c r="AQ148" s="106" t="str">
        <f t="shared" si="118"/>
        <v/>
      </c>
      <c r="AR148" s="106" t="str">
        <f t="shared" si="119"/>
        <v/>
      </c>
      <c r="AS148" s="271" t="str">
        <f t="shared" si="120"/>
        <v/>
      </c>
      <c r="AT148" s="271" t="str">
        <f t="shared" si="121"/>
        <v/>
      </c>
      <c r="AU148" s="271" t="str">
        <f t="shared" si="122"/>
        <v/>
      </c>
      <c r="AV148" s="271" t="str">
        <f t="shared" si="123"/>
        <v/>
      </c>
      <c r="AW148" s="271"/>
      <c r="AX148" s="106" t="str">
        <f t="shared" si="124"/>
        <v/>
      </c>
      <c r="AY148" s="106" t="str">
        <f t="shared" si="125"/>
        <v/>
      </c>
      <c r="AZ148" s="106" t="str">
        <f t="shared" si="126"/>
        <v/>
      </c>
      <c r="BA148" s="106" t="str">
        <f t="shared" si="127"/>
        <v/>
      </c>
      <c r="BB148" s="106" t="str">
        <f t="shared" si="128"/>
        <v/>
      </c>
      <c r="BC148" s="106" t="str">
        <f t="shared" si="129"/>
        <v/>
      </c>
      <c r="BD148" s="106" t="str">
        <f t="shared" si="130"/>
        <v/>
      </c>
      <c r="BE148" s="106" t="str">
        <f t="shared" si="131"/>
        <v/>
      </c>
      <c r="BF148" s="106" t="str">
        <f t="shared" si="132"/>
        <v/>
      </c>
      <c r="BG148" s="106" t="str">
        <f t="shared" si="133"/>
        <v/>
      </c>
      <c r="BH148" s="106" t="str">
        <f t="shared" si="134"/>
        <v/>
      </c>
      <c r="BI148" s="106" t="str">
        <f t="shared" si="135"/>
        <v/>
      </c>
      <c r="BJ148" s="106" t="str">
        <f t="shared" si="136"/>
        <v/>
      </c>
      <c r="BK148" s="106" t="str">
        <f t="shared" si="137"/>
        <v/>
      </c>
      <c r="BL148" s="106"/>
      <c r="BM148" s="106" t="str">
        <f t="shared" si="138"/>
        <v/>
      </c>
      <c r="BN148" s="106" t="str">
        <f t="shared" si="139"/>
        <v/>
      </c>
      <c r="BO148" s="106" t="str">
        <f t="shared" si="140"/>
        <v/>
      </c>
      <c r="BP148" s="106" t="str">
        <f t="shared" si="141"/>
        <v/>
      </c>
      <c r="BQ148" s="106" t="str">
        <f t="shared" si="142"/>
        <v/>
      </c>
      <c r="BR148" s="106" t="str">
        <f t="shared" si="143"/>
        <v/>
      </c>
      <c r="BS148" s="106" t="str">
        <f t="shared" si="144"/>
        <v/>
      </c>
      <c r="BT148" s="106" t="str">
        <f t="shared" si="145"/>
        <v/>
      </c>
      <c r="BU148" s="106" t="str">
        <f t="shared" si="146"/>
        <v/>
      </c>
      <c r="BV148" s="106" t="str">
        <f t="shared" si="147"/>
        <v/>
      </c>
      <c r="BW148" s="106" t="str">
        <f t="shared" si="148"/>
        <v/>
      </c>
      <c r="BX148" s="106" t="str">
        <f t="shared" si="149"/>
        <v/>
      </c>
      <c r="BY148" s="106" t="str">
        <f t="shared" si="150"/>
        <v/>
      </c>
      <c r="BZ148" s="106" t="str">
        <f t="shared" si="151"/>
        <v/>
      </c>
    </row>
    <row r="149" spans="1:78" ht="15.75" customHeight="1" x14ac:dyDescent="0.3">
      <c r="A149" s="154" t="str">
        <f>Contacts!$L$11&amp;"_"&amp;'Service Points'!C149</f>
        <v>S8602_113</v>
      </c>
      <c r="B149" s="411">
        <f>IF(ISERROR(VLOOKUP(A149,LY!$D:$E,1,FALSE)),0,1)</f>
        <v>0</v>
      </c>
      <c r="C149" s="307">
        <f t="shared" si="152"/>
        <v>113</v>
      </c>
      <c r="D149" s="309" t="str">
        <f t="shared" si="153"/>
        <v/>
      </c>
      <c r="E149" s="42" t="str">
        <f t="shared" si="154"/>
        <v/>
      </c>
      <c r="F149" s="42" t="str">
        <f t="shared" si="155"/>
        <v/>
      </c>
      <c r="G149" s="463" t="str">
        <f t="shared" si="156"/>
        <v/>
      </c>
      <c r="H149" s="42"/>
      <c r="I149" s="308" t="str">
        <f t="shared" si="157"/>
        <v/>
      </c>
      <c r="J149" s="136" t="str">
        <f t="shared" si="158"/>
        <v/>
      </c>
      <c r="K149" s="409" t="str">
        <f t="shared" si="89"/>
        <v/>
      </c>
      <c r="L149" s="48">
        <f t="shared" si="159"/>
        <v>0</v>
      </c>
      <c r="M149" s="271" t="str">
        <f t="shared" si="90"/>
        <v/>
      </c>
      <c r="N149" s="271" t="str">
        <f t="shared" si="91"/>
        <v/>
      </c>
      <c r="O149" s="152"/>
      <c r="P149" s="106" t="str">
        <f t="shared" si="92"/>
        <v/>
      </c>
      <c r="Q149" s="106" t="str">
        <f t="shared" si="93"/>
        <v/>
      </c>
      <c r="R149" s="106" t="str">
        <f t="shared" si="94"/>
        <v/>
      </c>
      <c r="S149" s="106" t="str">
        <f t="shared" si="95"/>
        <v/>
      </c>
      <c r="T149" s="106" t="str">
        <f t="shared" si="96"/>
        <v/>
      </c>
      <c r="U149" s="106" t="str">
        <f t="shared" si="97"/>
        <v/>
      </c>
      <c r="V149" s="106" t="str">
        <f t="shared" si="98"/>
        <v/>
      </c>
      <c r="W149" s="106" t="str">
        <f t="shared" si="99"/>
        <v/>
      </c>
      <c r="X149" s="106" t="str">
        <f t="shared" si="100"/>
        <v/>
      </c>
      <c r="Y149" s="106" t="str">
        <f t="shared" si="101"/>
        <v/>
      </c>
      <c r="Z149" s="106" t="str">
        <f t="shared" si="102"/>
        <v/>
      </c>
      <c r="AA149" s="106" t="str">
        <f t="shared" si="103"/>
        <v/>
      </c>
      <c r="AB149" s="106" t="str">
        <f t="shared" si="104"/>
        <v/>
      </c>
      <c r="AC149" s="106" t="str">
        <f t="shared" si="105"/>
        <v/>
      </c>
      <c r="AD149" s="106"/>
      <c r="AE149" s="106" t="str">
        <f t="shared" si="106"/>
        <v/>
      </c>
      <c r="AF149" s="106" t="str">
        <f t="shared" si="107"/>
        <v/>
      </c>
      <c r="AG149" s="106" t="str">
        <f t="shared" si="108"/>
        <v/>
      </c>
      <c r="AH149" s="106" t="str">
        <f t="shared" si="109"/>
        <v/>
      </c>
      <c r="AI149" s="106" t="str">
        <f t="shared" si="110"/>
        <v/>
      </c>
      <c r="AJ149" s="106" t="str">
        <f t="shared" si="111"/>
        <v/>
      </c>
      <c r="AK149" s="106" t="str">
        <f t="shared" si="112"/>
        <v/>
      </c>
      <c r="AL149" s="106" t="str">
        <f t="shared" si="113"/>
        <v/>
      </c>
      <c r="AM149" s="106" t="str">
        <f t="shared" si="114"/>
        <v/>
      </c>
      <c r="AN149" s="106" t="str">
        <f t="shared" si="115"/>
        <v/>
      </c>
      <c r="AO149" s="106" t="str">
        <f t="shared" si="116"/>
        <v/>
      </c>
      <c r="AP149" s="106" t="str">
        <f t="shared" si="117"/>
        <v/>
      </c>
      <c r="AQ149" s="106" t="str">
        <f t="shared" si="118"/>
        <v/>
      </c>
      <c r="AR149" s="106" t="str">
        <f t="shared" si="119"/>
        <v/>
      </c>
      <c r="AS149" s="271" t="str">
        <f t="shared" si="120"/>
        <v/>
      </c>
      <c r="AT149" s="271" t="str">
        <f t="shared" si="121"/>
        <v/>
      </c>
      <c r="AU149" s="271" t="str">
        <f t="shared" si="122"/>
        <v/>
      </c>
      <c r="AV149" s="271" t="str">
        <f t="shared" si="123"/>
        <v/>
      </c>
      <c r="AW149" s="271"/>
      <c r="AX149" s="106" t="str">
        <f t="shared" si="124"/>
        <v/>
      </c>
      <c r="AY149" s="106" t="str">
        <f t="shared" si="125"/>
        <v/>
      </c>
      <c r="AZ149" s="106" t="str">
        <f t="shared" si="126"/>
        <v/>
      </c>
      <c r="BA149" s="106" t="str">
        <f t="shared" si="127"/>
        <v/>
      </c>
      <c r="BB149" s="106" t="str">
        <f t="shared" si="128"/>
        <v/>
      </c>
      <c r="BC149" s="106" t="str">
        <f t="shared" si="129"/>
        <v/>
      </c>
      <c r="BD149" s="106" t="str">
        <f t="shared" si="130"/>
        <v/>
      </c>
      <c r="BE149" s="106" t="str">
        <f t="shared" si="131"/>
        <v/>
      </c>
      <c r="BF149" s="106" t="str">
        <f t="shared" si="132"/>
        <v/>
      </c>
      <c r="BG149" s="106" t="str">
        <f t="shared" si="133"/>
        <v/>
      </c>
      <c r="BH149" s="106" t="str">
        <f t="shared" si="134"/>
        <v/>
      </c>
      <c r="BI149" s="106" t="str">
        <f t="shared" si="135"/>
        <v/>
      </c>
      <c r="BJ149" s="106" t="str">
        <f t="shared" si="136"/>
        <v/>
      </c>
      <c r="BK149" s="106" t="str">
        <f t="shared" si="137"/>
        <v/>
      </c>
      <c r="BL149" s="106"/>
      <c r="BM149" s="106" t="str">
        <f t="shared" si="138"/>
        <v/>
      </c>
      <c r="BN149" s="106" t="str">
        <f t="shared" si="139"/>
        <v/>
      </c>
      <c r="BO149" s="106" t="str">
        <f t="shared" si="140"/>
        <v/>
      </c>
      <c r="BP149" s="106" t="str">
        <f t="shared" si="141"/>
        <v/>
      </c>
      <c r="BQ149" s="106" t="str">
        <f t="shared" si="142"/>
        <v/>
      </c>
      <c r="BR149" s="106" t="str">
        <f t="shared" si="143"/>
        <v/>
      </c>
      <c r="BS149" s="106" t="str">
        <f t="shared" si="144"/>
        <v/>
      </c>
      <c r="BT149" s="106" t="str">
        <f t="shared" si="145"/>
        <v/>
      </c>
      <c r="BU149" s="106" t="str">
        <f t="shared" si="146"/>
        <v/>
      </c>
      <c r="BV149" s="106" t="str">
        <f t="shared" si="147"/>
        <v/>
      </c>
      <c r="BW149" s="106" t="str">
        <f t="shared" si="148"/>
        <v/>
      </c>
      <c r="BX149" s="106" t="str">
        <f t="shared" si="149"/>
        <v/>
      </c>
      <c r="BY149" s="106" t="str">
        <f t="shared" si="150"/>
        <v/>
      </c>
      <c r="BZ149" s="106" t="str">
        <f t="shared" si="151"/>
        <v/>
      </c>
    </row>
    <row r="150" spans="1:78" ht="15.75" customHeight="1" x14ac:dyDescent="0.3">
      <c r="A150" s="154" t="str">
        <f>Contacts!$L$11&amp;"_"&amp;'Service Points'!C150</f>
        <v>S8602_114</v>
      </c>
      <c r="B150" s="411">
        <f>IF(ISERROR(VLOOKUP(A150,LY!$D:$E,1,FALSE)),0,1)</f>
        <v>0</v>
      </c>
      <c r="C150" s="307">
        <f t="shared" si="152"/>
        <v>114</v>
      </c>
      <c r="D150" s="309" t="str">
        <f t="shared" si="153"/>
        <v/>
      </c>
      <c r="E150" s="42" t="str">
        <f t="shared" si="154"/>
        <v/>
      </c>
      <c r="F150" s="42" t="str">
        <f t="shared" si="155"/>
        <v/>
      </c>
      <c r="G150" s="463" t="str">
        <f t="shared" si="156"/>
        <v/>
      </c>
      <c r="H150" s="42"/>
      <c r="I150" s="308" t="str">
        <f t="shared" si="157"/>
        <v/>
      </c>
      <c r="J150" s="136" t="str">
        <f t="shared" si="158"/>
        <v/>
      </c>
      <c r="K150" s="409" t="str">
        <f t="shared" si="89"/>
        <v/>
      </c>
      <c r="L150" s="48">
        <f t="shared" si="159"/>
        <v>0</v>
      </c>
      <c r="M150" s="271" t="str">
        <f t="shared" si="90"/>
        <v/>
      </c>
      <c r="N150" s="271" t="str">
        <f t="shared" si="91"/>
        <v/>
      </c>
      <c r="O150" s="152"/>
      <c r="P150" s="106" t="str">
        <f t="shared" si="92"/>
        <v/>
      </c>
      <c r="Q150" s="106" t="str">
        <f t="shared" si="93"/>
        <v/>
      </c>
      <c r="R150" s="106" t="str">
        <f t="shared" si="94"/>
        <v/>
      </c>
      <c r="S150" s="106" t="str">
        <f t="shared" si="95"/>
        <v/>
      </c>
      <c r="T150" s="106" t="str">
        <f t="shared" si="96"/>
        <v/>
      </c>
      <c r="U150" s="106" t="str">
        <f t="shared" si="97"/>
        <v/>
      </c>
      <c r="V150" s="106" t="str">
        <f t="shared" si="98"/>
        <v/>
      </c>
      <c r="W150" s="106" t="str">
        <f t="shared" si="99"/>
        <v/>
      </c>
      <c r="X150" s="106" t="str">
        <f t="shared" si="100"/>
        <v/>
      </c>
      <c r="Y150" s="106" t="str">
        <f t="shared" si="101"/>
        <v/>
      </c>
      <c r="Z150" s="106" t="str">
        <f t="shared" si="102"/>
        <v/>
      </c>
      <c r="AA150" s="106" t="str">
        <f t="shared" si="103"/>
        <v/>
      </c>
      <c r="AB150" s="106" t="str">
        <f t="shared" si="104"/>
        <v/>
      </c>
      <c r="AC150" s="106" t="str">
        <f t="shared" si="105"/>
        <v/>
      </c>
      <c r="AD150" s="106"/>
      <c r="AE150" s="106" t="str">
        <f t="shared" si="106"/>
        <v/>
      </c>
      <c r="AF150" s="106" t="str">
        <f t="shared" si="107"/>
        <v/>
      </c>
      <c r="AG150" s="106" t="str">
        <f t="shared" si="108"/>
        <v/>
      </c>
      <c r="AH150" s="106" t="str">
        <f t="shared" si="109"/>
        <v/>
      </c>
      <c r="AI150" s="106" t="str">
        <f t="shared" si="110"/>
        <v/>
      </c>
      <c r="AJ150" s="106" t="str">
        <f t="shared" si="111"/>
        <v/>
      </c>
      <c r="AK150" s="106" t="str">
        <f t="shared" si="112"/>
        <v/>
      </c>
      <c r="AL150" s="106" t="str">
        <f t="shared" si="113"/>
        <v/>
      </c>
      <c r="AM150" s="106" t="str">
        <f t="shared" si="114"/>
        <v/>
      </c>
      <c r="AN150" s="106" t="str">
        <f t="shared" si="115"/>
        <v/>
      </c>
      <c r="AO150" s="106" t="str">
        <f t="shared" si="116"/>
        <v/>
      </c>
      <c r="AP150" s="106" t="str">
        <f t="shared" si="117"/>
        <v/>
      </c>
      <c r="AQ150" s="106" t="str">
        <f t="shared" si="118"/>
        <v/>
      </c>
      <c r="AR150" s="106" t="str">
        <f t="shared" si="119"/>
        <v/>
      </c>
      <c r="AS150" s="271" t="str">
        <f t="shared" si="120"/>
        <v/>
      </c>
      <c r="AT150" s="271" t="str">
        <f t="shared" si="121"/>
        <v/>
      </c>
      <c r="AU150" s="271" t="str">
        <f t="shared" si="122"/>
        <v/>
      </c>
      <c r="AV150" s="271" t="str">
        <f t="shared" si="123"/>
        <v/>
      </c>
      <c r="AW150" s="271"/>
      <c r="AX150" s="106" t="str">
        <f t="shared" si="124"/>
        <v/>
      </c>
      <c r="AY150" s="106" t="str">
        <f t="shared" si="125"/>
        <v/>
      </c>
      <c r="AZ150" s="106" t="str">
        <f t="shared" si="126"/>
        <v/>
      </c>
      <c r="BA150" s="106" t="str">
        <f t="shared" si="127"/>
        <v/>
      </c>
      <c r="BB150" s="106" t="str">
        <f t="shared" si="128"/>
        <v/>
      </c>
      <c r="BC150" s="106" t="str">
        <f t="shared" si="129"/>
        <v/>
      </c>
      <c r="BD150" s="106" t="str">
        <f t="shared" si="130"/>
        <v/>
      </c>
      <c r="BE150" s="106" t="str">
        <f t="shared" si="131"/>
        <v/>
      </c>
      <c r="BF150" s="106" t="str">
        <f t="shared" si="132"/>
        <v/>
      </c>
      <c r="BG150" s="106" t="str">
        <f t="shared" si="133"/>
        <v/>
      </c>
      <c r="BH150" s="106" t="str">
        <f t="shared" si="134"/>
        <v/>
      </c>
      <c r="BI150" s="106" t="str">
        <f t="shared" si="135"/>
        <v/>
      </c>
      <c r="BJ150" s="106" t="str">
        <f t="shared" si="136"/>
        <v/>
      </c>
      <c r="BK150" s="106" t="str">
        <f t="shared" si="137"/>
        <v/>
      </c>
      <c r="BL150" s="106"/>
      <c r="BM150" s="106" t="str">
        <f t="shared" si="138"/>
        <v/>
      </c>
      <c r="BN150" s="106" t="str">
        <f t="shared" si="139"/>
        <v/>
      </c>
      <c r="BO150" s="106" t="str">
        <f t="shared" si="140"/>
        <v/>
      </c>
      <c r="BP150" s="106" t="str">
        <f t="shared" si="141"/>
        <v/>
      </c>
      <c r="BQ150" s="106" t="str">
        <f t="shared" si="142"/>
        <v/>
      </c>
      <c r="BR150" s="106" t="str">
        <f t="shared" si="143"/>
        <v/>
      </c>
      <c r="BS150" s="106" t="str">
        <f t="shared" si="144"/>
        <v/>
      </c>
      <c r="BT150" s="106" t="str">
        <f t="shared" si="145"/>
        <v/>
      </c>
      <c r="BU150" s="106" t="str">
        <f t="shared" si="146"/>
        <v/>
      </c>
      <c r="BV150" s="106" t="str">
        <f t="shared" si="147"/>
        <v/>
      </c>
      <c r="BW150" s="106" t="str">
        <f t="shared" si="148"/>
        <v/>
      </c>
      <c r="BX150" s="106" t="str">
        <f t="shared" si="149"/>
        <v/>
      </c>
      <c r="BY150" s="106" t="str">
        <f t="shared" si="150"/>
        <v/>
      </c>
      <c r="BZ150" s="106" t="str">
        <f t="shared" si="151"/>
        <v/>
      </c>
    </row>
    <row r="151" spans="1:78" ht="15.75" customHeight="1" x14ac:dyDescent="0.3">
      <c r="A151" s="154" t="str">
        <f>Contacts!$L$11&amp;"_"&amp;'Service Points'!C151</f>
        <v>S8602_115</v>
      </c>
      <c r="B151" s="411">
        <f>IF(ISERROR(VLOOKUP(A151,LY!$D:$E,1,FALSE)),0,1)</f>
        <v>0</v>
      </c>
      <c r="C151" s="307">
        <f t="shared" si="152"/>
        <v>115</v>
      </c>
      <c r="D151" s="309" t="str">
        <f t="shared" si="153"/>
        <v/>
      </c>
      <c r="E151" s="42" t="str">
        <f t="shared" si="154"/>
        <v/>
      </c>
      <c r="F151" s="42" t="str">
        <f t="shared" si="155"/>
        <v/>
      </c>
      <c r="G151" s="463" t="str">
        <f t="shared" si="156"/>
        <v/>
      </c>
      <c r="H151" s="42"/>
      <c r="I151" s="308" t="str">
        <f t="shared" si="157"/>
        <v/>
      </c>
      <c r="J151" s="136" t="str">
        <f t="shared" si="158"/>
        <v/>
      </c>
      <c r="K151" s="409" t="str">
        <f t="shared" si="89"/>
        <v/>
      </c>
      <c r="L151" s="48">
        <f t="shared" si="159"/>
        <v>0</v>
      </c>
      <c r="M151" s="271" t="str">
        <f t="shared" si="90"/>
        <v/>
      </c>
      <c r="N151" s="271" t="str">
        <f t="shared" si="91"/>
        <v/>
      </c>
      <c r="O151" s="152"/>
      <c r="P151" s="106" t="str">
        <f t="shared" si="92"/>
        <v/>
      </c>
      <c r="Q151" s="106" t="str">
        <f t="shared" si="93"/>
        <v/>
      </c>
      <c r="R151" s="106" t="str">
        <f t="shared" si="94"/>
        <v/>
      </c>
      <c r="S151" s="106" t="str">
        <f t="shared" si="95"/>
        <v/>
      </c>
      <c r="T151" s="106" t="str">
        <f t="shared" si="96"/>
        <v/>
      </c>
      <c r="U151" s="106" t="str">
        <f t="shared" si="97"/>
        <v/>
      </c>
      <c r="V151" s="106" t="str">
        <f t="shared" si="98"/>
        <v/>
      </c>
      <c r="W151" s="106" t="str">
        <f t="shared" si="99"/>
        <v/>
      </c>
      <c r="X151" s="106" t="str">
        <f t="shared" si="100"/>
        <v/>
      </c>
      <c r="Y151" s="106" t="str">
        <f t="shared" si="101"/>
        <v/>
      </c>
      <c r="Z151" s="106" t="str">
        <f t="shared" si="102"/>
        <v/>
      </c>
      <c r="AA151" s="106" t="str">
        <f t="shared" si="103"/>
        <v/>
      </c>
      <c r="AB151" s="106" t="str">
        <f t="shared" si="104"/>
        <v/>
      </c>
      <c r="AC151" s="106" t="str">
        <f t="shared" si="105"/>
        <v/>
      </c>
      <c r="AD151" s="106"/>
      <c r="AE151" s="106" t="str">
        <f t="shared" si="106"/>
        <v/>
      </c>
      <c r="AF151" s="106" t="str">
        <f t="shared" si="107"/>
        <v/>
      </c>
      <c r="AG151" s="106" t="str">
        <f t="shared" si="108"/>
        <v/>
      </c>
      <c r="AH151" s="106" t="str">
        <f t="shared" si="109"/>
        <v/>
      </c>
      <c r="AI151" s="106" t="str">
        <f t="shared" si="110"/>
        <v/>
      </c>
      <c r="AJ151" s="106" t="str">
        <f t="shared" si="111"/>
        <v/>
      </c>
      <c r="AK151" s="106" t="str">
        <f t="shared" si="112"/>
        <v/>
      </c>
      <c r="AL151" s="106" t="str">
        <f t="shared" si="113"/>
        <v/>
      </c>
      <c r="AM151" s="106" t="str">
        <f t="shared" si="114"/>
        <v/>
      </c>
      <c r="AN151" s="106" t="str">
        <f t="shared" si="115"/>
        <v/>
      </c>
      <c r="AO151" s="106" t="str">
        <f t="shared" si="116"/>
        <v/>
      </c>
      <c r="AP151" s="106" t="str">
        <f t="shared" si="117"/>
        <v/>
      </c>
      <c r="AQ151" s="106" t="str">
        <f t="shared" si="118"/>
        <v/>
      </c>
      <c r="AR151" s="106" t="str">
        <f t="shared" si="119"/>
        <v/>
      </c>
      <c r="AS151" s="271" t="str">
        <f t="shared" si="120"/>
        <v/>
      </c>
      <c r="AT151" s="271" t="str">
        <f t="shared" si="121"/>
        <v/>
      </c>
      <c r="AU151" s="271" t="str">
        <f t="shared" si="122"/>
        <v/>
      </c>
      <c r="AV151" s="271" t="str">
        <f t="shared" si="123"/>
        <v/>
      </c>
      <c r="AW151" s="271"/>
      <c r="AX151" s="106" t="str">
        <f t="shared" si="124"/>
        <v/>
      </c>
      <c r="AY151" s="106" t="str">
        <f t="shared" si="125"/>
        <v/>
      </c>
      <c r="AZ151" s="106" t="str">
        <f t="shared" si="126"/>
        <v/>
      </c>
      <c r="BA151" s="106" t="str">
        <f t="shared" si="127"/>
        <v/>
      </c>
      <c r="BB151" s="106" t="str">
        <f t="shared" si="128"/>
        <v/>
      </c>
      <c r="BC151" s="106" t="str">
        <f t="shared" si="129"/>
        <v/>
      </c>
      <c r="BD151" s="106" t="str">
        <f t="shared" si="130"/>
        <v/>
      </c>
      <c r="BE151" s="106" t="str">
        <f t="shared" si="131"/>
        <v/>
      </c>
      <c r="BF151" s="106" t="str">
        <f t="shared" si="132"/>
        <v/>
      </c>
      <c r="BG151" s="106" t="str">
        <f t="shared" si="133"/>
        <v/>
      </c>
      <c r="BH151" s="106" t="str">
        <f t="shared" si="134"/>
        <v/>
      </c>
      <c r="BI151" s="106" t="str">
        <f t="shared" si="135"/>
        <v/>
      </c>
      <c r="BJ151" s="106" t="str">
        <f t="shared" si="136"/>
        <v/>
      </c>
      <c r="BK151" s="106" t="str">
        <f t="shared" si="137"/>
        <v/>
      </c>
      <c r="BL151" s="106"/>
      <c r="BM151" s="106" t="str">
        <f t="shared" si="138"/>
        <v/>
      </c>
      <c r="BN151" s="106" t="str">
        <f t="shared" si="139"/>
        <v/>
      </c>
      <c r="BO151" s="106" t="str">
        <f t="shared" si="140"/>
        <v/>
      </c>
      <c r="BP151" s="106" t="str">
        <f t="shared" si="141"/>
        <v/>
      </c>
      <c r="BQ151" s="106" t="str">
        <f t="shared" si="142"/>
        <v/>
      </c>
      <c r="BR151" s="106" t="str">
        <f t="shared" si="143"/>
        <v/>
      </c>
      <c r="BS151" s="106" t="str">
        <f t="shared" si="144"/>
        <v/>
      </c>
      <c r="BT151" s="106" t="str">
        <f t="shared" si="145"/>
        <v/>
      </c>
      <c r="BU151" s="106" t="str">
        <f t="shared" si="146"/>
        <v/>
      </c>
      <c r="BV151" s="106" t="str">
        <f t="shared" si="147"/>
        <v/>
      </c>
      <c r="BW151" s="106" t="str">
        <f t="shared" si="148"/>
        <v/>
      </c>
      <c r="BX151" s="106" t="str">
        <f t="shared" si="149"/>
        <v/>
      </c>
      <c r="BY151" s="106" t="str">
        <f t="shared" si="150"/>
        <v/>
      </c>
      <c r="BZ151" s="106" t="str">
        <f t="shared" si="151"/>
        <v/>
      </c>
    </row>
    <row r="152" spans="1:78" ht="15.75" customHeight="1" x14ac:dyDescent="0.3">
      <c r="A152" s="154" t="str">
        <f>Contacts!$L$11&amp;"_"&amp;'Service Points'!C152</f>
        <v>S8602_116</v>
      </c>
      <c r="B152" s="411">
        <f>IF(ISERROR(VLOOKUP(A152,LY!$D:$E,1,FALSE)),0,1)</f>
        <v>0</v>
      </c>
      <c r="C152" s="307">
        <f t="shared" si="152"/>
        <v>116</v>
      </c>
      <c r="D152" s="309" t="str">
        <f t="shared" si="153"/>
        <v/>
      </c>
      <c r="E152" s="42" t="str">
        <f t="shared" si="154"/>
        <v/>
      </c>
      <c r="F152" s="42" t="str">
        <f t="shared" si="155"/>
        <v/>
      </c>
      <c r="G152" s="463" t="str">
        <f t="shared" si="156"/>
        <v/>
      </c>
      <c r="H152" s="42"/>
      <c r="I152" s="308" t="str">
        <f t="shared" si="157"/>
        <v/>
      </c>
      <c r="J152" s="136" t="str">
        <f t="shared" si="158"/>
        <v/>
      </c>
      <c r="K152" s="409" t="str">
        <f t="shared" si="89"/>
        <v/>
      </c>
      <c r="L152" s="48">
        <f t="shared" si="159"/>
        <v>0</v>
      </c>
      <c r="M152" s="271" t="str">
        <f t="shared" si="90"/>
        <v/>
      </c>
      <c r="N152" s="271" t="str">
        <f t="shared" si="91"/>
        <v/>
      </c>
      <c r="O152" s="152"/>
      <c r="P152" s="106" t="str">
        <f t="shared" si="92"/>
        <v/>
      </c>
      <c r="Q152" s="106" t="str">
        <f t="shared" si="93"/>
        <v/>
      </c>
      <c r="R152" s="106" t="str">
        <f t="shared" si="94"/>
        <v/>
      </c>
      <c r="S152" s="106" t="str">
        <f t="shared" si="95"/>
        <v/>
      </c>
      <c r="T152" s="106" t="str">
        <f t="shared" si="96"/>
        <v/>
      </c>
      <c r="U152" s="106" t="str">
        <f t="shared" si="97"/>
        <v/>
      </c>
      <c r="V152" s="106" t="str">
        <f t="shared" si="98"/>
        <v/>
      </c>
      <c r="W152" s="106" t="str">
        <f t="shared" si="99"/>
        <v/>
      </c>
      <c r="X152" s="106" t="str">
        <f t="shared" si="100"/>
        <v/>
      </c>
      <c r="Y152" s="106" t="str">
        <f t="shared" si="101"/>
        <v/>
      </c>
      <c r="Z152" s="106" t="str">
        <f t="shared" si="102"/>
        <v/>
      </c>
      <c r="AA152" s="106" t="str">
        <f t="shared" si="103"/>
        <v/>
      </c>
      <c r="AB152" s="106" t="str">
        <f t="shared" si="104"/>
        <v/>
      </c>
      <c r="AC152" s="106" t="str">
        <f t="shared" si="105"/>
        <v/>
      </c>
      <c r="AD152" s="106"/>
      <c r="AE152" s="106" t="str">
        <f t="shared" si="106"/>
        <v/>
      </c>
      <c r="AF152" s="106" t="str">
        <f t="shared" si="107"/>
        <v/>
      </c>
      <c r="AG152" s="106" t="str">
        <f t="shared" si="108"/>
        <v/>
      </c>
      <c r="AH152" s="106" t="str">
        <f t="shared" si="109"/>
        <v/>
      </c>
      <c r="AI152" s="106" t="str">
        <f t="shared" si="110"/>
        <v/>
      </c>
      <c r="AJ152" s="106" t="str">
        <f t="shared" si="111"/>
        <v/>
      </c>
      <c r="AK152" s="106" t="str">
        <f t="shared" si="112"/>
        <v/>
      </c>
      <c r="AL152" s="106" t="str">
        <f t="shared" si="113"/>
        <v/>
      </c>
      <c r="AM152" s="106" t="str">
        <f t="shared" si="114"/>
        <v/>
      </c>
      <c r="AN152" s="106" t="str">
        <f t="shared" si="115"/>
        <v/>
      </c>
      <c r="AO152" s="106" t="str">
        <f t="shared" si="116"/>
        <v/>
      </c>
      <c r="AP152" s="106" t="str">
        <f t="shared" si="117"/>
        <v/>
      </c>
      <c r="AQ152" s="106" t="str">
        <f t="shared" si="118"/>
        <v/>
      </c>
      <c r="AR152" s="106" t="str">
        <f t="shared" si="119"/>
        <v/>
      </c>
      <c r="AS152" s="271" t="str">
        <f t="shared" si="120"/>
        <v/>
      </c>
      <c r="AT152" s="271" t="str">
        <f t="shared" si="121"/>
        <v/>
      </c>
      <c r="AU152" s="271" t="str">
        <f t="shared" si="122"/>
        <v/>
      </c>
      <c r="AV152" s="271" t="str">
        <f t="shared" si="123"/>
        <v/>
      </c>
      <c r="AW152" s="271"/>
      <c r="AX152" s="106" t="str">
        <f t="shared" si="124"/>
        <v/>
      </c>
      <c r="AY152" s="106" t="str">
        <f t="shared" si="125"/>
        <v/>
      </c>
      <c r="AZ152" s="106" t="str">
        <f t="shared" si="126"/>
        <v/>
      </c>
      <c r="BA152" s="106" t="str">
        <f t="shared" si="127"/>
        <v/>
      </c>
      <c r="BB152" s="106" t="str">
        <f t="shared" si="128"/>
        <v/>
      </c>
      <c r="BC152" s="106" t="str">
        <f t="shared" si="129"/>
        <v/>
      </c>
      <c r="BD152" s="106" t="str">
        <f t="shared" si="130"/>
        <v/>
      </c>
      <c r="BE152" s="106" t="str">
        <f t="shared" si="131"/>
        <v/>
      </c>
      <c r="BF152" s="106" t="str">
        <f t="shared" si="132"/>
        <v/>
      </c>
      <c r="BG152" s="106" t="str">
        <f t="shared" si="133"/>
        <v/>
      </c>
      <c r="BH152" s="106" t="str">
        <f t="shared" si="134"/>
        <v/>
      </c>
      <c r="BI152" s="106" t="str">
        <f t="shared" si="135"/>
        <v/>
      </c>
      <c r="BJ152" s="106" t="str">
        <f t="shared" si="136"/>
        <v/>
      </c>
      <c r="BK152" s="106" t="str">
        <f t="shared" si="137"/>
        <v/>
      </c>
      <c r="BL152" s="106"/>
      <c r="BM152" s="106" t="str">
        <f t="shared" si="138"/>
        <v/>
      </c>
      <c r="BN152" s="106" t="str">
        <f t="shared" si="139"/>
        <v/>
      </c>
      <c r="BO152" s="106" t="str">
        <f t="shared" si="140"/>
        <v/>
      </c>
      <c r="BP152" s="106" t="str">
        <f t="shared" si="141"/>
        <v/>
      </c>
      <c r="BQ152" s="106" t="str">
        <f t="shared" si="142"/>
        <v/>
      </c>
      <c r="BR152" s="106" t="str">
        <f t="shared" si="143"/>
        <v/>
      </c>
      <c r="BS152" s="106" t="str">
        <f t="shared" si="144"/>
        <v/>
      </c>
      <c r="BT152" s="106" t="str">
        <f t="shared" si="145"/>
        <v/>
      </c>
      <c r="BU152" s="106" t="str">
        <f t="shared" si="146"/>
        <v/>
      </c>
      <c r="BV152" s="106" t="str">
        <f t="shared" si="147"/>
        <v/>
      </c>
      <c r="BW152" s="106" t="str">
        <f t="shared" si="148"/>
        <v/>
      </c>
      <c r="BX152" s="106" t="str">
        <f t="shared" si="149"/>
        <v/>
      </c>
      <c r="BY152" s="106" t="str">
        <f t="shared" si="150"/>
        <v/>
      </c>
      <c r="BZ152" s="106" t="str">
        <f t="shared" si="151"/>
        <v/>
      </c>
    </row>
    <row r="153" spans="1:78" ht="15.75" customHeight="1" x14ac:dyDescent="0.3">
      <c r="A153" s="154" t="str">
        <f>Contacts!$L$11&amp;"_"&amp;'Service Points'!C153</f>
        <v>S8602_117</v>
      </c>
      <c r="B153" s="411">
        <f>IF(ISERROR(VLOOKUP(A153,LY!$D:$E,1,FALSE)),0,1)</f>
        <v>0</v>
      </c>
      <c r="C153" s="307">
        <f t="shared" si="152"/>
        <v>117</v>
      </c>
      <c r="D153" s="309" t="str">
        <f t="shared" si="153"/>
        <v/>
      </c>
      <c r="E153" s="42" t="str">
        <f t="shared" si="154"/>
        <v/>
      </c>
      <c r="F153" s="42" t="str">
        <f t="shared" si="155"/>
        <v/>
      </c>
      <c r="G153" s="463" t="str">
        <f t="shared" si="156"/>
        <v/>
      </c>
      <c r="H153" s="42"/>
      <c r="I153" s="308" t="str">
        <f t="shared" si="157"/>
        <v/>
      </c>
      <c r="J153" s="136" t="str">
        <f t="shared" si="158"/>
        <v/>
      </c>
      <c r="K153" s="409" t="str">
        <f t="shared" si="89"/>
        <v/>
      </c>
      <c r="L153" s="48">
        <f t="shared" si="159"/>
        <v>0</v>
      </c>
      <c r="M153" s="271" t="str">
        <f t="shared" si="90"/>
        <v/>
      </c>
      <c r="N153" s="271" t="str">
        <f t="shared" si="91"/>
        <v/>
      </c>
      <c r="O153" s="152"/>
      <c r="P153" s="106" t="str">
        <f t="shared" si="92"/>
        <v/>
      </c>
      <c r="Q153" s="106" t="str">
        <f t="shared" si="93"/>
        <v/>
      </c>
      <c r="R153" s="106" t="str">
        <f t="shared" si="94"/>
        <v/>
      </c>
      <c r="S153" s="106" t="str">
        <f t="shared" si="95"/>
        <v/>
      </c>
      <c r="T153" s="106" t="str">
        <f t="shared" si="96"/>
        <v/>
      </c>
      <c r="U153" s="106" t="str">
        <f t="shared" si="97"/>
        <v/>
      </c>
      <c r="V153" s="106" t="str">
        <f t="shared" si="98"/>
        <v/>
      </c>
      <c r="W153" s="106" t="str">
        <f t="shared" si="99"/>
        <v/>
      </c>
      <c r="X153" s="106" t="str">
        <f t="shared" si="100"/>
        <v/>
      </c>
      <c r="Y153" s="106" t="str">
        <f t="shared" si="101"/>
        <v/>
      </c>
      <c r="Z153" s="106" t="str">
        <f t="shared" si="102"/>
        <v/>
      </c>
      <c r="AA153" s="106" t="str">
        <f t="shared" si="103"/>
        <v/>
      </c>
      <c r="AB153" s="106" t="str">
        <f t="shared" si="104"/>
        <v/>
      </c>
      <c r="AC153" s="106" t="str">
        <f t="shared" si="105"/>
        <v/>
      </c>
      <c r="AD153" s="106"/>
      <c r="AE153" s="106" t="str">
        <f t="shared" si="106"/>
        <v/>
      </c>
      <c r="AF153" s="106" t="str">
        <f t="shared" si="107"/>
        <v/>
      </c>
      <c r="AG153" s="106" t="str">
        <f t="shared" si="108"/>
        <v/>
      </c>
      <c r="AH153" s="106" t="str">
        <f t="shared" si="109"/>
        <v/>
      </c>
      <c r="AI153" s="106" t="str">
        <f t="shared" si="110"/>
        <v/>
      </c>
      <c r="AJ153" s="106" t="str">
        <f t="shared" si="111"/>
        <v/>
      </c>
      <c r="AK153" s="106" t="str">
        <f t="shared" si="112"/>
        <v/>
      </c>
      <c r="AL153" s="106" t="str">
        <f t="shared" si="113"/>
        <v/>
      </c>
      <c r="AM153" s="106" t="str">
        <f t="shared" si="114"/>
        <v/>
      </c>
      <c r="AN153" s="106" t="str">
        <f t="shared" si="115"/>
        <v/>
      </c>
      <c r="AO153" s="106" t="str">
        <f t="shared" si="116"/>
        <v/>
      </c>
      <c r="AP153" s="106" t="str">
        <f t="shared" si="117"/>
        <v/>
      </c>
      <c r="AQ153" s="106" t="str">
        <f t="shared" si="118"/>
        <v/>
      </c>
      <c r="AR153" s="106" t="str">
        <f t="shared" si="119"/>
        <v/>
      </c>
      <c r="AS153" s="271" t="str">
        <f t="shared" si="120"/>
        <v/>
      </c>
      <c r="AT153" s="271" t="str">
        <f t="shared" si="121"/>
        <v/>
      </c>
      <c r="AU153" s="271" t="str">
        <f t="shared" si="122"/>
        <v/>
      </c>
      <c r="AV153" s="271" t="str">
        <f t="shared" si="123"/>
        <v/>
      </c>
      <c r="AW153" s="271"/>
      <c r="AX153" s="106" t="str">
        <f t="shared" si="124"/>
        <v/>
      </c>
      <c r="AY153" s="106" t="str">
        <f t="shared" si="125"/>
        <v/>
      </c>
      <c r="AZ153" s="106" t="str">
        <f t="shared" si="126"/>
        <v/>
      </c>
      <c r="BA153" s="106" t="str">
        <f t="shared" si="127"/>
        <v/>
      </c>
      <c r="BB153" s="106" t="str">
        <f t="shared" si="128"/>
        <v/>
      </c>
      <c r="BC153" s="106" t="str">
        <f t="shared" si="129"/>
        <v/>
      </c>
      <c r="BD153" s="106" t="str">
        <f t="shared" si="130"/>
        <v/>
      </c>
      <c r="BE153" s="106" t="str">
        <f t="shared" si="131"/>
        <v/>
      </c>
      <c r="BF153" s="106" t="str">
        <f t="shared" si="132"/>
        <v/>
      </c>
      <c r="BG153" s="106" t="str">
        <f t="shared" si="133"/>
        <v/>
      </c>
      <c r="BH153" s="106" t="str">
        <f t="shared" si="134"/>
        <v/>
      </c>
      <c r="BI153" s="106" t="str">
        <f t="shared" si="135"/>
        <v/>
      </c>
      <c r="BJ153" s="106" t="str">
        <f t="shared" si="136"/>
        <v/>
      </c>
      <c r="BK153" s="106" t="str">
        <f t="shared" si="137"/>
        <v/>
      </c>
      <c r="BL153" s="106"/>
      <c r="BM153" s="106" t="str">
        <f t="shared" si="138"/>
        <v/>
      </c>
      <c r="BN153" s="106" t="str">
        <f t="shared" si="139"/>
        <v/>
      </c>
      <c r="BO153" s="106" t="str">
        <f t="shared" si="140"/>
        <v/>
      </c>
      <c r="BP153" s="106" t="str">
        <f t="shared" si="141"/>
        <v/>
      </c>
      <c r="BQ153" s="106" t="str">
        <f t="shared" si="142"/>
        <v/>
      </c>
      <c r="BR153" s="106" t="str">
        <f t="shared" si="143"/>
        <v/>
      </c>
      <c r="BS153" s="106" t="str">
        <f t="shared" si="144"/>
        <v/>
      </c>
      <c r="BT153" s="106" t="str">
        <f t="shared" si="145"/>
        <v/>
      </c>
      <c r="BU153" s="106" t="str">
        <f t="shared" si="146"/>
        <v/>
      </c>
      <c r="BV153" s="106" t="str">
        <f t="shared" si="147"/>
        <v/>
      </c>
      <c r="BW153" s="106" t="str">
        <f t="shared" si="148"/>
        <v/>
      </c>
      <c r="BX153" s="106" t="str">
        <f t="shared" si="149"/>
        <v/>
      </c>
      <c r="BY153" s="106" t="str">
        <f t="shared" si="150"/>
        <v/>
      </c>
      <c r="BZ153" s="106" t="str">
        <f t="shared" si="151"/>
        <v/>
      </c>
    </row>
    <row r="154" spans="1:78" ht="15.75" customHeight="1" x14ac:dyDescent="0.3">
      <c r="A154" s="154" t="str">
        <f>Contacts!$L$11&amp;"_"&amp;'Service Points'!C154</f>
        <v>S8602_118</v>
      </c>
      <c r="B154" s="411">
        <f>IF(ISERROR(VLOOKUP(A154,LY!$D:$E,1,FALSE)),0,1)</f>
        <v>0</v>
      </c>
      <c r="C154" s="307">
        <f t="shared" si="152"/>
        <v>118</v>
      </c>
      <c r="D154" s="309" t="str">
        <f t="shared" si="153"/>
        <v/>
      </c>
      <c r="E154" s="42" t="str">
        <f t="shared" si="154"/>
        <v/>
      </c>
      <c r="F154" s="42" t="str">
        <f t="shared" si="155"/>
        <v/>
      </c>
      <c r="G154" s="463" t="str">
        <f t="shared" si="156"/>
        <v/>
      </c>
      <c r="H154" s="42"/>
      <c r="I154" s="308" t="str">
        <f t="shared" si="157"/>
        <v/>
      </c>
      <c r="J154" s="136" t="str">
        <f t="shared" si="158"/>
        <v/>
      </c>
      <c r="K154" s="409" t="str">
        <f t="shared" si="89"/>
        <v/>
      </c>
      <c r="L154" s="48">
        <f t="shared" si="159"/>
        <v>0</v>
      </c>
      <c r="M154" s="271" t="str">
        <f t="shared" si="90"/>
        <v/>
      </c>
      <c r="N154" s="271" t="str">
        <f t="shared" si="91"/>
        <v/>
      </c>
      <c r="O154" s="152"/>
      <c r="P154" s="106" t="str">
        <f t="shared" si="92"/>
        <v/>
      </c>
      <c r="Q154" s="106" t="str">
        <f t="shared" si="93"/>
        <v/>
      </c>
      <c r="R154" s="106" t="str">
        <f t="shared" si="94"/>
        <v/>
      </c>
      <c r="S154" s="106" t="str">
        <f t="shared" si="95"/>
        <v/>
      </c>
      <c r="T154" s="106" t="str">
        <f t="shared" si="96"/>
        <v/>
      </c>
      <c r="U154" s="106" t="str">
        <f t="shared" si="97"/>
        <v/>
      </c>
      <c r="V154" s="106" t="str">
        <f t="shared" si="98"/>
        <v/>
      </c>
      <c r="W154" s="106" t="str">
        <f t="shared" si="99"/>
        <v/>
      </c>
      <c r="X154" s="106" t="str">
        <f t="shared" si="100"/>
        <v/>
      </c>
      <c r="Y154" s="106" t="str">
        <f t="shared" si="101"/>
        <v/>
      </c>
      <c r="Z154" s="106" t="str">
        <f t="shared" si="102"/>
        <v/>
      </c>
      <c r="AA154" s="106" t="str">
        <f t="shared" si="103"/>
        <v/>
      </c>
      <c r="AB154" s="106" t="str">
        <f t="shared" si="104"/>
        <v/>
      </c>
      <c r="AC154" s="106" t="str">
        <f t="shared" si="105"/>
        <v/>
      </c>
      <c r="AD154" s="106"/>
      <c r="AE154" s="106" t="str">
        <f t="shared" si="106"/>
        <v/>
      </c>
      <c r="AF154" s="106" t="str">
        <f t="shared" si="107"/>
        <v/>
      </c>
      <c r="AG154" s="106" t="str">
        <f t="shared" si="108"/>
        <v/>
      </c>
      <c r="AH154" s="106" t="str">
        <f t="shared" si="109"/>
        <v/>
      </c>
      <c r="AI154" s="106" t="str">
        <f t="shared" si="110"/>
        <v/>
      </c>
      <c r="AJ154" s="106" t="str">
        <f t="shared" si="111"/>
        <v/>
      </c>
      <c r="AK154" s="106" t="str">
        <f t="shared" si="112"/>
        <v/>
      </c>
      <c r="AL154" s="106" t="str">
        <f t="shared" si="113"/>
        <v/>
      </c>
      <c r="AM154" s="106" t="str">
        <f t="shared" si="114"/>
        <v/>
      </c>
      <c r="AN154" s="106" t="str">
        <f t="shared" si="115"/>
        <v/>
      </c>
      <c r="AO154" s="106" t="str">
        <f t="shared" si="116"/>
        <v/>
      </c>
      <c r="AP154" s="106" t="str">
        <f t="shared" si="117"/>
        <v/>
      </c>
      <c r="AQ154" s="106" t="str">
        <f t="shared" si="118"/>
        <v/>
      </c>
      <c r="AR154" s="106" t="str">
        <f t="shared" si="119"/>
        <v/>
      </c>
      <c r="AS154" s="271" t="str">
        <f t="shared" si="120"/>
        <v/>
      </c>
      <c r="AT154" s="271" t="str">
        <f t="shared" si="121"/>
        <v/>
      </c>
      <c r="AU154" s="271" t="str">
        <f t="shared" si="122"/>
        <v/>
      </c>
      <c r="AV154" s="271" t="str">
        <f t="shared" si="123"/>
        <v/>
      </c>
      <c r="AW154" s="271"/>
      <c r="AX154" s="106" t="str">
        <f t="shared" si="124"/>
        <v/>
      </c>
      <c r="AY154" s="106" t="str">
        <f t="shared" si="125"/>
        <v/>
      </c>
      <c r="AZ154" s="106" t="str">
        <f t="shared" si="126"/>
        <v/>
      </c>
      <c r="BA154" s="106" t="str">
        <f t="shared" si="127"/>
        <v/>
      </c>
      <c r="BB154" s="106" t="str">
        <f t="shared" si="128"/>
        <v/>
      </c>
      <c r="BC154" s="106" t="str">
        <f t="shared" si="129"/>
        <v/>
      </c>
      <c r="BD154" s="106" t="str">
        <f t="shared" si="130"/>
        <v/>
      </c>
      <c r="BE154" s="106" t="str">
        <f t="shared" si="131"/>
        <v/>
      </c>
      <c r="BF154" s="106" t="str">
        <f t="shared" si="132"/>
        <v/>
      </c>
      <c r="BG154" s="106" t="str">
        <f t="shared" si="133"/>
        <v/>
      </c>
      <c r="BH154" s="106" t="str">
        <f t="shared" si="134"/>
        <v/>
      </c>
      <c r="BI154" s="106" t="str">
        <f t="shared" si="135"/>
        <v/>
      </c>
      <c r="BJ154" s="106" t="str">
        <f t="shared" si="136"/>
        <v/>
      </c>
      <c r="BK154" s="106" t="str">
        <f t="shared" si="137"/>
        <v/>
      </c>
      <c r="BL154" s="106"/>
      <c r="BM154" s="106" t="str">
        <f t="shared" si="138"/>
        <v/>
      </c>
      <c r="BN154" s="106" t="str">
        <f t="shared" si="139"/>
        <v/>
      </c>
      <c r="BO154" s="106" t="str">
        <f t="shared" si="140"/>
        <v/>
      </c>
      <c r="BP154" s="106" t="str">
        <f t="shared" si="141"/>
        <v/>
      </c>
      <c r="BQ154" s="106" t="str">
        <f t="shared" si="142"/>
        <v/>
      </c>
      <c r="BR154" s="106" t="str">
        <f t="shared" si="143"/>
        <v/>
      </c>
      <c r="BS154" s="106" t="str">
        <f t="shared" si="144"/>
        <v/>
      </c>
      <c r="BT154" s="106" t="str">
        <f t="shared" si="145"/>
        <v/>
      </c>
      <c r="BU154" s="106" t="str">
        <f t="shared" si="146"/>
        <v/>
      </c>
      <c r="BV154" s="106" t="str">
        <f t="shared" si="147"/>
        <v/>
      </c>
      <c r="BW154" s="106" t="str">
        <f t="shared" si="148"/>
        <v/>
      </c>
      <c r="BX154" s="106" t="str">
        <f t="shared" si="149"/>
        <v/>
      </c>
      <c r="BY154" s="106" t="str">
        <f t="shared" si="150"/>
        <v/>
      </c>
      <c r="BZ154" s="106" t="str">
        <f t="shared" si="151"/>
        <v/>
      </c>
    </row>
    <row r="155" spans="1:78" ht="15.75" customHeight="1" x14ac:dyDescent="0.3">
      <c r="A155" s="154" t="str">
        <f>Contacts!$L$11&amp;"_"&amp;'Service Points'!C155</f>
        <v>S8602_119</v>
      </c>
      <c r="B155" s="411">
        <f>IF(ISERROR(VLOOKUP(A155,LY!$D:$E,1,FALSE)),0,1)</f>
        <v>0</v>
      </c>
      <c r="C155" s="307">
        <f t="shared" si="152"/>
        <v>119</v>
      </c>
      <c r="D155" s="309" t="str">
        <f t="shared" si="153"/>
        <v/>
      </c>
      <c r="E155" s="42" t="str">
        <f t="shared" si="154"/>
        <v/>
      </c>
      <c r="F155" s="42" t="str">
        <f t="shared" si="155"/>
        <v/>
      </c>
      <c r="G155" s="463" t="str">
        <f t="shared" si="156"/>
        <v/>
      </c>
      <c r="H155" s="42"/>
      <c r="I155" s="308" t="str">
        <f t="shared" si="157"/>
        <v/>
      </c>
      <c r="J155" s="136" t="str">
        <f t="shared" si="158"/>
        <v/>
      </c>
      <c r="K155" s="409" t="str">
        <f t="shared" si="89"/>
        <v/>
      </c>
      <c r="L155" s="48">
        <f t="shared" si="159"/>
        <v>0</v>
      </c>
      <c r="M155" s="271" t="str">
        <f t="shared" si="90"/>
        <v/>
      </c>
      <c r="N155" s="271" t="str">
        <f t="shared" si="91"/>
        <v/>
      </c>
      <c r="O155" s="152"/>
      <c r="P155" s="106" t="str">
        <f t="shared" si="92"/>
        <v/>
      </c>
      <c r="Q155" s="106" t="str">
        <f t="shared" si="93"/>
        <v/>
      </c>
      <c r="R155" s="106" t="str">
        <f t="shared" si="94"/>
        <v/>
      </c>
      <c r="S155" s="106" t="str">
        <f t="shared" si="95"/>
        <v/>
      </c>
      <c r="T155" s="106" t="str">
        <f t="shared" si="96"/>
        <v/>
      </c>
      <c r="U155" s="106" t="str">
        <f t="shared" si="97"/>
        <v/>
      </c>
      <c r="V155" s="106" t="str">
        <f t="shared" si="98"/>
        <v/>
      </c>
      <c r="W155" s="106" t="str">
        <f t="shared" si="99"/>
        <v/>
      </c>
      <c r="X155" s="106" t="str">
        <f t="shared" si="100"/>
        <v/>
      </c>
      <c r="Y155" s="106" t="str">
        <f t="shared" si="101"/>
        <v/>
      </c>
      <c r="Z155" s="106" t="str">
        <f t="shared" si="102"/>
        <v/>
      </c>
      <c r="AA155" s="106" t="str">
        <f t="shared" si="103"/>
        <v/>
      </c>
      <c r="AB155" s="106" t="str">
        <f t="shared" si="104"/>
        <v/>
      </c>
      <c r="AC155" s="106" t="str">
        <f t="shared" si="105"/>
        <v/>
      </c>
      <c r="AD155" s="106"/>
      <c r="AE155" s="106" t="str">
        <f t="shared" si="106"/>
        <v/>
      </c>
      <c r="AF155" s="106" t="str">
        <f t="shared" si="107"/>
        <v/>
      </c>
      <c r="AG155" s="106" t="str">
        <f t="shared" si="108"/>
        <v/>
      </c>
      <c r="AH155" s="106" t="str">
        <f t="shared" si="109"/>
        <v/>
      </c>
      <c r="AI155" s="106" t="str">
        <f t="shared" si="110"/>
        <v/>
      </c>
      <c r="AJ155" s="106" t="str">
        <f t="shared" si="111"/>
        <v/>
      </c>
      <c r="AK155" s="106" t="str">
        <f t="shared" si="112"/>
        <v/>
      </c>
      <c r="AL155" s="106" t="str">
        <f t="shared" si="113"/>
        <v/>
      </c>
      <c r="AM155" s="106" t="str">
        <f t="shared" si="114"/>
        <v/>
      </c>
      <c r="AN155" s="106" t="str">
        <f t="shared" si="115"/>
        <v/>
      </c>
      <c r="AO155" s="106" t="str">
        <f t="shared" si="116"/>
        <v/>
      </c>
      <c r="AP155" s="106" t="str">
        <f t="shared" si="117"/>
        <v/>
      </c>
      <c r="AQ155" s="106" t="str">
        <f t="shared" si="118"/>
        <v/>
      </c>
      <c r="AR155" s="106" t="str">
        <f t="shared" si="119"/>
        <v/>
      </c>
      <c r="AS155" s="271" t="str">
        <f t="shared" si="120"/>
        <v/>
      </c>
      <c r="AT155" s="271" t="str">
        <f t="shared" si="121"/>
        <v/>
      </c>
      <c r="AU155" s="271" t="str">
        <f t="shared" si="122"/>
        <v/>
      </c>
      <c r="AV155" s="271" t="str">
        <f t="shared" si="123"/>
        <v/>
      </c>
      <c r="AW155" s="271"/>
      <c r="AX155" s="106" t="str">
        <f t="shared" si="124"/>
        <v/>
      </c>
      <c r="AY155" s="106" t="str">
        <f t="shared" si="125"/>
        <v/>
      </c>
      <c r="AZ155" s="106" t="str">
        <f t="shared" si="126"/>
        <v/>
      </c>
      <c r="BA155" s="106" t="str">
        <f t="shared" si="127"/>
        <v/>
      </c>
      <c r="BB155" s="106" t="str">
        <f t="shared" si="128"/>
        <v/>
      </c>
      <c r="BC155" s="106" t="str">
        <f t="shared" si="129"/>
        <v/>
      </c>
      <c r="BD155" s="106" t="str">
        <f t="shared" si="130"/>
        <v/>
      </c>
      <c r="BE155" s="106" t="str">
        <f t="shared" si="131"/>
        <v/>
      </c>
      <c r="BF155" s="106" t="str">
        <f t="shared" si="132"/>
        <v/>
      </c>
      <c r="BG155" s="106" t="str">
        <f t="shared" si="133"/>
        <v/>
      </c>
      <c r="BH155" s="106" t="str">
        <f t="shared" si="134"/>
        <v/>
      </c>
      <c r="BI155" s="106" t="str">
        <f t="shared" si="135"/>
        <v/>
      </c>
      <c r="BJ155" s="106" t="str">
        <f t="shared" si="136"/>
        <v/>
      </c>
      <c r="BK155" s="106" t="str">
        <f t="shared" si="137"/>
        <v/>
      </c>
      <c r="BL155" s="106"/>
      <c r="BM155" s="106" t="str">
        <f t="shared" si="138"/>
        <v/>
      </c>
      <c r="BN155" s="106" t="str">
        <f t="shared" si="139"/>
        <v/>
      </c>
      <c r="BO155" s="106" t="str">
        <f t="shared" si="140"/>
        <v/>
      </c>
      <c r="BP155" s="106" t="str">
        <f t="shared" si="141"/>
        <v/>
      </c>
      <c r="BQ155" s="106" t="str">
        <f t="shared" si="142"/>
        <v/>
      </c>
      <c r="BR155" s="106" t="str">
        <f t="shared" si="143"/>
        <v/>
      </c>
      <c r="BS155" s="106" t="str">
        <f t="shared" si="144"/>
        <v/>
      </c>
      <c r="BT155" s="106" t="str">
        <f t="shared" si="145"/>
        <v/>
      </c>
      <c r="BU155" s="106" t="str">
        <f t="shared" si="146"/>
        <v/>
      </c>
      <c r="BV155" s="106" t="str">
        <f t="shared" si="147"/>
        <v/>
      </c>
      <c r="BW155" s="106" t="str">
        <f t="shared" si="148"/>
        <v/>
      </c>
      <c r="BX155" s="106" t="str">
        <f t="shared" si="149"/>
        <v/>
      </c>
      <c r="BY155" s="106" t="str">
        <f t="shared" si="150"/>
        <v/>
      </c>
      <c r="BZ155" s="106" t="str">
        <f t="shared" si="151"/>
        <v/>
      </c>
    </row>
    <row r="156" spans="1:78" ht="15.75" customHeight="1" x14ac:dyDescent="0.3">
      <c r="A156" s="154" t="str">
        <f>Contacts!$L$11&amp;"_"&amp;'Service Points'!C156</f>
        <v>S8602_120</v>
      </c>
      <c r="B156" s="411">
        <f>IF(ISERROR(VLOOKUP(A156,LY!$D:$E,1,FALSE)),0,1)</f>
        <v>0</v>
      </c>
      <c r="C156" s="307">
        <f t="shared" si="152"/>
        <v>120</v>
      </c>
      <c r="D156" s="309" t="str">
        <f t="shared" si="153"/>
        <v/>
      </c>
      <c r="E156" s="42" t="str">
        <f t="shared" si="154"/>
        <v/>
      </c>
      <c r="F156" s="42" t="str">
        <f t="shared" si="155"/>
        <v/>
      </c>
      <c r="G156" s="463" t="str">
        <f t="shared" si="156"/>
        <v/>
      </c>
      <c r="H156" s="42"/>
      <c r="I156" s="308" t="str">
        <f t="shared" si="157"/>
        <v/>
      </c>
      <c r="J156" s="136" t="str">
        <f t="shared" si="158"/>
        <v/>
      </c>
      <c r="K156" s="409" t="str">
        <f t="shared" si="89"/>
        <v/>
      </c>
      <c r="L156" s="48">
        <f t="shared" si="159"/>
        <v>0</v>
      </c>
      <c r="M156" s="271" t="str">
        <f t="shared" si="90"/>
        <v/>
      </c>
      <c r="N156" s="271" t="str">
        <f t="shared" si="91"/>
        <v/>
      </c>
      <c r="O156" s="152"/>
      <c r="P156" s="106" t="str">
        <f t="shared" si="92"/>
        <v/>
      </c>
      <c r="Q156" s="106" t="str">
        <f t="shared" si="93"/>
        <v/>
      </c>
      <c r="R156" s="106" t="str">
        <f t="shared" si="94"/>
        <v/>
      </c>
      <c r="S156" s="106" t="str">
        <f t="shared" si="95"/>
        <v/>
      </c>
      <c r="T156" s="106" t="str">
        <f t="shared" si="96"/>
        <v/>
      </c>
      <c r="U156" s="106" t="str">
        <f t="shared" si="97"/>
        <v/>
      </c>
      <c r="V156" s="106" t="str">
        <f t="shared" si="98"/>
        <v/>
      </c>
      <c r="W156" s="106" t="str">
        <f t="shared" si="99"/>
        <v/>
      </c>
      <c r="X156" s="106" t="str">
        <f t="shared" si="100"/>
        <v/>
      </c>
      <c r="Y156" s="106" t="str">
        <f t="shared" si="101"/>
        <v/>
      </c>
      <c r="Z156" s="106" t="str">
        <f t="shared" si="102"/>
        <v/>
      </c>
      <c r="AA156" s="106" t="str">
        <f t="shared" si="103"/>
        <v/>
      </c>
      <c r="AB156" s="106" t="str">
        <f t="shared" si="104"/>
        <v/>
      </c>
      <c r="AC156" s="106" t="str">
        <f t="shared" si="105"/>
        <v/>
      </c>
      <c r="AD156" s="106"/>
      <c r="AE156" s="106" t="str">
        <f t="shared" si="106"/>
        <v/>
      </c>
      <c r="AF156" s="106" t="str">
        <f t="shared" si="107"/>
        <v/>
      </c>
      <c r="AG156" s="106" t="str">
        <f t="shared" si="108"/>
        <v/>
      </c>
      <c r="AH156" s="106" t="str">
        <f t="shared" si="109"/>
        <v/>
      </c>
      <c r="AI156" s="106" t="str">
        <f t="shared" si="110"/>
        <v/>
      </c>
      <c r="AJ156" s="106" t="str">
        <f t="shared" si="111"/>
        <v/>
      </c>
      <c r="AK156" s="106" t="str">
        <f t="shared" si="112"/>
        <v/>
      </c>
      <c r="AL156" s="106" t="str">
        <f t="shared" si="113"/>
        <v/>
      </c>
      <c r="AM156" s="106" t="str">
        <f t="shared" si="114"/>
        <v/>
      </c>
      <c r="AN156" s="106" t="str">
        <f t="shared" si="115"/>
        <v/>
      </c>
      <c r="AO156" s="106" t="str">
        <f t="shared" si="116"/>
        <v/>
      </c>
      <c r="AP156" s="106" t="str">
        <f t="shared" si="117"/>
        <v/>
      </c>
      <c r="AQ156" s="106" t="str">
        <f t="shared" si="118"/>
        <v/>
      </c>
      <c r="AR156" s="106" t="str">
        <f t="shared" si="119"/>
        <v/>
      </c>
      <c r="AS156" s="271" t="str">
        <f t="shared" si="120"/>
        <v/>
      </c>
      <c r="AT156" s="271" t="str">
        <f t="shared" si="121"/>
        <v/>
      </c>
      <c r="AU156" s="271" t="str">
        <f t="shared" si="122"/>
        <v/>
      </c>
      <c r="AV156" s="271" t="str">
        <f t="shared" si="123"/>
        <v/>
      </c>
      <c r="AW156" s="271"/>
      <c r="AX156" s="106" t="str">
        <f t="shared" si="124"/>
        <v/>
      </c>
      <c r="AY156" s="106" t="str">
        <f t="shared" si="125"/>
        <v/>
      </c>
      <c r="AZ156" s="106" t="str">
        <f t="shared" si="126"/>
        <v/>
      </c>
      <c r="BA156" s="106" t="str">
        <f t="shared" si="127"/>
        <v/>
      </c>
      <c r="BB156" s="106" t="str">
        <f t="shared" si="128"/>
        <v/>
      </c>
      <c r="BC156" s="106" t="str">
        <f t="shared" si="129"/>
        <v/>
      </c>
      <c r="BD156" s="106" t="str">
        <f t="shared" si="130"/>
        <v/>
      </c>
      <c r="BE156" s="106" t="str">
        <f t="shared" si="131"/>
        <v/>
      </c>
      <c r="BF156" s="106" t="str">
        <f t="shared" si="132"/>
        <v/>
      </c>
      <c r="BG156" s="106" t="str">
        <f t="shared" si="133"/>
        <v/>
      </c>
      <c r="BH156" s="106" t="str">
        <f t="shared" si="134"/>
        <v/>
      </c>
      <c r="BI156" s="106" t="str">
        <f t="shared" si="135"/>
        <v/>
      </c>
      <c r="BJ156" s="106" t="str">
        <f t="shared" si="136"/>
        <v/>
      </c>
      <c r="BK156" s="106" t="str">
        <f t="shared" si="137"/>
        <v/>
      </c>
      <c r="BL156" s="106"/>
      <c r="BM156" s="106" t="str">
        <f t="shared" si="138"/>
        <v/>
      </c>
      <c r="BN156" s="106" t="str">
        <f t="shared" si="139"/>
        <v/>
      </c>
      <c r="BO156" s="106" t="str">
        <f t="shared" si="140"/>
        <v/>
      </c>
      <c r="BP156" s="106" t="str">
        <f t="shared" si="141"/>
        <v/>
      </c>
      <c r="BQ156" s="106" t="str">
        <f t="shared" si="142"/>
        <v/>
      </c>
      <c r="BR156" s="106" t="str">
        <f t="shared" si="143"/>
        <v/>
      </c>
      <c r="BS156" s="106" t="str">
        <f t="shared" si="144"/>
        <v/>
      </c>
      <c r="BT156" s="106" t="str">
        <f t="shared" si="145"/>
        <v/>
      </c>
      <c r="BU156" s="106" t="str">
        <f t="shared" si="146"/>
        <v/>
      </c>
      <c r="BV156" s="106" t="str">
        <f t="shared" si="147"/>
        <v/>
      </c>
      <c r="BW156" s="106" t="str">
        <f t="shared" si="148"/>
        <v/>
      </c>
      <c r="BX156" s="106" t="str">
        <f t="shared" si="149"/>
        <v/>
      </c>
      <c r="BY156" s="106" t="str">
        <f t="shared" si="150"/>
        <v/>
      </c>
      <c r="BZ156" s="106" t="str">
        <f t="shared" si="151"/>
        <v/>
      </c>
    </row>
    <row r="157" spans="1:78" ht="15.75" customHeight="1" x14ac:dyDescent="0.3">
      <c r="A157" s="154" t="str">
        <f>Contacts!$L$11&amp;"_"&amp;'Service Points'!C157</f>
        <v>S8602_121</v>
      </c>
      <c r="B157" s="411">
        <f>IF(ISERROR(VLOOKUP(A157,LY!$D:$E,1,FALSE)),0,1)</f>
        <v>0</v>
      </c>
      <c r="C157" s="307">
        <f t="shared" si="152"/>
        <v>121</v>
      </c>
      <c r="D157" s="309" t="str">
        <f t="shared" si="153"/>
        <v/>
      </c>
      <c r="E157" s="42" t="str">
        <f t="shared" si="154"/>
        <v/>
      </c>
      <c r="F157" s="42" t="str">
        <f t="shared" si="155"/>
        <v/>
      </c>
      <c r="G157" s="463" t="str">
        <f t="shared" si="156"/>
        <v/>
      </c>
      <c r="H157" s="42"/>
      <c r="I157" s="308" t="str">
        <f t="shared" si="157"/>
        <v/>
      </c>
      <c r="J157" s="136" t="str">
        <f t="shared" si="158"/>
        <v/>
      </c>
      <c r="K157" s="409" t="str">
        <f t="shared" si="89"/>
        <v/>
      </c>
      <c r="L157" s="48">
        <f t="shared" si="159"/>
        <v>0</v>
      </c>
      <c r="M157" s="271" t="str">
        <f t="shared" si="90"/>
        <v/>
      </c>
      <c r="N157" s="271" t="str">
        <f t="shared" si="91"/>
        <v/>
      </c>
      <c r="O157" s="152"/>
      <c r="P157" s="106" t="str">
        <f t="shared" si="92"/>
        <v/>
      </c>
      <c r="Q157" s="106" t="str">
        <f t="shared" si="93"/>
        <v/>
      </c>
      <c r="R157" s="106" t="str">
        <f t="shared" si="94"/>
        <v/>
      </c>
      <c r="S157" s="106" t="str">
        <f t="shared" si="95"/>
        <v/>
      </c>
      <c r="T157" s="106" t="str">
        <f t="shared" si="96"/>
        <v/>
      </c>
      <c r="U157" s="106" t="str">
        <f t="shared" si="97"/>
        <v/>
      </c>
      <c r="V157" s="106" t="str">
        <f t="shared" si="98"/>
        <v/>
      </c>
      <c r="W157" s="106" t="str">
        <f t="shared" si="99"/>
        <v/>
      </c>
      <c r="X157" s="106" t="str">
        <f t="shared" si="100"/>
        <v/>
      </c>
      <c r="Y157" s="106" t="str">
        <f t="shared" si="101"/>
        <v/>
      </c>
      <c r="Z157" s="106" t="str">
        <f t="shared" si="102"/>
        <v/>
      </c>
      <c r="AA157" s="106" t="str">
        <f t="shared" si="103"/>
        <v/>
      </c>
      <c r="AB157" s="106" t="str">
        <f t="shared" si="104"/>
        <v/>
      </c>
      <c r="AC157" s="106" t="str">
        <f t="shared" si="105"/>
        <v/>
      </c>
      <c r="AD157" s="106"/>
      <c r="AE157" s="106" t="str">
        <f t="shared" si="106"/>
        <v/>
      </c>
      <c r="AF157" s="106" t="str">
        <f t="shared" si="107"/>
        <v/>
      </c>
      <c r="AG157" s="106" t="str">
        <f t="shared" si="108"/>
        <v/>
      </c>
      <c r="AH157" s="106" t="str">
        <f t="shared" si="109"/>
        <v/>
      </c>
      <c r="AI157" s="106" t="str">
        <f t="shared" si="110"/>
        <v/>
      </c>
      <c r="AJ157" s="106" t="str">
        <f t="shared" si="111"/>
        <v/>
      </c>
      <c r="AK157" s="106" t="str">
        <f t="shared" si="112"/>
        <v/>
      </c>
      <c r="AL157" s="106" t="str">
        <f t="shared" si="113"/>
        <v/>
      </c>
      <c r="AM157" s="106" t="str">
        <f t="shared" si="114"/>
        <v/>
      </c>
      <c r="AN157" s="106" t="str">
        <f t="shared" si="115"/>
        <v/>
      </c>
      <c r="AO157" s="106" t="str">
        <f t="shared" si="116"/>
        <v/>
      </c>
      <c r="AP157" s="106" t="str">
        <f t="shared" si="117"/>
        <v/>
      </c>
      <c r="AQ157" s="106" t="str">
        <f t="shared" si="118"/>
        <v/>
      </c>
      <c r="AR157" s="106" t="str">
        <f t="shared" si="119"/>
        <v/>
      </c>
      <c r="AS157" s="271" t="str">
        <f t="shared" si="120"/>
        <v/>
      </c>
      <c r="AT157" s="271" t="str">
        <f t="shared" si="121"/>
        <v/>
      </c>
      <c r="AU157" s="271" t="str">
        <f t="shared" si="122"/>
        <v/>
      </c>
      <c r="AV157" s="271" t="str">
        <f t="shared" si="123"/>
        <v/>
      </c>
      <c r="AW157" s="271"/>
      <c r="AX157" s="106" t="str">
        <f t="shared" si="124"/>
        <v/>
      </c>
      <c r="AY157" s="106" t="str">
        <f t="shared" si="125"/>
        <v/>
      </c>
      <c r="AZ157" s="106" t="str">
        <f t="shared" si="126"/>
        <v/>
      </c>
      <c r="BA157" s="106" t="str">
        <f t="shared" si="127"/>
        <v/>
      </c>
      <c r="BB157" s="106" t="str">
        <f t="shared" si="128"/>
        <v/>
      </c>
      <c r="BC157" s="106" t="str">
        <f t="shared" si="129"/>
        <v/>
      </c>
      <c r="BD157" s="106" t="str">
        <f t="shared" si="130"/>
        <v/>
      </c>
      <c r="BE157" s="106" t="str">
        <f t="shared" si="131"/>
        <v/>
      </c>
      <c r="BF157" s="106" t="str">
        <f t="shared" si="132"/>
        <v/>
      </c>
      <c r="BG157" s="106" t="str">
        <f t="shared" si="133"/>
        <v/>
      </c>
      <c r="BH157" s="106" t="str">
        <f t="shared" si="134"/>
        <v/>
      </c>
      <c r="BI157" s="106" t="str">
        <f t="shared" si="135"/>
        <v/>
      </c>
      <c r="BJ157" s="106" t="str">
        <f t="shared" si="136"/>
        <v/>
      </c>
      <c r="BK157" s="106" t="str">
        <f t="shared" si="137"/>
        <v/>
      </c>
      <c r="BL157" s="106"/>
      <c r="BM157" s="106" t="str">
        <f t="shared" si="138"/>
        <v/>
      </c>
      <c r="BN157" s="106" t="str">
        <f t="shared" si="139"/>
        <v/>
      </c>
      <c r="BO157" s="106" t="str">
        <f t="shared" si="140"/>
        <v/>
      </c>
      <c r="BP157" s="106" t="str">
        <f t="shared" si="141"/>
        <v/>
      </c>
      <c r="BQ157" s="106" t="str">
        <f t="shared" si="142"/>
        <v/>
      </c>
      <c r="BR157" s="106" t="str">
        <f t="shared" si="143"/>
        <v/>
      </c>
      <c r="BS157" s="106" t="str">
        <f t="shared" si="144"/>
        <v/>
      </c>
      <c r="BT157" s="106" t="str">
        <f t="shared" si="145"/>
        <v/>
      </c>
      <c r="BU157" s="106" t="str">
        <f t="shared" si="146"/>
        <v/>
      </c>
      <c r="BV157" s="106" t="str">
        <f t="shared" si="147"/>
        <v/>
      </c>
      <c r="BW157" s="106" t="str">
        <f t="shared" si="148"/>
        <v/>
      </c>
      <c r="BX157" s="106" t="str">
        <f t="shared" si="149"/>
        <v/>
      </c>
      <c r="BY157" s="106" t="str">
        <f t="shared" si="150"/>
        <v/>
      </c>
      <c r="BZ157" s="106" t="str">
        <f t="shared" si="151"/>
        <v/>
      </c>
    </row>
    <row r="158" spans="1:78" ht="15.75" customHeight="1" x14ac:dyDescent="0.3">
      <c r="A158" s="154" t="str">
        <f>Contacts!$L$11&amp;"_"&amp;'Service Points'!C158</f>
        <v>S8602_122</v>
      </c>
      <c r="B158" s="411">
        <f>IF(ISERROR(VLOOKUP(A158,LY!$D:$E,1,FALSE)),0,1)</f>
        <v>0</v>
      </c>
      <c r="C158" s="307">
        <f t="shared" si="152"/>
        <v>122</v>
      </c>
      <c r="D158" s="309" t="str">
        <f t="shared" si="153"/>
        <v/>
      </c>
      <c r="E158" s="42" t="str">
        <f t="shared" si="154"/>
        <v/>
      </c>
      <c r="F158" s="42" t="str">
        <f t="shared" si="155"/>
        <v/>
      </c>
      <c r="G158" s="463" t="str">
        <f t="shared" si="156"/>
        <v/>
      </c>
      <c r="H158" s="42"/>
      <c r="I158" s="308" t="str">
        <f t="shared" si="157"/>
        <v/>
      </c>
      <c r="J158" s="136" t="str">
        <f t="shared" si="158"/>
        <v/>
      </c>
      <c r="K158" s="409" t="str">
        <f t="shared" si="89"/>
        <v/>
      </c>
      <c r="L158" s="48">
        <f t="shared" si="159"/>
        <v>0</v>
      </c>
      <c r="M158" s="271" t="str">
        <f t="shared" si="90"/>
        <v/>
      </c>
      <c r="N158" s="271" t="str">
        <f t="shared" si="91"/>
        <v/>
      </c>
      <c r="O158" s="152"/>
      <c r="P158" s="106" t="str">
        <f t="shared" si="92"/>
        <v/>
      </c>
      <c r="Q158" s="106" t="str">
        <f t="shared" si="93"/>
        <v/>
      </c>
      <c r="R158" s="106" t="str">
        <f t="shared" si="94"/>
        <v/>
      </c>
      <c r="S158" s="106" t="str">
        <f t="shared" si="95"/>
        <v/>
      </c>
      <c r="T158" s="106" t="str">
        <f t="shared" si="96"/>
        <v/>
      </c>
      <c r="U158" s="106" t="str">
        <f t="shared" si="97"/>
        <v/>
      </c>
      <c r="V158" s="106" t="str">
        <f t="shared" si="98"/>
        <v/>
      </c>
      <c r="W158" s="106" t="str">
        <f t="shared" si="99"/>
        <v/>
      </c>
      <c r="X158" s="106" t="str">
        <f t="shared" si="100"/>
        <v/>
      </c>
      <c r="Y158" s="106" t="str">
        <f t="shared" si="101"/>
        <v/>
      </c>
      <c r="Z158" s="106" t="str">
        <f t="shared" si="102"/>
        <v/>
      </c>
      <c r="AA158" s="106" t="str">
        <f t="shared" si="103"/>
        <v/>
      </c>
      <c r="AB158" s="106" t="str">
        <f t="shared" si="104"/>
        <v/>
      </c>
      <c r="AC158" s="106" t="str">
        <f t="shared" si="105"/>
        <v/>
      </c>
      <c r="AD158" s="106"/>
      <c r="AE158" s="106" t="str">
        <f t="shared" si="106"/>
        <v/>
      </c>
      <c r="AF158" s="106" t="str">
        <f t="shared" si="107"/>
        <v/>
      </c>
      <c r="AG158" s="106" t="str">
        <f t="shared" si="108"/>
        <v/>
      </c>
      <c r="AH158" s="106" t="str">
        <f t="shared" si="109"/>
        <v/>
      </c>
      <c r="AI158" s="106" t="str">
        <f t="shared" si="110"/>
        <v/>
      </c>
      <c r="AJ158" s="106" t="str">
        <f t="shared" si="111"/>
        <v/>
      </c>
      <c r="AK158" s="106" t="str">
        <f t="shared" si="112"/>
        <v/>
      </c>
      <c r="AL158" s="106" t="str">
        <f t="shared" si="113"/>
        <v/>
      </c>
      <c r="AM158" s="106" t="str">
        <f t="shared" si="114"/>
        <v/>
      </c>
      <c r="AN158" s="106" t="str">
        <f t="shared" si="115"/>
        <v/>
      </c>
      <c r="AO158" s="106" t="str">
        <f t="shared" si="116"/>
        <v/>
      </c>
      <c r="AP158" s="106" t="str">
        <f t="shared" si="117"/>
        <v/>
      </c>
      <c r="AQ158" s="106" t="str">
        <f t="shared" si="118"/>
        <v/>
      </c>
      <c r="AR158" s="106" t="str">
        <f t="shared" si="119"/>
        <v/>
      </c>
      <c r="AS158" s="271" t="str">
        <f t="shared" si="120"/>
        <v/>
      </c>
      <c r="AT158" s="271" t="str">
        <f t="shared" si="121"/>
        <v/>
      </c>
      <c r="AU158" s="271" t="str">
        <f t="shared" si="122"/>
        <v/>
      </c>
      <c r="AV158" s="271" t="str">
        <f t="shared" si="123"/>
        <v/>
      </c>
      <c r="AW158" s="271"/>
      <c r="AX158" s="106" t="str">
        <f t="shared" si="124"/>
        <v/>
      </c>
      <c r="AY158" s="106" t="str">
        <f t="shared" si="125"/>
        <v/>
      </c>
      <c r="AZ158" s="106" t="str">
        <f t="shared" si="126"/>
        <v/>
      </c>
      <c r="BA158" s="106" t="str">
        <f t="shared" si="127"/>
        <v/>
      </c>
      <c r="BB158" s="106" t="str">
        <f t="shared" si="128"/>
        <v/>
      </c>
      <c r="BC158" s="106" t="str">
        <f t="shared" si="129"/>
        <v/>
      </c>
      <c r="BD158" s="106" t="str">
        <f t="shared" si="130"/>
        <v/>
      </c>
      <c r="BE158" s="106" t="str">
        <f t="shared" si="131"/>
        <v/>
      </c>
      <c r="BF158" s="106" t="str">
        <f t="shared" si="132"/>
        <v/>
      </c>
      <c r="BG158" s="106" t="str">
        <f t="shared" si="133"/>
        <v/>
      </c>
      <c r="BH158" s="106" t="str">
        <f t="shared" si="134"/>
        <v/>
      </c>
      <c r="BI158" s="106" t="str">
        <f t="shared" si="135"/>
        <v/>
      </c>
      <c r="BJ158" s="106" t="str">
        <f t="shared" si="136"/>
        <v/>
      </c>
      <c r="BK158" s="106" t="str">
        <f t="shared" si="137"/>
        <v/>
      </c>
      <c r="BL158" s="106"/>
      <c r="BM158" s="106" t="str">
        <f t="shared" si="138"/>
        <v/>
      </c>
      <c r="BN158" s="106" t="str">
        <f t="shared" si="139"/>
        <v/>
      </c>
      <c r="BO158" s="106" t="str">
        <f t="shared" si="140"/>
        <v/>
      </c>
      <c r="BP158" s="106" t="str">
        <f t="shared" si="141"/>
        <v/>
      </c>
      <c r="BQ158" s="106" t="str">
        <f t="shared" si="142"/>
        <v/>
      </c>
      <c r="BR158" s="106" t="str">
        <f t="shared" si="143"/>
        <v/>
      </c>
      <c r="BS158" s="106" t="str">
        <f t="shared" si="144"/>
        <v/>
      </c>
      <c r="BT158" s="106" t="str">
        <f t="shared" si="145"/>
        <v/>
      </c>
      <c r="BU158" s="106" t="str">
        <f t="shared" si="146"/>
        <v/>
      </c>
      <c r="BV158" s="106" t="str">
        <f t="shared" si="147"/>
        <v/>
      </c>
      <c r="BW158" s="106" t="str">
        <f t="shared" si="148"/>
        <v/>
      </c>
      <c r="BX158" s="106" t="str">
        <f t="shared" si="149"/>
        <v/>
      </c>
      <c r="BY158" s="106" t="str">
        <f t="shared" si="150"/>
        <v/>
      </c>
      <c r="BZ158" s="106" t="str">
        <f t="shared" si="151"/>
        <v/>
      </c>
    </row>
    <row r="159" spans="1:78" ht="15.75" customHeight="1" x14ac:dyDescent="0.3">
      <c r="A159" s="154" t="str">
        <f>Contacts!$L$11&amp;"_"&amp;'Service Points'!C159</f>
        <v>S8602_123</v>
      </c>
      <c r="B159" s="411">
        <f>IF(ISERROR(VLOOKUP(A159,LY!$D:$E,1,FALSE)),0,1)</f>
        <v>0</v>
      </c>
      <c r="C159" s="307">
        <f t="shared" si="152"/>
        <v>123</v>
      </c>
      <c r="D159" s="309" t="str">
        <f t="shared" si="153"/>
        <v/>
      </c>
      <c r="E159" s="42" t="str">
        <f t="shared" si="154"/>
        <v/>
      </c>
      <c r="F159" s="42" t="str">
        <f t="shared" si="155"/>
        <v/>
      </c>
      <c r="G159" s="463" t="str">
        <f t="shared" si="156"/>
        <v/>
      </c>
      <c r="H159" s="42"/>
      <c r="I159" s="308" t="str">
        <f t="shared" si="157"/>
        <v/>
      </c>
      <c r="J159" s="136" t="str">
        <f t="shared" si="158"/>
        <v/>
      </c>
      <c r="K159" s="409" t="str">
        <f t="shared" si="89"/>
        <v/>
      </c>
      <c r="L159" s="48">
        <f t="shared" si="159"/>
        <v>0</v>
      </c>
      <c r="M159" s="271" t="str">
        <f t="shared" si="90"/>
        <v/>
      </c>
      <c r="N159" s="271" t="str">
        <f t="shared" si="91"/>
        <v/>
      </c>
      <c r="O159" s="152"/>
      <c r="P159" s="106" t="str">
        <f t="shared" si="92"/>
        <v/>
      </c>
      <c r="Q159" s="106" t="str">
        <f t="shared" si="93"/>
        <v/>
      </c>
      <c r="R159" s="106" t="str">
        <f t="shared" si="94"/>
        <v/>
      </c>
      <c r="S159" s="106" t="str">
        <f t="shared" si="95"/>
        <v/>
      </c>
      <c r="T159" s="106" t="str">
        <f t="shared" si="96"/>
        <v/>
      </c>
      <c r="U159" s="106" t="str">
        <f t="shared" si="97"/>
        <v/>
      </c>
      <c r="V159" s="106" t="str">
        <f t="shared" si="98"/>
        <v/>
      </c>
      <c r="W159" s="106" t="str">
        <f t="shared" si="99"/>
        <v/>
      </c>
      <c r="X159" s="106" t="str">
        <f t="shared" si="100"/>
        <v/>
      </c>
      <c r="Y159" s="106" t="str">
        <f t="shared" si="101"/>
        <v/>
      </c>
      <c r="Z159" s="106" t="str">
        <f t="shared" si="102"/>
        <v/>
      </c>
      <c r="AA159" s="106" t="str">
        <f t="shared" si="103"/>
        <v/>
      </c>
      <c r="AB159" s="106" t="str">
        <f t="shared" si="104"/>
        <v/>
      </c>
      <c r="AC159" s="106" t="str">
        <f t="shared" si="105"/>
        <v/>
      </c>
      <c r="AD159" s="106"/>
      <c r="AE159" s="106" t="str">
        <f t="shared" si="106"/>
        <v/>
      </c>
      <c r="AF159" s="106" t="str">
        <f t="shared" si="107"/>
        <v/>
      </c>
      <c r="AG159" s="106" t="str">
        <f t="shared" si="108"/>
        <v/>
      </c>
      <c r="AH159" s="106" t="str">
        <f t="shared" si="109"/>
        <v/>
      </c>
      <c r="AI159" s="106" t="str">
        <f t="shared" si="110"/>
        <v/>
      </c>
      <c r="AJ159" s="106" t="str">
        <f t="shared" si="111"/>
        <v/>
      </c>
      <c r="AK159" s="106" t="str">
        <f t="shared" si="112"/>
        <v/>
      </c>
      <c r="AL159" s="106" t="str">
        <f t="shared" si="113"/>
        <v/>
      </c>
      <c r="AM159" s="106" t="str">
        <f t="shared" si="114"/>
        <v/>
      </c>
      <c r="AN159" s="106" t="str">
        <f t="shared" si="115"/>
        <v/>
      </c>
      <c r="AO159" s="106" t="str">
        <f t="shared" si="116"/>
        <v/>
      </c>
      <c r="AP159" s="106" t="str">
        <f t="shared" si="117"/>
        <v/>
      </c>
      <c r="AQ159" s="106" t="str">
        <f t="shared" si="118"/>
        <v/>
      </c>
      <c r="AR159" s="106" t="str">
        <f t="shared" si="119"/>
        <v/>
      </c>
      <c r="AS159" s="271" t="str">
        <f t="shared" si="120"/>
        <v/>
      </c>
      <c r="AT159" s="271" t="str">
        <f t="shared" si="121"/>
        <v/>
      </c>
      <c r="AU159" s="271" t="str">
        <f t="shared" si="122"/>
        <v/>
      </c>
      <c r="AV159" s="271" t="str">
        <f t="shared" si="123"/>
        <v/>
      </c>
      <c r="AW159" s="271"/>
      <c r="AX159" s="106" t="str">
        <f t="shared" si="124"/>
        <v/>
      </c>
      <c r="AY159" s="106" t="str">
        <f t="shared" si="125"/>
        <v/>
      </c>
      <c r="AZ159" s="106" t="str">
        <f t="shared" si="126"/>
        <v/>
      </c>
      <c r="BA159" s="106" t="str">
        <f t="shared" si="127"/>
        <v/>
      </c>
      <c r="BB159" s="106" t="str">
        <f t="shared" si="128"/>
        <v/>
      </c>
      <c r="BC159" s="106" t="str">
        <f t="shared" si="129"/>
        <v/>
      </c>
      <c r="BD159" s="106" t="str">
        <f t="shared" si="130"/>
        <v/>
      </c>
      <c r="BE159" s="106" t="str">
        <f t="shared" si="131"/>
        <v/>
      </c>
      <c r="BF159" s="106" t="str">
        <f t="shared" si="132"/>
        <v/>
      </c>
      <c r="BG159" s="106" t="str">
        <f t="shared" si="133"/>
        <v/>
      </c>
      <c r="BH159" s="106" t="str">
        <f t="shared" si="134"/>
        <v/>
      </c>
      <c r="BI159" s="106" t="str">
        <f t="shared" si="135"/>
        <v/>
      </c>
      <c r="BJ159" s="106" t="str">
        <f t="shared" si="136"/>
        <v/>
      </c>
      <c r="BK159" s="106" t="str">
        <f t="shared" si="137"/>
        <v/>
      </c>
      <c r="BL159" s="106"/>
      <c r="BM159" s="106" t="str">
        <f t="shared" si="138"/>
        <v/>
      </c>
      <c r="BN159" s="106" t="str">
        <f t="shared" si="139"/>
        <v/>
      </c>
      <c r="BO159" s="106" t="str">
        <f t="shared" si="140"/>
        <v/>
      </c>
      <c r="BP159" s="106" t="str">
        <f t="shared" si="141"/>
        <v/>
      </c>
      <c r="BQ159" s="106" t="str">
        <f t="shared" si="142"/>
        <v/>
      </c>
      <c r="BR159" s="106" t="str">
        <f t="shared" si="143"/>
        <v/>
      </c>
      <c r="BS159" s="106" t="str">
        <f t="shared" si="144"/>
        <v/>
      </c>
      <c r="BT159" s="106" t="str">
        <f t="shared" si="145"/>
        <v/>
      </c>
      <c r="BU159" s="106" t="str">
        <f t="shared" si="146"/>
        <v/>
      </c>
      <c r="BV159" s="106" t="str">
        <f t="shared" si="147"/>
        <v/>
      </c>
      <c r="BW159" s="106" t="str">
        <f t="shared" si="148"/>
        <v/>
      </c>
      <c r="BX159" s="106" t="str">
        <f t="shared" si="149"/>
        <v/>
      </c>
      <c r="BY159" s="106" t="str">
        <f t="shared" si="150"/>
        <v/>
      </c>
      <c r="BZ159" s="106" t="str">
        <f t="shared" si="151"/>
        <v/>
      </c>
    </row>
    <row r="160" spans="1:78" ht="15.75" customHeight="1" x14ac:dyDescent="0.3">
      <c r="A160" s="154" t="str">
        <f>Contacts!$L$11&amp;"_"&amp;'Service Points'!C160</f>
        <v>S8602_124</v>
      </c>
      <c r="B160" s="411">
        <f>IF(ISERROR(VLOOKUP(A160,LY!$D:$E,1,FALSE)),0,1)</f>
        <v>0</v>
      </c>
      <c r="C160" s="307">
        <f t="shared" si="152"/>
        <v>124</v>
      </c>
      <c r="D160" s="309" t="str">
        <f t="shared" si="153"/>
        <v/>
      </c>
      <c r="E160" s="42" t="str">
        <f t="shared" si="154"/>
        <v/>
      </c>
      <c r="F160" s="42" t="str">
        <f t="shared" si="155"/>
        <v/>
      </c>
      <c r="G160" s="463" t="str">
        <f t="shared" si="156"/>
        <v/>
      </c>
      <c r="H160" s="42"/>
      <c r="I160" s="308" t="str">
        <f t="shared" si="157"/>
        <v/>
      </c>
      <c r="J160" s="136" t="str">
        <f t="shared" si="158"/>
        <v/>
      </c>
      <c r="K160" s="409" t="str">
        <f t="shared" si="89"/>
        <v/>
      </c>
      <c r="L160" s="48">
        <f t="shared" si="159"/>
        <v>0</v>
      </c>
      <c r="M160" s="271" t="str">
        <f t="shared" si="90"/>
        <v/>
      </c>
      <c r="N160" s="271" t="str">
        <f t="shared" si="91"/>
        <v/>
      </c>
      <c r="O160" s="152"/>
      <c r="P160" s="106" t="str">
        <f t="shared" si="92"/>
        <v/>
      </c>
      <c r="Q160" s="106" t="str">
        <f t="shared" si="93"/>
        <v/>
      </c>
      <c r="R160" s="106" t="str">
        <f t="shared" si="94"/>
        <v/>
      </c>
      <c r="S160" s="106" t="str">
        <f t="shared" si="95"/>
        <v/>
      </c>
      <c r="T160" s="106" t="str">
        <f t="shared" si="96"/>
        <v/>
      </c>
      <c r="U160" s="106" t="str">
        <f t="shared" si="97"/>
        <v/>
      </c>
      <c r="V160" s="106" t="str">
        <f t="shared" si="98"/>
        <v/>
      </c>
      <c r="W160" s="106" t="str">
        <f t="shared" si="99"/>
        <v/>
      </c>
      <c r="X160" s="106" t="str">
        <f t="shared" si="100"/>
        <v/>
      </c>
      <c r="Y160" s="106" t="str">
        <f t="shared" si="101"/>
        <v/>
      </c>
      <c r="Z160" s="106" t="str">
        <f t="shared" si="102"/>
        <v/>
      </c>
      <c r="AA160" s="106" t="str">
        <f t="shared" si="103"/>
        <v/>
      </c>
      <c r="AB160" s="106" t="str">
        <f t="shared" si="104"/>
        <v/>
      </c>
      <c r="AC160" s="106" t="str">
        <f t="shared" si="105"/>
        <v/>
      </c>
      <c r="AD160" s="106"/>
      <c r="AE160" s="106" t="str">
        <f t="shared" si="106"/>
        <v/>
      </c>
      <c r="AF160" s="106" t="str">
        <f t="shared" si="107"/>
        <v/>
      </c>
      <c r="AG160" s="106" t="str">
        <f t="shared" si="108"/>
        <v/>
      </c>
      <c r="AH160" s="106" t="str">
        <f t="shared" si="109"/>
        <v/>
      </c>
      <c r="AI160" s="106" t="str">
        <f t="shared" si="110"/>
        <v/>
      </c>
      <c r="AJ160" s="106" t="str">
        <f t="shared" si="111"/>
        <v/>
      </c>
      <c r="AK160" s="106" t="str">
        <f t="shared" si="112"/>
        <v/>
      </c>
      <c r="AL160" s="106" t="str">
        <f t="shared" si="113"/>
        <v/>
      </c>
      <c r="AM160" s="106" t="str">
        <f t="shared" si="114"/>
        <v/>
      </c>
      <c r="AN160" s="106" t="str">
        <f t="shared" si="115"/>
        <v/>
      </c>
      <c r="AO160" s="106" t="str">
        <f t="shared" si="116"/>
        <v/>
      </c>
      <c r="AP160" s="106" t="str">
        <f t="shared" si="117"/>
        <v/>
      </c>
      <c r="AQ160" s="106" t="str">
        <f t="shared" si="118"/>
        <v/>
      </c>
      <c r="AR160" s="106" t="str">
        <f t="shared" si="119"/>
        <v/>
      </c>
      <c r="AS160" s="271" t="str">
        <f t="shared" si="120"/>
        <v/>
      </c>
      <c r="AT160" s="271" t="str">
        <f t="shared" si="121"/>
        <v/>
      </c>
      <c r="AU160" s="271" t="str">
        <f t="shared" si="122"/>
        <v/>
      </c>
      <c r="AV160" s="271" t="str">
        <f t="shared" si="123"/>
        <v/>
      </c>
      <c r="AW160" s="271"/>
      <c r="AX160" s="106" t="str">
        <f t="shared" si="124"/>
        <v/>
      </c>
      <c r="AY160" s="106" t="str">
        <f t="shared" si="125"/>
        <v/>
      </c>
      <c r="AZ160" s="106" t="str">
        <f t="shared" si="126"/>
        <v/>
      </c>
      <c r="BA160" s="106" t="str">
        <f t="shared" si="127"/>
        <v/>
      </c>
      <c r="BB160" s="106" t="str">
        <f t="shared" si="128"/>
        <v/>
      </c>
      <c r="BC160" s="106" t="str">
        <f t="shared" si="129"/>
        <v/>
      </c>
      <c r="BD160" s="106" t="str">
        <f t="shared" si="130"/>
        <v/>
      </c>
      <c r="BE160" s="106" t="str">
        <f t="shared" si="131"/>
        <v/>
      </c>
      <c r="BF160" s="106" t="str">
        <f t="shared" si="132"/>
        <v/>
      </c>
      <c r="BG160" s="106" t="str">
        <f t="shared" si="133"/>
        <v/>
      </c>
      <c r="BH160" s="106" t="str">
        <f t="shared" si="134"/>
        <v/>
      </c>
      <c r="BI160" s="106" t="str">
        <f t="shared" si="135"/>
        <v/>
      </c>
      <c r="BJ160" s="106" t="str">
        <f t="shared" si="136"/>
        <v/>
      </c>
      <c r="BK160" s="106" t="str">
        <f t="shared" si="137"/>
        <v/>
      </c>
      <c r="BL160" s="106"/>
      <c r="BM160" s="106" t="str">
        <f t="shared" si="138"/>
        <v/>
      </c>
      <c r="BN160" s="106" t="str">
        <f t="shared" si="139"/>
        <v/>
      </c>
      <c r="BO160" s="106" t="str">
        <f t="shared" si="140"/>
        <v/>
      </c>
      <c r="BP160" s="106" t="str">
        <f t="shared" si="141"/>
        <v/>
      </c>
      <c r="BQ160" s="106" t="str">
        <f t="shared" si="142"/>
        <v/>
      </c>
      <c r="BR160" s="106" t="str">
        <f t="shared" si="143"/>
        <v/>
      </c>
      <c r="BS160" s="106" t="str">
        <f t="shared" si="144"/>
        <v/>
      </c>
      <c r="BT160" s="106" t="str">
        <f t="shared" si="145"/>
        <v/>
      </c>
      <c r="BU160" s="106" t="str">
        <f t="shared" si="146"/>
        <v/>
      </c>
      <c r="BV160" s="106" t="str">
        <f t="shared" si="147"/>
        <v/>
      </c>
      <c r="BW160" s="106" t="str">
        <f t="shared" si="148"/>
        <v/>
      </c>
      <c r="BX160" s="106" t="str">
        <f t="shared" si="149"/>
        <v/>
      </c>
      <c r="BY160" s="106" t="str">
        <f t="shared" si="150"/>
        <v/>
      </c>
      <c r="BZ160" s="106" t="str">
        <f t="shared" si="151"/>
        <v/>
      </c>
    </row>
    <row r="161" spans="1:78" ht="15.75" customHeight="1" x14ac:dyDescent="0.3">
      <c r="A161" s="154" t="str">
        <f>Contacts!$L$11&amp;"_"&amp;'Service Points'!C161</f>
        <v>S8602_125</v>
      </c>
      <c r="B161" s="411">
        <f>IF(ISERROR(VLOOKUP(A161,LY!$D:$E,1,FALSE)),0,1)</f>
        <v>0</v>
      </c>
      <c r="C161" s="307">
        <f t="shared" si="152"/>
        <v>125</v>
      </c>
      <c r="D161" s="309" t="str">
        <f t="shared" si="153"/>
        <v/>
      </c>
      <c r="E161" s="42" t="str">
        <f t="shared" si="154"/>
        <v/>
      </c>
      <c r="F161" s="42" t="str">
        <f t="shared" si="155"/>
        <v/>
      </c>
      <c r="G161" s="463" t="str">
        <f t="shared" si="156"/>
        <v/>
      </c>
      <c r="H161" s="42"/>
      <c r="I161" s="308" t="str">
        <f t="shared" si="157"/>
        <v/>
      </c>
      <c r="J161" s="136" t="str">
        <f t="shared" si="158"/>
        <v/>
      </c>
      <c r="K161" s="409" t="str">
        <f t="shared" si="89"/>
        <v/>
      </c>
      <c r="L161" s="48">
        <f t="shared" si="159"/>
        <v>0</v>
      </c>
      <c r="M161" s="271" t="str">
        <f t="shared" si="90"/>
        <v/>
      </c>
      <c r="N161" s="271" t="str">
        <f t="shared" si="91"/>
        <v/>
      </c>
      <c r="O161" s="152"/>
      <c r="P161" s="106" t="str">
        <f t="shared" si="92"/>
        <v/>
      </c>
      <c r="Q161" s="106" t="str">
        <f t="shared" si="93"/>
        <v/>
      </c>
      <c r="R161" s="106" t="str">
        <f t="shared" si="94"/>
        <v/>
      </c>
      <c r="S161" s="106" t="str">
        <f t="shared" si="95"/>
        <v/>
      </c>
      <c r="T161" s="106" t="str">
        <f t="shared" si="96"/>
        <v/>
      </c>
      <c r="U161" s="106" t="str">
        <f t="shared" si="97"/>
        <v/>
      </c>
      <c r="V161" s="106" t="str">
        <f t="shared" si="98"/>
        <v/>
      </c>
      <c r="W161" s="106" t="str">
        <f t="shared" si="99"/>
        <v/>
      </c>
      <c r="X161" s="106" t="str">
        <f t="shared" si="100"/>
        <v/>
      </c>
      <c r="Y161" s="106" t="str">
        <f t="shared" si="101"/>
        <v/>
      </c>
      <c r="Z161" s="106" t="str">
        <f t="shared" si="102"/>
        <v/>
      </c>
      <c r="AA161" s="106" t="str">
        <f t="shared" si="103"/>
        <v/>
      </c>
      <c r="AB161" s="106" t="str">
        <f t="shared" si="104"/>
        <v/>
      </c>
      <c r="AC161" s="106" t="str">
        <f t="shared" si="105"/>
        <v/>
      </c>
      <c r="AD161" s="106"/>
      <c r="AE161" s="106" t="str">
        <f t="shared" si="106"/>
        <v/>
      </c>
      <c r="AF161" s="106" t="str">
        <f t="shared" si="107"/>
        <v/>
      </c>
      <c r="AG161" s="106" t="str">
        <f t="shared" si="108"/>
        <v/>
      </c>
      <c r="AH161" s="106" t="str">
        <f t="shared" si="109"/>
        <v/>
      </c>
      <c r="AI161" s="106" t="str">
        <f t="shared" si="110"/>
        <v/>
      </c>
      <c r="AJ161" s="106" t="str">
        <f t="shared" si="111"/>
        <v/>
      </c>
      <c r="AK161" s="106" t="str">
        <f t="shared" si="112"/>
        <v/>
      </c>
      <c r="AL161" s="106" t="str">
        <f t="shared" si="113"/>
        <v/>
      </c>
      <c r="AM161" s="106" t="str">
        <f t="shared" si="114"/>
        <v/>
      </c>
      <c r="AN161" s="106" t="str">
        <f t="shared" si="115"/>
        <v/>
      </c>
      <c r="AO161" s="106" t="str">
        <f t="shared" si="116"/>
        <v/>
      </c>
      <c r="AP161" s="106" t="str">
        <f t="shared" si="117"/>
        <v/>
      </c>
      <c r="AQ161" s="106" t="str">
        <f t="shared" si="118"/>
        <v/>
      </c>
      <c r="AR161" s="106" t="str">
        <f t="shared" si="119"/>
        <v/>
      </c>
      <c r="AS161" s="271" t="str">
        <f t="shared" si="120"/>
        <v/>
      </c>
      <c r="AT161" s="271" t="str">
        <f t="shared" si="121"/>
        <v/>
      </c>
      <c r="AU161" s="271" t="str">
        <f t="shared" si="122"/>
        <v/>
      </c>
      <c r="AV161" s="271" t="str">
        <f t="shared" si="123"/>
        <v/>
      </c>
      <c r="AW161" s="271"/>
      <c r="AX161" s="106" t="str">
        <f t="shared" si="124"/>
        <v/>
      </c>
      <c r="AY161" s="106" t="str">
        <f t="shared" si="125"/>
        <v/>
      </c>
      <c r="AZ161" s="106" t="str">
        <f t="shared" si="126"/>
        <v/>
      </c>
      <c r="BA161" s="106" t="str">
        <f t="shared" si="127"/>
        <v/>
      </c>
      <c r="BB161" s="106" t="str">
        <f t="shared" si="128"/>
        <v/>
      </c>
      <c r="BC161" s="106" t="str">
        <f t="shared" si="129"/>
        <v/>
      </c>
      <c r="BD161" s="106" t="str">
        <f t="shared" si="130"/>
        <v/>
      </c>
      <c r="BE161" s="106" t="str">
        <f t="shared" si="131"/>
        <v/>
      </c>
      <c r="BF161" s="106" t="str">
        <f t="shared" si="132"/>
        <v/>
      </c>
      <c r="BG161" s="106" t="str">
        <f t="shared" si="133"/>
        <v/>
      </c>
      <c r="BH161" s="106" t="str">
        <f t="shared" si="134"/>
        <v/>
      </c>
      <c r="BI161" s="106" t="str">
        <f t="shared" si="135"/>
        <v/>
      </c>
      <c r="BJ161" s="106" t="str">
        <f t="shared" si="136"/>
        <v/>
      </c>
      <c r="BK161" s="106" t="str">
        <f t="shared" si="137"/>
        <v/>
      </c>
      <c r="BL161" s="106"/>
      <c r="BM161" s="106" t="str">
        <f t="shared" si="138"/>
        <v/>
      </c>
      <c r="BN161" s="106" t="str">
        <f t="shared" si="139"/>
        <v/>
      </c>
      <c r="BO161" s="106" t="str">
        <f t="shared" si="140"/>
        <v/>
      </c>
      <c r="BP161" s="106" t="str">
        <f t="shared" si="141"/>
        <v/>
      </c>
      <c r="BQ161" s="106" t="str">
        <f t="shared" si="142"/>
        <v/>
      </c>
      <c r="BR161" s="106" t="str">
        <f t="shared" si="143"/>
        <v/>
      </c>
      <c r="BS161" s="106" t="str">
        <f t="shared" si="144"/>
        <v/>
      </c>
      <c r="BT161" s="106" t="str">
        <f t="shared" si="145"/>
        <v/>
      </c>
      <c r="BU161" s="106" t="str">
        <f t="shared" si="146"/>
        <v/>
      </c>
      <c r="BV161" s="106" t="str">
        <f t="shared" si="147"/>
        <v/>
      </c>
      <c r="BW161" s="106" t="str">
        <f t="shared" si="148"/>
        <v/>
      </c>
      <c r="BX161" s="106" t="str">
        <f t="shared" si="149"/>
        <v/>
      </c>
      <c r="BY161" s="106" t="str">
        <f t="shared" si="150"/>
        <v/>
      </c>
      <c r="BZ161" s="106" t="str">
        <f t="shared" si="151"/>
        <v/>
      </c>
    </row>
    <row r="162" spans="1:78" ht="15.75" customHeight="1" x14ac:dyDescent="0.3">
      <c r="A162" s="154" t="str">
        <f>Contacts!$L$11&amp;"_"&amp;'Service Points'!C162</f>
        <v>S8602_126</v>
      </c>
      <c r="B162" s="411">
        <f>IF(ISERROR(VLOOKUP(A162,LY!$D:$E,1,FALSE)),0,1)</f>
        <v>0</v>
      </c>
      <c r="C162" s="307">
        <f t="shared" si="152"/>
        <v>126</v>
      </c>
      <c r="D162" s="309" t="str">
        <f t="shared" si="153"/>
        <v/>
      </c>
      <c r="E162" s="42" t="str">
        <f t="shared" si="154"/>
        <v/>
      </c>
      <c r="F162" s="42" t="str">
        <f t="shared" si="155"/>
        <v/>
      </c>
      <c r="G162" s="463" t="str">
        <f t="shared" si="156"/>
        <v/>
      </c>
      <c r="H162" s="42"/>
      <c r="I162" s="308" t="str">
        <f t="shared" si="157"/>
        <v/>
      </c>
      <c r="J162" s="136" t="str">
        <f t="shared" si="158"/>
        <v/>
      </c>
      <c r="K162" s="409" t="str">
        <f t="shared" si="89"/>
        <v/>
      </c>
      <c r="L162" s="48">
        <f t="shared" si="159"/>
        <v>0</v>
      </c>
      <c r="M162" s="271" t="str">
        <f t="shared" si="90"/>
        <v/>
      </c>
      <c r="N162" s="271" t="str">
        <f t="shared" si="91"/>
        <v/>
      </c>
      <c r="O162" s="152"/>
      <c r="P162" s="106" t="str">
        <f t="shared" si="92"/>
        <v/>
      </c>
      <c r="Q162" s="106" t="str">
        <f t="shared" si="93"/>
        <v/>
      </c>
      <c r="R162" s="106" t="str">
        <f t="shared" si="94"/>
        <v/>
      </c>
      <c r="S162" s="106" t="str">
        <f t="shared" si="95"/>
        <v/>
      </c>
      <c r="T162" s="106" t="str">
        <f t="shared" si="96"/>
        <v/>
      </c>
      <c r="U162" s="106" t="str">
        <f t="shared" si="97"/>
        <v/>
      </c>
      <c r="V162" s="106" t="str">
        <f t="shared" si="98"/>
        <v/>
      </c>
      <c r="W162" s="106" t="str">
        <f t="shared" si="99"/>
        <v/>
      </c>
      <c r="X162" s="106" t="str">
        <f t="shared" si="100"/>
        <v/>
      </c>
      <c r="Y162" s="106" t="str">
        <f t="shared" si="101"/>
        <v/>
      </c>
      <c r="Z162" s="106" t="str">
        <f t="shared" si="102"/>
        <v/>
      </c>
      <c r="AA162" s="106" t="str">
        <f t="shared" si="103"/>
        <v/>
      </c>
      <c r="AB162" s="106" t="str">
        <f t="shared" si="104"/>
        <v/>
      </c>
      <c r="AC162" s="106" t="str">
        <f t="shared" si="105"/>
        <v/>
      </c>
      <c r="AD162" s="106"/>
      <c r="AE162" s="106" t="str">
        <f t="shared" si="106"/>
        <v/>
      </c>
      <c r="AF162" s="106" t="str">
        <f t="shared" si="107"/>
        <v/>
      </c>
      <c r="AG162" s="106" t="str">
        <f t="shared" si="108"/>
        <v/>
      </c>
      <c r="AH162" s="106" t="str">
        <f t="shared" si="109"/>
        <v/>
      </c>
      <c r="AI162" s="106" t="str">
        <f t="shared" si="110"/>
        <v/>
      </c>
      <c r="AJ162" s="106" t="str">
        <f t="shared" si="111"/>
        <v/>
      </c>
      <c r="AK162" s="106" t="str">
        <f t="shared" si="112"/>
        <v/>
      </c>
      <c r="AL162" s="106" t="str">
        <f t="shared" si="113"/>
        <v/>
      </c>
      <c r="AM162" s="106" t="str">
        <f t="shared" si="114"/>
        <v/>
      </c>
      <c r="AN162" s="106" t="str">
        <f t="shared" si="115"/>
        <v/>
      </c>
      <c r="AO162" s="106" t="str">
        <f t="shared" si="116"/>
        <v/>
      </c>
      <c r="AP162" s="106" t="str">
        <f t="shared" si="117"/>
        <v/>
      </c>
      <c r="AQ162" s="106" t="str">
        <f t="shared" si="118"/>
        <v/>
      </c>
      <c r="AR162" s="106" t="str">
        <f t="shared" si="119"/>
        <v/>
      </c>
      <c r="AS162" s="271" t="str">
        <f t="shared" si="120"/>
        <v/>
      </c>
      <c r="AT162" s="271" t="str">
        <f t="shared" si="121"/>
        <v/>
      </c>
      <c r="AU162" s="271" t="str">
        <f t="shared" si="122"/>
        <v/>
      </c>
      <c r="AV162" s="271" t="str">
        <f t="shared" si="123"/>
        <v/>
      </c>
      <c r="AW162" s="271"/>
      <c r="AX162" s="106" t="str">
        <f t="shared" si="124"/>
        <v/>
      </c>
      <c r="AY162" s="106" t="str">
        <f t="shared" si="125"/>
        <v/>
      </c>
      <c r="AZ162" s="106" t="str">
        <f t="shared" si="126"/>
        <v/>
      </c>
      <c r="BA162" s="106" t="str">
        <f t="shared" si="127"/>
        <v/>
      </c>
      <c r="BB162" s="106" t="str">
        <f t="shared" si="128"/>
        <v/>
      </c>
      <c r="BC162" s="106" t="str">
        <f t="shared" si="129"/>
        <v/>
      </c>
      <c r="BD162" s="106" t="str">
        <f t="shared" si="130"/>
        <v/>
      </c>
      <c r="BE162" s="106" t="str">
        <f t="shared" si="131"/>
        <v/>
      </c>
      <c r="BF162" s="106" t="str">
        <f t="shared" si="132"/>
        <v/>
      </c>
      <c r="BG162" s="106" t="str">
        <f t="shared" si="133"/>
        <v/>
      </c>
      <c r="BH162" s="106" t="str">
        <f t="shared" si="134"/>
        <v/>
      </c>
      <c r="BI162" s="106" t="str">
        <f t="shared" si="135"/>
        <v/>
      </c>
      <c r="BJ162" s="106" t="str">
        <f t="shared" si="136"/>
        <v/>
      </c>
      <c r="BK162" s="106" t="str">
        <f t="shared" si="137"/>
        <v/>
      </c>
      <c r="BL162" s="106"/>
      <c r="BM162" s="106" t="str">
        <f t="shared" si="138"/>
        <v/>
      </c>
      <c r="BN162" s="106" t="str">
        <f t="shared" si="139"/>
        <v/>
      </c>
      <c r="BO162" s="106" t="str">
        <f t="shared" si="140"/>
        <v/>
      </c>
      <c r="BP162" s="106" t="str">
        <f t="shared" si="141"/>
        <v/>
      </c>
      <c r="BQ162" s="106" t="str">
        <f t="shared" si="142"/>
        <v/>
      </c>
      <c r="BR162" s="106" t="str">
        <f t="shared" si="143"/>
        <v/>
      </c>
      <c r="BS162" s="106" t="str">
        <f t="shared" si="144"/>
        <v/>
      </c>
      <c r="BT162" s="106" t="str">
        <f t="shared" si="145"/>
        <v/>
      </c>
      <c r="BU162" s="106" t="str">
        <f t="shared" si="146"/>
        <v/>
      </c>
      <c r="BV162" s="106" t="str">
        <f t="shared" si="147"/>
        <v/>
      </c>
      <c r="BW162" s="106" t="str">
        <f t="shared" si="148"/>
        <v/>
      </c>
      <c r="BX162" s="106" t="str">
        <f t="shared" si="149"/>
        <v/>
      </c>
      <c r="BY162" s="106" t="str">
        <f t="shared" si="150"/>
        <v/>
      </c>
      <c r="BZ162" s="106" t="str">
        <f t="shared" si="151"/>
        <v/>
      </c>
    </row>
    <row r="163" spans="1:78" ht="15.75" customHeight="1" x14ac:dyDescent="0.3">
      <c r="A163" s="154" t="str">
        <f>Contacts!$L$11&amp;"_"&amp;'Service Points'!C163</f>
        <v>S8602_127</v>
      </c>
      <c r="B163" s="411">
        <f>IF(ISERROR(VLOOKUP(A163,LY!$D:$E,1,FALSE)),0,1)</f>
        <v>0</v>
      </c>
      <c r="C163" s="307">
        <f t="shared" si="152"/>
        <v>127</v>
      </c>
      <c r="D163" s="309" t="str">
        <f t="shared" si="153"/>
        <v/>
      </c>
      <c r="E163" s="42" t="str">
        <f t="shared" si="154"/>
        <v/>
      </c>
      <c r="F163" s="42" t="str">
        <f t="shared" si="155"/>
        <v/>
      </c>
      <c r="G163" s="463" t="str">
        <f t="shared" si="156"/>
        <v/>
      </c>
      <c r="H163" s="42"/>
      <c r="I163" s="308" t="str">
        <f t="shared" si="157"/>
        <v/>
      </c>
      <c r="J163" s="136" t="str">
        <f t="shared" si="158"/>
        <v/>
      </c>
      <c r="K163" s="409" t="str">
        <f t="shared" si="89"/>
        <v/>
      </c>
      <c r="L163" s="48">
        <f t="shared" si="159"/>
        <v>0</v>
      </c>
      <c r="M163" s="271" t="str">
        <f t="shared" si="90"/>
        <v/>
      </c>
      <c r="N163" s="271" t="str">
        <f t="shared" si="91"/>
        <v/>
      </c>
      <c r="O163" s="152"/>
      <c r="P163" s="106" t="str">
        <f t="shared" si="92"/>
        <v/>
      </c>
      <c r="Q163" s="106" t="str">
        <f t="shared" si="93"/>
        <v/>
      </c>
      <c r="R163" s="106" t="str">
        <f t="shared" si="94"/>
        <v/>
      </c>
      <c r="S163" s="106" t="str">
        <f t="shared" si="95"/>
        <v/>
      </c>
      <c r="T163" s="106" t="str">
        <f t="shared" si="96"/>
        <v/>
      </c>
      <c r="U163" s="106" t="str">
        <f t="shared" si="97"/>
        <v/>
      </c>
      <c r="V163" s="106" t="str">
        <f t="shared" si="98"/>
        <v/>
      </c>
      <c r="W163" s="106" t="str">
        <f t="shared" si="99"/>
        <v/>
      </c>
      <c r="X163" s="106" t="str">
        <f t="shared" si="100"/>
        <v/>
      </c>
      <c r="Y163" s="106" t="str">
        <f t="shared" si="101"/>
        <v/>
      </c>
      <c r="Z163" s="106" t="str">
        <f t="shared" si="102"/>
        <v/>
      </c>
      <c r="AA163" s="106" t="str">
        <f t="shared" si="103"/>
        <v/>
      </c>
      <c r="AB163" s="106" t="str">
        <f t="shared" si="104"/>
        <v/>
      </c>
      <c r="AC163" s="106" t="str">
        <f t="shared" si="105"/>
        <v/>
      </c>
      <c r="AD163" s="106"/>
      <c r="AE163" s="106" t="str">
        <f t="shared" si="106"/>
        <v/>
      </c>
      <c r="AF163" s="106" t="str">
        <f t="shared" si="107"/>
        <v/>
      </c>
      <c r="AG163" s="106" t="str">
        <f t="shared" si="108"/>
        <v/>
      </c>
      <c r="AH163" s="106" t="str">
        <f t="shared" si="109"/>
        <v/>
      </c>
      <c r="AI163" s="106" t="str">
        <f t="shared" si="110"/>
        <v/>
      </c>
      <c r="AJ163" s="106" t="str">
        <f t="shared" si="111"/>
        <v/>
      </c>
      <c r="AK163" s="106" t="str">
        <f t="shared" si="112"/>
        <v/>
      </c>
      <c r="AL163" s="106" t="str">
        <f t="shared" si="113"/>
        <v/>
      </c>
      <c r="AM163" s="106" t="str">
        <f t="shared" si="114"/>
        <v/>
      </c>
      <c r="AN163" s="106" t="str">
        <f t="shared" si="115"/>
        <v/>
      </c>
      <c r="AO163" s="106" t="str">
        <f t="shared" si="116"/>
        <v/>
      </c>
      <c r="AP163" s="106" t="str">
        <f t="shared" si="117"/>
        <v/>
      </c>
      <c r="AQ163" s="106" t="str">
        <f t="shared" si="118"/>
        <v/>
      </c>
      <c r="AR163" s="106" t="str">
        <f t="shared" si="119"/>
        <v/>
      </c>
      <c r="AS163" s="271" t="str">
        <f t="shared" si="120"/>
        <v/>
      </c>
      <c r="AT163" s="271" t="str">
        <f t="shared" si="121"/>
        <v/>
      </c>
      <c r="AU163" s="271" t="str">
        <f t="shared" si="122"/>
        <v/>
      </c>
      <c r="AV163" s="271" t="str">
        <f t="shared" si="123"/>
        <v/>
      </c>
      <c r="AW163" s="271"/>
      <c r="AX163" s="106" t="str">
        <f t="shared" si="124"/>
        <v/>
      </c>
      <c r="AY163" s="106" t="str">
        <f t="shared" si="125"/>
        <v/>
      </c>
      <c r="AZ163" s="106" t="str">
        <f t="shared" si="126"/>
        <v/>
      </c>
      <c r="BA163" s="106" t="str">
        <f t="shared" si="127"/>
        <v/>
      </c>
      <c r="BB163" s="106" t="str">
        <f t="shared" si="128"/>
        <v/>
      </c>
      <c r="BC163" s="106" t="str">
        <f t="shared" si="129"/>
        <v/>
      </c>
      <c r="BD163" s="106" t="str">
        <f t="shared" si="130"/>
        <v/>
      </c>
      <c r="BE163" s="106" t="str">
        <f t="shared" si="131"/>
        <v/>
      </c>
      <c r="BF163" s="106" t="str">
        <f t="shared" si="132"/>
        <v/>
      </c>
      <c r="BG163" s="106" t="str">
        <f t="shared" si="133"/>
        <v/>
      </c>
      <c r="BH163" s="106" t="str">
        <f t="shared" si="134"/>
        <v/>
      </c>
      <c r="BI163" s="106" t="str">
        <f t="shared" si="135"/>
        <v/>
      </c>
      <c r="BJ163" s="106" t="str">
        <f t="shared" si="136"/>
        <v/>
      </c>
      <c r="BK163" s="106" t="str">
        <f t="shared" si="137"/>
        <v/>
      </c>
      <c r="BL163" s="106"/>
      <c r="BM163" s="106" t="str">
        <f t="shared" si="138"/>
        <v/>
      </c>
      <c r="BN163" s="106" t="str">
        <f t="shared" si="139"/>
        <v/>
      </c>
      <c r="BO163" s="106" t="str">
        <f t="shared" si="140"/>
        <v/>
      </c>
      <c r="BP163" s="106" t="str">
        <f t="shared" si="141"/>
        <v/>
      </c>
      <c r="BQ163" s="106" t="str">
        <f t="shared" si="142"/>
        <v/>
      </c>
      <c r="BR163" s="106" t="str">
        <f t="shared" si="143"/>
        <v/>
      </c>
      <c r="BS163" s="106" t="str">
        <f t="shared" si="144"/>
        <v/>
      </c>
      <c r="BT163" s="106" t="str">
        <f t="shared" si="145"/>
        <v/>
      </c>
      <c r="BU163" s="106" t="str">
        <f t="shared" si="146"/>
        <v/>
      </c>
      <c r="BV163" s="106" t="str">
        <f t="shared" si="147"/>
        <v/>
      </c>
      <c r="BW163" s="106" t="str">
        <f t="shared" si="148"/>
        <v/>
      </c>
      <c r="BX163" s="106" t="str">
        <f t="shared" si="149"/>
        <v/>
      </c>
      <c r="BY163" s="106" t="str">
        <f t="shared" si="150"/>
        <v/>
      </c>
      <c r="BZ163" s="106" t="str">
        <f t="shared" si="151"/>
        <v/>
      </c>
    </row>
    <row r="164" spans="1:78" ht="15.75" customHeight="1" x14ac:dyDescent="0.3">
      <c r="A164" s="154" t="str">
        <f>Contacts!$L$11&amp;"_"&amp;'Service Points'!C164</f>
        <v>S8602_128</v>
      </c>
      <c r="B164" s="411">
        <f>IF(ISERROR(VLOOKUP(A164,LY!$D:$E,1,FALSE)),0,1)</f>
        <v>0</v>
      </c>
      <c r="C164" s="307">
        <f t="shared" si="152"/>
        <v>128</v>
      </c>
      <c r="D164" s="309" t="str">
        <f t="shared" si="153"/>
        <v/>
      </c>
      <c r="E164" s="42" t="str">
        <f t="shared" si="154"/>
        <v/>
      </c>
      <c r="F164" s="42" t="str">
        <f t="shared" si="155"/>
        <v/>
      </c>
      <c r="G164" s="463" t="str">
        <f t="shared" si="156"/>
        <v/>
      </c>
      <c r="H164" s="42"/>
      <c r="I164" s="308" t="str">
        <f t="shared" si="157"/>
        <v/>
      </c>
      <c r="J164" s="136" t="str">
        <f t="shared" si="158"/>
        <v/>
      </c>
      <c r="K164" s="409" t="str">
        <f t="shared" si="89"/>
        <v/>
      </c>
      <c r="L164" s="48">
        <f t="shared" si="159"/>
        <v>0</v>
      </c>
      <c r="M164" s="271" t="str">
        <f t="shared" si="90"/>
        <v/>
      </c>
      <c r="N164" s="271" t="str">
        <f t="shared" si="91"/>
        <v/>
      </c>
      <c r="O164" s="152"/>
      <c r="P164" s="106" t="str">
        <f t="shared" si="92"/>
        <v/>
      </c>
      <c r="Q164" s="106" t="str">
        <f t="shared" si="93"/>
        <v/>
      </c>
      <c r="R164" s="106" t="str">
        <f t="shared" si="94"/>
        <v/>
      </c>
      <c r="S164" s="106" t="str">
        <f t="shared" si="95"/>
        <v/>
      </c>
      <c r="T164" s="106" t="str">
        <f t="shared" si="96"/>
        <v/>
      </c>
      <c r="U164" s="106" t="str">
        <f t="shared" si="97"/>
        <v/>
      </c>
      <c r="V164" s="106" t="str">
        <f t="shared" si="98"/>
        <v/>
      </c>
      <c r="W164" s="106" t="str">
        <f t="shared" si="99"/>
        <v/>
      </c>
      <c r="X164" s="106" t="str">
        <f t="shared" si="100"/>
        <v/>
      </c>
      <c r="Y164" s="106" t="str">
        <f t="shared" si="101"/>
        <v/>
      </c>
      <c r="Z164" s="106" t="str">
        <f t="shared" si="102"/>
        <v/>
      </c>
      <c r="AA164" s="106" t="str">
        <f t="shared" si="103"/>
        <v/>
      </c>
      <c r="AB164" s="106" t="str">
        <f t="shared" si="104"/>
        <v/>
      </c>
      <c r="AC164" s="106" t="str">
        <f t="shared" si="105"/>
        <v/>
      </c>
      <c r="AD164" s="106"/>
      <c r="AE164" s="106" t="str">
        <f t="shared" si="106"/>
        <v/>
      </c>
      <c r="AF164" s="106" t="str">
        <f t="shared" si="107"/>
        <v/>
      </c>
      <c r="AG164" s="106" t="str">
        <f t="shared" si="108"/>
        <v/>
      </c>
      <c r="AH164" s="106" t="str">
        <f t="shared" si="109"/>
        <v/>
      </c>
      <c r="AI164" s="106" t="str">
        <f t="shared" si="110"/>
        <v/>
      </c>
      <c r="AJ164" s="106" t="str">
        <f t="shared" si="111"/>
        <v/>
      </c>
      <c r="AK164" s="106" t="str">
        <f t="shared" si="112"/>
        <v/>
      </c>
      <c r="AL164" s="106" t="str">
        <f t="shared" si="113"/>
        <v/>
      </c>
      <c r="AM164" s="106" t="str">
        <f t="shared" si="114"/>
        <v/>
      </c>
      <c r="AN164" s="106" t="str">
        <f t="shared" si="115"/>
        <v/>
      </c>
      <c r="AO164" s="106" t="str">
        <f t="shared" si="116"/>
        <v/>
      </c>
      <c r="AP164" s="106" t="str">
        <f t="shared" si="117"/>
        <v/>
      </c>
      <c r="AQ164" s="106" t="str">
        <f t="shared" si="118"/>
        <v/>
      </c>
      <c r="AR164" s="106" t="str">
        <f t="shared" si="119"/>
        <v/>
      </c>
      <c r="AS164" s="271" t="str">
        <f t="shared" si="120"/>
        <v/>
      </c>
      <c r="AT164" s="271" t="str">
        <f t="shared" si="121"/>
        <v/>
      </c>
      <c r="AU164" s="271" t="str">
        <f t="shared" si="122"/>
        <v/>
      </c>
      <c r="AV164" s="271" t="str">
        <f t="shared" si="123"/>
        <v/>
      </c>
      <c r="AW164" s="271"/>
      <c r="AX164" s="106" t="str">
        <f t="shared" si="124"/>
        <v/>
      </c>
      <c r="AY164" s="106" t="str">
        <f t="shared" si="125"/>
        <v/>
      </c>
      <c r="AZ164" s="106" t="str">
        <f t="shared" si="126"/>
        <v/>
      </c>
      <c r="BA164" s="106" t="str">
        <f t="shared" si="127"/>
        <v/>
      </c>
      <c r="BB164" s="106" t="str">
        <f t="shared" si="128"/>
        <v/>
      </c>
      <c r="BC164" s="106" t="str">
        <f t="shared" si="129"/>
        <v/>
      </c>
      <c r="BD164" s="106" t="str">
        <f t="shared" si="130"/>
        <v/>
      </c>
      <c r="BE164" s="106" t="str">
        <f t="shared" si="131"/>
        <v/>
      </c>
      <c r="BF164" s="106" t="str">
        <f t="shared" si="132"/>
        <v/>
      </c>
      <c r="BG164" s="106" t="str">
        <f t="shared" si="133"/>
        <v/>
      </c>
      <c r="BH164" s="106" t="str">
        <f t="shared" si="134"/>
        <v/>
      </c>
      <c r="BI164" s="106" t="str">
        <f t="shared" si="135"/>
        <v/>
      </c>
      <c r="BJ164" s="106" t="str">
        <f t="shared" si="136"/>
        <v/>
      </c>
      <c r="BK164" s="106" t="str">
        <f t="shared" si="137"/>
        <v/>
      </c>
      <c r="BL164" s="106"/>
      <c r="BM164" s="106" t="str">
        <f t="shared" si="138"/>
        <v/>
      </c>
      <c r="BN164" s="106" t="str">
        <f t="shared" si="139"/>
        <v/>
      </c>
      <c r="BO164" s="106" t="str">
        <f t="shared" si="140"/>
        <v/>
      </c>
      <c r="BP164" s="106" t="str">
        <f t="shared" si="141"/>
        <v/>
      </c>
      <c r="BQ164" s="106" t="str">
        <f t="shared" si="142"/>
        <v/>
      </c>
      <c r="BR164" s="106" t="str">
        <f t="shared" si="143"/>
        <v/>
      </c>
      <c r="BS164" s="106" t="str">
        <f t="shared" si="144"/>
        <v/>
      </c>
      <c r="BT164" s="106" t="str">
        <f t="shared" si="145"/>
        <v/>
      </c>
      <c r="BU164" s="106" t="str">
        <f t="shared" si="146"/>
        <v/>
      </c>
      <c r="BV164" s="106" t="str">
        <f t="shared" si="147"/>
        <v/>
      </c>
      <c r="BW164" s="106" t="str">
        <f t="shared" si="148"/>
        <v/>
      </c>
      <c r="BX164" s="106" t="str">
        <f t="shared" si="149"/>
        <v/>
      </c>
      <c r="BY164" s="106" t="str">
        <f t="shared" si="150"/>
        <v/>
      </c>
      <c r="BZ164" s="106" t="str">
        <f t="shared" si="151"/>
        <v/>
      </c>
    </row>
    <row r="165" spans="1:78" ht="15.75" customHeight="1" x14ac:dyDescent="0.3">
      <c r="A165" s="154" t="str">
        <f>Contacts!$L$11&amp;"_"&amp;'Service Points'!C165</f>
        <v>S8602_129</v>
      </c>
      <c r="B165" s="411">
        <f>IF(ISERROR(VLOOKUP(A165,LY!$D:$E,1,FALSE)),0,1)</f>
        <v>0</v>
      </c>
      <c r="C165" s="307">
        <f t="shared" si="152"/>
        <v>129</v>
      </c>
      <c r="D165" s="309" t="str">
        <f t="shared" ref="D165:D176" si="160">IF($B165=1,VLOOKUP($A165,LY_ServicePoints,2,FALSE),"")</f>
        <v/>
      </c>
      <c r="E165" s="42" t="str">
        <f t="shared" ref="E165:E176" si="161">IF($B165=1,VLOOKUP($A165,LY_ServicePoints,3,FALSE),"")</f>
        <v/>
      </c>
      <c r="F165" s="42" t="str">
        <f t="shared" ref="F165:F176" si="162">IF($B165=1,VLOOKUP($A165,LY_ServicePoints,4,FALSE),"")</f>
        <v/>
      </c>
      <c r="G165" s="463" t="str">
        <f t="shared" ref="G165:G176" si="163">IF($B165=1,VLOOKUP($A165,LY_ServicePoints,5,FALSE),"")</f>
        <v/>
      </c>
      <c r="H165" s="42"/>
      <c r="I165" s="308" t="str">
        <f t="shared" ref="I165:I176" si="164">IF($B165=1,VLOOKUP($A165,LY_ServicePoints,6,FALSE),"")</f>
        <v/>
      </c>
      <c r="J165" s="136" t="str">
        <f t="shared" ref="J165:J176" si="165">IF($B165=1,VLOOKUP($A165,LY_ServicePoints,7,FALSE),"")</f>
        <v/>
      </c>
      <c r="K165" s="409" t="str">
        <f t="shared" si="89"/>
        <v/>
      </c>
      <c r="L165" s="48">
        <f t="shared" ref="L165:L176" si="166">IF(LEN(D165)&gt;0,1,0)</f>
        <v>0</v>
      </c>
      <c r="M165" s="271" t="str">
        <f t="shared" si="90"/>
        <v/>
      </c>
      <c r="N165" s="271" t="str">
        <f t="shared" si="91"/>
        <v/>
      </c>
      <c r="O165" s="152"/>
      <c r="P165" s="106" t="str">
        <f t="shared" si="92"/>
        <v/>
      </c>
      <c r="Q165" s="106" t="str">
        <f t="shared" si="93"/>
        <v/>
      </c>
      <c r="R165" s="106" t="str">
        <f t="shared" si="94"/>
        <v/>
      </c>
      <c r="S165" s="106" t="str">
        <f t="shared" si="95"/>
        <v/>
      </c>
      <c r="T165" s="106" t="str">
        <f t="shared" si="96"/>
        <v/>
      </c>
      <c r="U165" s="106" t="str">
        <f t="shared" si="97"/>
        <v/>
      </c>
      <c r="V165" s="106" t="str">
        <f t="shared" si="98"/>
        <v/>
      </c>
      <c r="W165" s="106" t="str">
        <f t="shared" si="99"/>
        <v/>
      </c>
      <c r="X165" s="106" t="str">
        <f t="shared" si="100"/>
        <v/>
      </c>
      <c r="Y165" s="106" t="str">
        <f t="shared" si="101"/>
        <v/>
      </c>
      <c r="Z165" s="106" t="str">
        <f t="shared" si="102"/>
        <v/>
      </c>
      <c r="AA165" s="106" t="str">
        <f t="shared" si="103"/>
        <v/>
      </c>
      <c r="AB165" s="106" t="str">
        <f t="shared" si="104"/>
        <v/>
      </c>
      <c r="AC165" s="106" t="str">
        <f t="shared" si="105"/>
        <v/>
      </c>
      <c r="AD165" s="106"/>
      <c r="AE165" s="106" t="str">
        <f t="shared" si="106"/>
        <v/>
      </c>
      <c r="AF165" s="106" t="str">
        <f t="shared" si="107"/>
        <v/>
      </c>
      <c r="AG165" s="106" t="str">
        <f t="shared" si="108"/>
        <v/>
      </c>
      <c r="AH165" s="106" t="str">
        <f t="shared" si="109"/>
        <v/>
      </c>
      <c r="AI165" s="106" t="str">
        <f t="shared" si="110"/>
        <v/>
      </c>
      <c r="AJ165" s="106" t="str">
        <f t="shared" si="111"/>
        <v/>
      </c>
      <c r="AK165" s="106" t="str">
        <f t="shared" si="112"/>
        <v/>
      </c>
      <c r="AL165" s="106" t="str">
        <f t="shared" si="113"/>
        <v/>
      </c>
      <c r="AM165" s="106" t="str">
        <f t="shared" si="114"/>
        <v/>
      </c>
      <c r="AN165" s="106" t="str">
        <f t="shared" si="115"/>
        <v/>
      </c>
      <c r="AO165" s="106" t="str">
        <f t="shared" si="116"/>
        <v/>
      </c>
      <c r="AP165" s="106" t="str">
        <f t="shared" si="117"/>
        <v/>
      </c>
      <c r="AQ165" s="106" t="str">
        <f t="shared" si="118"/>
        <v/>
      </c>
      <c r="AR165" s="106" t="str">
        <f t="shared" si="119"/>
        <v/>
      </c>
      <c r="AS165" s="271" t="str">
        <f t="shared" si="120"/>
        <v/>
      </c>
      <c r="AT165" s="271" t="str">
        <f t="shared" si="121"/>
        <v/>
      </c>
      <c r="AU165" s="271" t="str">
        <f t="shared" si="122"/>
        <v/>
      </c>
      <c r="AV165" s="271" t="str">
        <f t="shared" si="123"/>
        <v/>
      </c>
      <c r="AW165" s="271"/>
      <c r="AX165" s="106" t="str">
        <f t="shared" si="124"/>
        <v/>
      </c>
      <c r="AY165" s="106" t="str">
        <f t="shared" si="125"/>
        <v/>
      </c>
      <c r="AZ165" s="106" t="str">
        <f t="shared" si="126"/>
        <v/>
      </c>
      <c r="BA165" s="106" t="str">
        <f t="shared" si="127"/>
        <v/>
      </c>
      <c r="BB165" s="106" t="str">
        <f t="shared" si="128"/>
        <v/>
      </c>
      <c r="BC165" s="106" t="str">
        <f t="shared" si="129"/>
        <v/>
      </c>
      <c r="BD165" s="106" t="str">
        <f t="shared" si="130"/>
        <v/>
      </c>
      <c r="BE165" s="106" t="str">
        <f t="shared" si="131"/>
        <v/>
      </c>
      <c r="BF165" s="106" t="str">
        <f t="shared" si="132"/>
        <v/>
      </c>
      <c r="BG165" s="106" t="str">
        <f t="shared" si="133"/>
        <v/>
      </c>
      <c r="BH165" s="106" t="str">
        <f t="shared" si="134"/>
        <v/>
      </c>
      <c r="BI165" s="106" t="str">
        <f t="shared" si="135"/>
        <v/>
      </c>
      <c r="BJ165" s="106" t="str">
        <f t="shared" si="136"/>
        <v/>
      </c>
      <c r="BK165" s="106" t="str">
        <f t="shared" si="137"/>
        <v/>
      </c>
      <c r="BL165" s="106"/>
      <c r="BM165" s="106" t="str">
        <f t="shared" si="138"/>
        <v/>
      </c>
      <c r="BN165" s="106" t="str">
        <f t="shared" si="139"/>
        <v/>
      </c>
      <c r="BO165" s="106" t="str">
        <f t="shared" si="140"/>
        <v/>
      </c>
      <c r="BP165" s="106" t="str">
        <f t="shared" si="141"/>
        <v/>
      </c>
      <c r="BQ165" s="106" t="str">
        <f t="shared" si="142"/>
        <v/>
      </c>
      <c r="BR165" s="106" t="str">
        <f t="shared" si="143"/>
        <v/>
      </c>
      <c r="BS165" s="106" t="str">
        <f t="shared" si="144"/>
        <v/>
      </c>
      <c r="BT165" s="106" t="str">
        <f t="shared" si="145"/>
        <v/>
      </c>
      <c r="BU165" s="106" t="str">
        <f t="shared" si="146"/>
        <v/>
      </c>
      <c r="BV165" s="106" t="str">
        <f t="shared" si="147"/>
        <v/>
      </c>
      <c r="BW165" s="106" t="str">
        <f t="shared" si="148"/>
        <v/>
      </c>
      <c r="BX165" s="106" t="str">
        <f t="shared" si="149"/>
        <v/>
      </c>
      <c r="BY165" s="106" t="str">
        <f t="shared" si="150"/>
        <v/>
      </c>
      <c r="BZ165" s="106" t="str">
        <f t="shared" si="151"/>
        <v/>
      </c>
    </row>
    <row r="166" spans="1:78" ht="15.75" customHeight="1" x14ac:dyDescent="0.3">
      <c r="A166" s="154" t="str">
        <f>Contacts!$L$11&amp;"_"&amp;'Service Points'!C166</f>
        <v>S8602_130</v>
      </c>
      <c r="B166" s="411">
        <f>IF(ISERROR(VLOOKUP(A166,LY!$D:$E,1,FALSE)),0,1)</f>
        <v>0</v>
      </c>
      <c r="C166" s="307">
        <f t="shared" si="152"/>
        <v>130</v>
      </c>
      <c r="D166" s="309" t="str">
        <f t="shared" si="160"/>
        <v/>
      </c>
      <c r="E166" s="42" t="str">
        <f t="shared" si="161"/>
        <v/>
      </c>
      <c r="F166" s="42" t="str">
        <f t="shared" si="162"/>
        <v/>
      </c>
      <c r="G166" s="463" t="str">
        <f t="shared" si="163"/>
        <v/>
      </c>
      <c r="H166" s="42"/>
      <c r="I166" s="308" t="str">
        <f t="shared" si="164"/>
        <v/>
      </c>
      <c r="J166" s="136" t="str">
        <f t="shared" si="165"/>
        <v/>
      </c>
      <c r="K166" s="409" t="str">
        <f t="shared" ref="K166:K176" si="167">IF(AND(ISTEXT(F166),ISTEXT(G166)),LEFT(E166,1),"")</f>
        <v/>
      </c>
      <c r="L166" s="48">
        <f t="shared" si="166"/>
        <v>0</v>
      </c>
      <c r="M166" s="271" t="str">
        <f t="shared" ref="M166:M176" si="168">IF($L166=0,"",IF(OR($J166="(Select)",$J166="Select",$J166="No",J166=""),0,1))</f>
        <v/>
      </c>
      <c r="N166" s="271" t="str">
        <f t="shared" ref="N166:N176" si="169">IF($L166=0,"",IF(OR($J166="(Select)",$J166="Select",$J166="Yes",J166=""),0,1))</f>
        <v/>
      </c>
      <c r="O166" s="152"/>
      <c r="P166" s="106" t="str">
        <f t="shared" ref="P166:P176" si="170">IF($L166=0,"",IF(AND($M166=1,$E166="Static",SUM($F166,$G166)&gt;=60),1,0))</f>
        <v/>
      </c>
      <c r="Q166" s="106" t="str">
        <f t="shared" ref="Q166:Q176" si="171">IF($L166=0,"",IF(AND($M166=1,$E166="Static",SUM($F166,$G166)&gt;=55),1-P166,0))</f>
        <v/>
      </c>
      <c r="R166" s="106" t="str">
        <f t="shared" ref="R166:R176" si="172">IF($L166=0,"",IF(AND($M166=1,$E166="Static",SUM($F166,$G166)&gt;=50),1-SUM(P166:Q166),0))</f>
        <v/>
      </c>
      <c r="S166" s="106" t="str">
        <f t="shared" ref="S166:S176" si="173">IF($L166=0,"",IF(AND($M166=1,$E166="Static",SUM($F166,$G166)&gt;=45),1-SUM(P166:R166),0))</f>
        <v/>
      </c>
      <c r="T166" s="106" t="str">
        <f t="shared" ref="T166:T176" si="174">IF($L166=0,"",IF(AND($M166=1,$E166="Static",SUM($F166,$G166)&gt;=40),1-SUM(P166:S166),0))</f>
        <v/>
      </c>
      <c r="U166" s="106" t="str">
        <f t="shared" ref="U166:U176" si="175">IF($L166=0,"",IF(AND($M166=1,$E166="Static",SUM($F166,$G166)&gt;=35),1-SUM(P166:T166),0))</f>
        <v/>
      </c>
      <c r="V166" s="106" t="str">
        <f t="shared" ref="V166:V176" si="176">IF($L166=0,"",IF(AND($M166=1,$E166="Static",SUM($F166,$G166)&gt;=30),1-SUM(P166:U166),0))</f>
        <v/>
      </c>
      <c r="W166" s="106" t="str">
        <f t="shared" ref="W166:W176" si="177">IF($L166=0,"",IF(AND($M166=1,$E166="Static",SUM($F166,$G166)&gt;=25),1-SUM(P166:V166),0))</f>
        <v/>
      </c>
      <c r="X166" s="106" t="str">
        <f t="shared" ref="X166:X176" si="178">IF($L166=0,"",IF(AND($M166=1,$E166="Static",SUM($F166,$G166)&gt;=20),1-SUM(P166:W166),0))</f>
        <v/>
      </c>
      <c r="Y166" s="106" t="str">
        <f t="shared" ref="Y166:Y176" si="179">IF($L166=0,"",IF(AND($M166=1,$E166="Static",SUM($F166,$G166)&gt;=15),1-SUM(P166:X166),0))</f>
        <v/>
      </c>
      <c r="Z166" s="106" t="str">
        <f t="shared" ref="Z166:Z176" si="180">IF($L166=0,"",IF(AND($M166=1,$E166="Static",SUM($F166,$G166)&gt;=10),1-SUM(P166:Y166),0))</f>
        <v/>
      </c>
      <c r="AA166" s="106" t="str">
        <f t="shared" ref="AA166:AA176" si="181">IF($L166=0,"",IF(AND($M166=1,$E166="Mobile",SUM($F166,$G166)&gt;=10),1,0))</f>
        <v/>
      </c>
      <c r="AB166" s="106" t="str">
        <f t="shared" ref="AB166:AB176" si="182">IF($L166=0,"",IF(AND($M166=1,$E166="Mobile",SUM($F166,$G166)&lt;10),1,0))</f>
        <v/>
      </c>
      <c r="AC166" s="106" t="str">
        <f t="shared" ref="AC166:AC176" si="183">IF($L166=0,"",IF(AND($M166=1,$E166="Static",SUM($F166,$G166)&lt;10),1,0))</f>
        <v/>
      </c>
      <c r="AD166" s="106"/>
      <c r="AE166" s="106" t="str">
        <f t="shared" ref="AE166:AE176" si="184">IF($L166=0,"",IF(AND($N166=1,$E166="Static",SUM($F166,$G166)&gt;=60),1,0))</f>
        <v/>
      </c>
      <c r="AF166" s="106" t="str">
        <f t="shared" ref="AF166:AF176" si="185">IF($L166=0,"",IF(AND($N166=1,$E166="Static",SUM($F166,$G166)&gt;=55),1-AE166,0))</f>
        <v/>
      </c>
      <c r="AG166" s="106" t="str">
        <f t="shared" ref="AG166:AG176" si="186">IF($L166=0,"",IF(AND($N166=1,$E166="Static",SUM($F166,$G166)&gt;=50),1-SUM(AE166:AF166),0))</f>
        <v/>
      </c>
      <c r="AH166" s="106" t="str">
        <f t="shared" ref="AH166:AH176" si="187">IF($L166=0,"",IF(AND($N166=1,$E166="Static",SUM($F166,$G166)&gt;=45),1-SUM(AE166:AG166),0))</f>
        <v/>
      </c>
      <c r="AI166" s="106" t="str">
        <f t="shared" ref="AI166:AI176" si="188">IF($L166=0,"",IF(AND($N166=1,$E166="Static",SUM($F166,$G166)&gt;=40),1-SUM(AE166:AH166),0))</f>
        <v/>
      </c>
      <c r="AJ166" s="106" t="str">
        <f t="shared" ref="AJ166:AJ176" si="189">IF($L166=0,"",IF(AND($N166=1,$E166="Static",SUM($F166,$G166)&gt;=35),1-SUM(AE166:AI166),0))</f>
        <v/>
      </c>
      <c r="AK166" s="106" t="str">
        <f t="shared" ref="AK166:AK176" si="190">IF($L166=0,"",IF(AND($N166=1,$E166="Static",SUM($F166,$G166)&gt;=30),1-SUM(AE166:AJ166),0))</f>
        <v/>
      </c>
      <c r="AL166" s="106" t="str">
        <f t="shared" ref="AL166:AL176" si="191">IF($L166=0,"",IF(AND($N166=1,$E166="Static",SUM($F166,$G166)&gt;=25),1-SUM(AE166:AK166),0))</f>
        <v/>
      </c>
      <c r="AM166" s="106" t="str">
        <f t="shared" ref="AM166:AM176" si="192">IF($L166=0,"",IF(AND($N166=1,$E166="Static",SUM($F166,$G166)&gt;=20),1-SUM(AE166:AL166),0))</f>
        <v/>
      </c>
      <c r="AN166" s="106" t="str">
        <f t="shared" ref="AN166:AN176" si="193">IF($L166=0,"",IF(AND($N166=1,$E166="Static",SUM($F166,$G166)&gt;=15),1-SUM(AE166:AM166),0))</f>
        <v/>
      </c>
      <c r="AO166" s="106" t="str">
        <f t="shared" ref="AO166:AO176" si="194">IF($L166=0,"",IF(AND($N166=1,$E166="Static",SUM($F166,$G166)&gt;=10),1-SUM(AE166:AN166),0))</f>
        <v/>
      </c>
      <c r="AP166" s="106" t="str">
        <f t="shared" ref="AP166:AP176" si="195">IF($L166=0,"",IF(AND($N166=1,$E166="Mobile",SUM($F166,$G166)&gt;=10),1,0))</f>
        <v/>
      </c>
      <c r="AQ166" s="106" t="str">
        <f t="shared" ref="AQ166:AQ176" si="196">IF($L166=0,"",IF(AND($N166=1,$E166="Mobile",SUM($F166,$G166)&lt;10),1,0))</f>
        <v/>
      </c>
      <c r="AR166" s="106" t="str">
        <f t="shared" ref="AR166:AR176" si="197">IF($L166=0,"",IF(AND($N166=1,$E166="Static",SUM($F166,$G166)&lt;10),1,0))</f>
        <v/>
      </c>
      <c r="AS166" s="271" t="str">
        <f t="shared" ref="AS166:AS171" si="198">IF($L166=0,"",IF($I166="Local Authority Run Library",1,0))</f>
        <v/>
      </c>
      <c r="AT166" s="271" t="str">
        <f t="shared" ref="AT166:AT171" si="199">IF($L166=0,"",IF($I166="Community Managed Co-Produced Library",1,0))</f>
        <v/>
      </c>
      <c r="AU166" s="271" t="str">
        <f t="shared" ref="AU166:AU171" si="200">IF($L166=0,"",IF($I166="Commissioned Community Co-Produced Library",1,0))</f>
        <v/>
      </c>
      <c r="AV166" s="271" t="str">
        <f t="shared" ref="AV166:AV171" si="201">IF($L166=0,"",IF($I166="Independent Library",1,0))</f>
        <v/>
      </c>
      <c r="AW166" s="271"/>
      <c r="AX166" s="106" t="str">
        <f t="shared" ref="AX166:AX176" si="202">IF($L166=0,"",IF(AND($M166=1,$E166="Static",SUM($H166)&gt;=60),1,0))</f>
        <v/>
      </c>
      <c r="AY166" s="106" t="str">
        <f t="shared" ref="AY166:AY176" si="203">IF($L166=0,"",IF(AND($M166=1,$E166="Static",SUM($H166)&gt;=55),1-AX166,0))</f>
        <v/>
      </c>
      <c r="AZ166" s="106" t="str">
        <f t="shared" ref="AZ166:AZ176" si="204">IF($L166=0,"",IF(AND($M166=1,$E166="Static",SUM($H166)&gt;=50),1-SUM(AX166:AY166),0))</f>
        <v/>
      </c>
      <c r="BA166" s="106" t="str">
        <f t="shared" ref="BA166:BA176" si="205">IF($L166=0,"",IF(AND($M166=1,$E166="Static",SUM($H166)&gt;=45),1-SUM(AX166:AZ166),0))</f>
        <v/>
      </c>
      <c r="BB166" s="106" t="str">
        <f t="shared" ref="BB166:BB176" si="206">IF($L166=0,"",IF(AND($M166=1,$E166="Static",SUM($H166)&gt;=40),1-SUM(AX166:BA166),0))</f>
        <v/>
      </c>
      <c r="BC166" s="106" t="str">
        <f t="shared" ref="BC166:BC176" si="207">IF($L166=0,"",IF(AND($M166=1,$E166="Static",SUM($H166)&gt;=35),1-SUM(AX166:BB166),0))</f>
        <v/>
      </c>
      <c r="BD166" s="106" t="str">
        <f t="shared" ref="BD166:BD176" si="208">IF($L166=0,"",IF(AND($M166=1,$E166="Static",SUM($H166)&gt;=30),1-SUM(AX166:BC166),0))</f>
        <v/>
      </c>
      <c r="BE166" s="106" t="str">
        <f t="shared" ref="BE166:BE176" si="209">IF($L166=0,"",IF(AND($M166=1,$E166="Static",SUM($H166)&gt;=25),1-SUM(AX166:BD166),0))</f>
        <v/>
      </c>
      <c r="BF166" s="106" t="str">
        <f t="shared" ref="BF166:BF176" si="210">IF($L166=0,"",IF(AND($M166=1,$E166="Static",SUM($H166)&gt;=20),1-SUM(AX166:BE166),0))</f>
        <v/>
      </c>
      <c r="BG166" s="106" t="str">
        <f t="shared" ref="BG166:BG176" si="211">IF($L166=0,"",IF(AND($M166=1,$E166="Static",SUM($H166)&gt;=15),1-SUM(AX166:BF166),0))</f>
        <v/>
      </c>
      <c r="BH166" s="106" t="str">
        <f t="shared" ref="BH166:BH176" si="212">IF($L166=0,"",IF(AND($M166=1,$E166="Static",SUM($H166)&gt;=10),1-SUM(AX166:BG166),0))</f>
        <v/>
      </c>
      <c r="BI166" s="106" t="str">
        <f t="shared" ref="BI166:BI176" si="213">IF($L166=0,"",IF(AND($M166=1,$E166="Mobile",SUM($H166)&gt;=10),1,0))</f>
        <v/>
      </c>
      <c r="BJ166" s="106" t="str">
        <f t="shared" ref="BJ166:BJ176" si="214">IF($L166=0,"",IF($H166=0,0,IF(AND($M166=1,$E166="Mobile",SUM($H166)&lt;10),1,0)))</f>
        <v/>
      </c>
      <c r="BK166" s="106" t="str">
        <f t="shared" ref="BK166:BK176" si="215">IF($L166=0,"",IF($H166=0,0,IF(AND($M166=1,$E166="Static",SUM($H166)&lt;10),1,0)))</f>
        <v/>
      </c>
      <c r="BL166" s="106"/>
      <c r="BM166" s="106" t="str">
        <f t="shared" ref="BM166:BM176" si="216">IF($L166=0,"",IF(AND($N166=1,$E166="Static",SUM($H166)&gt;=60),1,0))</f>
        <v/>
      </c>
      <c r="BN166" s="106" t="str">
        <f t="shared" ref="BN166:BN176" si="217">IF($L166=0,"",IF(AND($N166=1,$E166="Static",SUM($H166)&gt;=55),1-BM166,0))</f>
        <v/>
      </c>
      <c r="BO166" s="106" t="str">
        <f t="shared" ref="BO166:BO176" si="218">IF($L166=0,"",IF(AND($N166=1,$E166="Static",SUM($H166)&gt;=50),1-SUM(BM166:BN166),0))</f>
        <v/>
      </c>
      <c r="BP166" s="106" t="str">
        <f t="shared" ref="BP166:BP176" si="219">IF($L166=0,"",IF(AND($N166=1,$E166="Static",SUM($H166)&gt;=45),1-SUM(BM166:BO166),0))</f>
        <v/>
      </c>
      <c r="BQ166" s="106" t="str">
        <f t="shared" ref="BQ166:BQ176" si="220">IF($L166=0,"",IF(AND($N166=1,$E166="Static",SUM($H166)&gt;=40),1-SUM(BM166:BP166),0))</f>
        <v/>
      </c>
      <c r="BR166" s="106" t="str">
        <f t="shared" ref="BR166:BR176" si="221">IF($L166=0,"",IF(AND($N166=1,$E166="Static",SUM($H166)&gt;=35),1-SUM(BM166:BQ166),0))</f>
        <v/>
      </c>
      <c r="BS166" s="106" t="str">
        <f t="shared" ref="BS166:BS176" si="222">IF($L166=0,"",IF(AND($N166=1,$E166="Static",SUM($H166)&gt;=30),1-SUM(BM166:BR166),0))</f>
        <v/>
      </c>
      <c r="BT166" s="106" t="str">
        <f t="shared" ref="BT166:BT176" si="223">IF($L166=0,"",IF(AND($N166=1,$E166="Static",SUM($H166)&gt;=25),1-SUM(BM166:BS166),0))</f>
        <v/>
      </c>
      <c r="BU166" s="106" t="str">
        <f t="shared" ref="BU166:BU176" si="224">IF($L166=0,"",IF(AND($N166=1,$E166="Static",SUM($H166)&gt;=20),1-SUM(BM166:BT166),0))</f>
        <v/>
      </c>
      <c r="BV166" s="106" t="str">
        <f t="shared" ref="BV166:BV176" si="225">IF($L166=0,"",IF(AND($N166=1,$E166="Static",SUM($H166)&gt;=15),1-SUM(BM166:BU166),0))</f>
        <v/>
      </c>
      <c r="BW166" s="106" t="str">
        <f t="shared" ref="BW166:BW176" si="226">IF($L166=0,"",IF(AND($N166=1,$E166="Static",SUM($H166)&gt;=10),1-SUM(BM166:BV166),0))</f>
        <v/>
      </c>
      <c r="BX166" s="106" t="str">
        <f t="shared" ref="BX166:BX176" si="227">IF($L166=0,"",IF(AND($N166=1,$E166="Mobile",SUM($H166)&gt;=10),1,0))</f>
        <v/>
      </c>
      <c r="BY166" s="106" t="str">
        <f t="shared" ref="BY166:BY176" si="228">IF($L166=0,"",IF($H166=0,0,IF(AND($N166=1,$E166="Mobile",SUM($H166)&lt;10),1,0)))</f>
        <v/>
      </c>
      <c r="BZ166" s="106" t="str">
        <f t="shared" ref="BZ166:BZ176" si="229">IF($L166=0,"",IF($H166=0,0,IF(AND($N166=1,$E166="Static",SUM($H166)&lt;10),1,0)))</f>
        <v/>
      </c>
    </row>
    <row r="167" spans="1:78" ht="15.75" customHeight="1" x14ac:dyDescent="0.3">
      <c r="A167" s="154" t="str">
        <f>Contacts!$L$11&amp;"_"&amp;'Service Points'!C167</f>
        <v>S8602_131</v>
      </c>
      <c r="B167" s="411">
        <f>IF(ISERROR(VLOOKUP(A167,LY!$D:$E,1,FALSE)),0,1)</f>
        <v>0</v>
      </c>
      <c r="C167" s="307">
        <f t="shared" ref="C167:C176" si="230">C166+1</f>
        <v>131</v>
      </c>
      <c r="D167" s="309" t="str">
        <f t="shared" si="160"/>
        <v/>
      </c>
      <c r="E167" s="42" t="str">
        <f t="shared" si="161"/>
        <v/>
      </c>
      <c r="F167" s="42" t="str">
        <f t="shared" si="162"/>
        <v/>
      </c>
      <c r="G167" s="463" t="str">
        <f t="shared" si="163"/>
        <v/>
      </c>
      <c r="H167" s="42"/>
      <c r="I167" s="308" t="str">
        <f t="shared" si="164"/>
        <v/>
      </c>
      <c r="J167" s="136" t="str">
        <f t="shared" si="165"/>
        <v/>
      </c>
      <c r="K167" s="409" t="str">
        <f t="shared" si="167"/>
        <v/>
      </c>
      <c r="L167" s="48">
        <f t="shared" si="166"/>
        <v>0</v>
      </c>
      <c r="M167" s="271" t="str">
        <f t="shared" si="168"/>
        <v/>
      </c>
      <c r="N167" s="271" t="str">
        <f t="shared" si="169"/>
        <v/>
      </c>
      <c r="O167" s="152"/>
      <c r="P167" s="106" t="str">
        <f t="shared" si="170"/>
        <v/>
      </c>
      <c r="Q167" s="106" t="str">
        <f t="shared" si="171"/>
        <v/>
      </c>
      <c r="R167" s="106" t="str">
        <f t="shared" si="172"/>
        <v/>
      </c>
      <c r="S167" s="106" t="str">
        <f t="shared" si="173"/>
        <v/>
      </c>
      <c r="T167" s="106" t="str">
        <f t="shared" si="174"/>
        <v/>
      </c>
      <c r="U167" s="106" t="str">
        <f t="shared" si="175"/>
        <v/>
      </c>
      <c r="V167" s="106" t="str">
        <f t="shared" si="176"/>
        <v/>
      </c>
      <c r="W167" s="106" t="str">
        <f t="shared" si="177"/>
        <v/>
      </c>
      <c r="X167" s="106" t="str">
        <f t="shared" si="178"/>
        <v/>
      </c>
      <c r="Y167" s="106" t="str">
        <f t="shared" si="179"/>
        <v/>
      </c>
      <c r="Z167" s="106" t="str">
        <f t="shared" si="180"/>
        <v/>
      </c>
      <c r="AA167" s="106" t="str">
        <f t="shared" si="181"/>
        <v/>
      </c>
      <c r="AB167" s="106" t="str">
        <f t="shared" si="182"/>
        <v/>
      </c>
      <c r="AC167" s="106" t="str">
        <f t="shared" si="183"/>
        <v/>
      </c>
      <c r="AD167" s="106"/>
      <c r="AE167" s="106" t="str">
        <f t="shared" si="184"/>
        <v/>
      </c>
      <c r="AF167" s="106" t="str">
        <f t="shared" si="185"/>
        <v/>
      </c>
      <c r="AG167" s="106" t="str">
        <f t="shared" si="186"/>
        <v/>
      </c>
      <c r="AH167" s="106" t="str">
        <f t="shared" si="187"/>
        <v/>
      </c>
      <c r="AI167" s="106" t="str">
        <f t="shared" si="188"/>
        <v/>
      </c>
      <c r="AJ167" s="106" t="str">
        <f t="shared" si="189"/>
        <v/>
      </c>
      <c r="AK167" s="106" t="str">
        <f t="shared" si="190"/>
        <v/>
      </c>
      <c r="AL167" s="106" t="str">
        <f t="shared" si="191"/>
        <v/>
      </c>
      <c r="AM167" s="106" t="str">
        <f t="shared" si="192"/>
        <v/>
      </c>
      <c r="AN167" s="106" t="str">
        <f t="shared" si="193"/>
        <v/>
      </c>
      <c r="AO167" s="106" t="str">
        <f t="shared" si="194"/>
        <v/>
      </c>
      <c r="AP167" s="106" t="str">
        <f t="shared" si="195"/>
        <v/>
      </c>
      <c r="AQ167" s="106" t="str">
        <f t="shared" si="196"/>
        <v/>
      </c>
      <c r="AR167" s="106" t="str">
        <f t="shared" si="197"/>
        <v/>
      </c>
      <c r="AS167" s="271" t="str">
        <f t="shared" si="198"/>
        <v/>
      </c>
      <c r="AT167" s="271" t="str">
        <f t="shared" si="199"/>
        <v/>
      </c>
      <c r="AU167" s="271" t="str">
        <f t="shared" si="200"/>
        <v/>
      </c>
      <c r="AV167" s="271" t="str">
        <f t="shared" si="201"/>
        <v/>
      </c>
      <c r="AW167" s="271"/>
      <c r="AX167" s="106" t="str">
        <f t="shared" si="202"/>
        <v/>
      </c>
      <c r="AY167" s="106" t="str">
        <f t="shared" si="203"/>
        <v/>
      </c>
      <c r="AZ167" s="106" t="str">
        <f t="shared" si="204"/>
        <v/>
      </c>
      <c r="BA167" s="106" t="str">
        <f t="shared" si="205"/>
        <v/>
      </c>
      <c r="BB167" s="106" t="str">
        <f t="shared" si="206"/>
        <v/>
      </c>
      <c r="BC167" s="106" t="str">
        <f t="shared" si="207"/>
        <v/>
      </c>
      <c r="BD167" s="106" t="str">
        <f t="shared" si="208"/>
        <v/>
      </c>
      <c r="BE167" s="106" t="str">
        <f t="shared" si="209"/>
        <v/>
      </c>
      <c r="BF167" s="106" t="str">
        <f t="shared" si="210"/>
        <v/>
      </c>
      <c r="BG167" s="106" t="str">
        <f t="shared" si="211"/>
        <v/>
      </c>
      <c r="BH167" s="106" t="str">
        <f t="shared" si="212"/>
        <v/>
      </c>
      <c r="BI167" s="106" t="str">
        <f t="shared" si="213"/>
        <v/>
      </c>
      <c r="BJ167" s="106" t="str">
        <f t="shared" si="214"/>
        <v/>
      </c>
      <c r="BK167" s="106" t="str">
        <f t="shared" si="215"/>
        <v/>
      </c>
      <c r="BL167" s="106"/>
      <c r="BM167" s="106" t="str">
        <f t="shared" si="216"/>
        <v/>
      </c>
      <c r="BN167" s="106" t="str">
        <f t="shared" si="217"/>
        <v/>
      </c>
      <c r="BO167" s="106" t="str">
        <f t="shared" si="218"/>
        <v/>
      </c>
      <c r="BP167" s="106" t="str">
        <f t="shared" si="219"/>
        <v/>
      </c>
      <c r="BQ167" s="106" t="str">
        <f t="shared" si="220"/>
        <v/>
      </c>
      <c r="BR167" s="106" t="str">
        <f t="shared" si="221"/>
        <v/>
      </c>
      <c r="BS167" s="106" t="str">
        <f t="shared" si="222"/>
        <v/>
      </c>
      <c r="BT167" s="106" t="str">
        <f t="shared" si="223"/>
        <v/>
      </c>
      <c r="BU167" s="106" t="str">
        <f t="shared" si="224"/>
        <v/>
      </c>
      <c r="BV167" s="106" t="str">
        <f t="shared" si="225"/>
        <v/>
      </c>
      <c r="BW167" s="106" t="str">
        <f t="shared" si="226"/>
        <v/>
      </c>
      <c r="BX167" s="106" t="str">
        <f t="shared" si="227"/>
        <v/>
      </c>
      <c r="BY167" s="106" t="str">
        <f t="shared" si="228"/>
        <v/>
      </c>
      <c r="BZ167" s="106" t="str">
        <f t="shared" si="229"/>
        <v/>
      </c>
    </row>
    <row r="168" spans="1:78" ht="15.75" customHeight="1" x14ac:dyDescent="0.3">
      <c r="A168" s="154" t="str">
        <f>Contacts!$L$11&amp;"_"&amp;'Service Points'!C168</f>
        <v>S8602_132</v>
      </c>
      <c r="B168" s="411">
        <f>IF(ISERROR(VLOOKUP(A168,LY!$D:$E,1,FALSE)),0,1)</f>
        <v>0</v>
      </c>
      <c r="C168" s="307">
        <f t="shared" si="230"/>
        <v>132</v>
      </c>
      <c r="D168" s="309" t="str">
        <f t="shared" si="160"/>
        <v/>
      </c>
      <c r="E168" s="42" t="str">
        <f t="shared" si="161"/>
        <v/>
      </c>
      <c r="F168" s="42" t="str">
        <f t="shared" si="162"/>
        <v/>
      </c>
      <c r="G168" s="463" t="str">
        <f t="shared" si="163"/>
        <v/>
      </c>
      <c r="H168" s="42"/>
      <c r="I168" s="308" t="str">
        <f t="shared" si="164"/>
        <v/>
      </c>
      <c r="J168" s="136" t="str">
        <f t="shared" si="165"/>
        <v/>
      </c>
      <c r="K168" s="409" t="str">
        <f t="shared" si="167"/>
        <v/>
      </c>
      <c r="L168" s="48">
        <f t="shared" si="166"/>
        <v>0</v>
      </c>
      <c r="M168" s="271" t="str">
        <f t="shared" si="168"/>
        <v/>
      </c>
      <c r="N168" s="271" t="str">
        <f t="shared" si="169"/>
        <v/>
      </c>
      <c r="O168" s="152"/>
      <c r="P168" s="106" t="str">
        <f t="shared" si="170"/>
        <v/>
      </c>
      <c r="Q168" s="106" t="str">
        <f t="shared" si="171"/>
        <v/>
      </c>
      <c r="R168" s="106" t="str">
        <f t="shared" si="172"/>
        <v/>
      </c>
      <c r="S168" s="106" t="str">
        <f t="shared" si="173"/>
        <v/>
      </c>
      <c r="T168" s="106" t="str">
        <f t="shared" si="174"/>
        <v/>
      </c>
      <c r="U168" s="106" t="str">
        <f t="shared" si="175"/>
        <v/>
      </c>
      <c r="V168" s="106" t="str">
        <f t="shared" si="176"/>
        <v/>
      </c>
      <c r="W168" s="106" t="str">
        <f t="shared" si="177"/>
        <v/>
      </c>
      <c r="X168" s="106" t="str">
        <f t="shared" si="178"/>
        <v/>
      </c>
      <c r="Y168" s="106" t="str">
        <f t="shared" si="179"/>
        <v/>
      </c>
      <c r="Z168" s="106" t="str">
        <f t="shared" si="180"/>
        <v/>
      </c>
      <c r="AA168" s="106" t="str">
        <f t="shared" si="181"/>
        <v/>
      </c>
      <c r="AB168" s="106" t="str">
        <f t="shared" si="182"/>
        <v/>
      </c>
      <c r="AC168" s="106" t="str">
        <f t="shared" si="183"/>
        <v/>
      </c>
      <c r="AD168" s="106"/>
      <c r="AE168" s="106" t="str">
        <f t="shared" si="184"/>
        <v/>
      </c>
      <c r="AF168" s="106" t="str">
        <f t="shared" si="185"/>
        <v/>
      </c>
      <c r="AG168" s="106" t="str">
        <f t="shared" si="186"/>
        <v/>
      </c>
      <c r="AH168" s="106" t="str">
        <f t="shared" si="187"/>
        <v/>
      </c>
      <c r="AI168" s="106" t="str">
        <f t="shared" si="188"/>
        <v/>
      </c>
      <c r="AJ168" s="106" t="str">
        <f t="shared" si="189"/>
        <v/>
      </c>
      <c r="AK168" s="106" t="str">
        <f t="shared" si="190"/>
        <v/>
      </c>
      <c r="AL168" s="106" t="str">
        <f t="shared" si="191"/>
        <v/>
      </c>
      <c r="AM168" s="106" t="str">
        <f t="shared" si="192"/>
        <v/>
      </c>
      <c r="AN168" s="106" t="str">
        <f t="shared" si="193"/>
        <v/>
      </c>
      <c r="AO168" s="106" t="str">
        <f t="shared" si="194"/>
        <v/>
      </c>
      <c r="AP168" s="106" t="str">
        <f t="shared" si="195"/>
        <v/>
      </c>
      <c r="AQ168" s="106" t="str">
        <f t="shared" si="196"/>
        <v/>
      </c>
      <c r="AR168" s="106" t="str">
        <f t="shared" si="197"/>
        <v/>
      </c>
      <c r="AS168" s="271" t="str">
        <f t="shared" si="198"/>
        <v/>
      </c>
      <c r="AT168" s="271" t="str">
        <f t="shared" si="199"/>
        <v/>
      </c>
      <c r="AU168" s="271" t="str">
        <f t="shared" si="200"/>
        <v/>
      </c>
      <c r="AV168" s="271" t="str">
        <f t="shared" si="201"/>
        <v/>
      </c>
      <c r="AW168" s="271"/>
      <c r="AX168" s="106" t="str">
        <f t="shared" si="202"/>
        <v/>
      </c>
      <c r="AY168" s="106" t="str">
        <f t="shared" si="203"/>
        <v/>
      </c>
      <c r="AZ168" s="106" t="str">
        <f t="shared" si="204"/>
        <v/>
      </c>
      <c r="BA168" s="106" t="str">
        <f t="shared" si="205"/>
        <v/>
      </c>
      <c r="BB168" s="106" t="str">
        <f t="shared" si="206"/>
        <v/>
      </c>
      <c r="BC168" s="106" t="str">
        <f t="shared" si="207"/>
        <v/>
      </c>
      <c r="BD168" s="106" t="str">
        <f t="shared" si="208"/>
        <v/>
      </c>
      <c r="BE168" s="106" t="str">
        <f t="shared" si="209"/>
        <v/>
      </c>
      <c r="BF168" s="106" t="str">
        <f t="shared" si="210"/>
        <v/>
      </c>
      <c r="BG168" s="106" t="str">
        <f t="shared" si="211"/>
        <v/>
      </c>
      <c r="BH168" s="106" t="str">
        <f t="shared" si="212"/>
        <v/>
      </c>
      <c r="BI168" s="106" t="str">
        <f t="shared" si="213"/>
        <v/>
      </c>
      <c r="BJ168" s="106" t="str">
        <f t="shared" si="214"/>
        <v/>
      </c>
      <c r="BK168" s="106" t="str">
        <f t="shared" si="215"/>
        <v/>
      </c>
      <c r="BL168" s="106"/>
      <c r="BM168" s="106" t="str">
        <f t="shared" si="216"/>
        <v/>
      </c>
      <c r="BN168" s="106" t="str">
        <f t="shared" si="217"/>
        <v/>
      </c>
      <c r="BO168" s="106" t="str">
        <f t="shared" si="218"/>
        <v/>
      </c>
      <c r="BP168" s="106" t="str">
        <f t="shared" si="219"/>
        <v/>
      </c>
      <c r="BQ168" s="106" t="str">
        <f t="shared" si="220"/>
        <v/>
      </c>
      <c r="BR168" s="106" t="str">
        <f t="shared" si="221"/>
        <v/>
      </c>
      <c r="BS168" s="106" t="str">
        <f t="shared" si="222"/>
        <v/>
      </c>
      <c r="BT168" s="106" t="str">
        <f t="shared" si="223"/>
        <v/>
      </c>
      <c r="BU168" s="106" t="str">
        <f t="shared" si="224"/>
        <v/>
      </c>
      <c r="BV168" s="106" t="str">
        <f t="shared" si="225"/>
        <v/>
      </c>
      <c r="BW168" s="106" t="str">
        <f t="shared" si="226"/>
        <v/>
      </c>
      <c r="BX168" s="106" t="str">
        <f t="shared" si="227"/>
        <v/>
      </c>
      <c r="BY168" s="106" t="str">
        <f t="shared" si="228"/>
        <v/>
      </c>
      <c r="BZ168" s="106" t="str">
        <f t="shared" si="229"/>
        <v/>
      </c>
    </row>
    <row r="169" spans="1:78" ht="15.75" customHeight="1" x14ac:dyDescent="0.3">
      <c r="A169" s="154" t="str">
        <f>Contacts!$L$11&amp;"_"&amp;'Service Points'!C169</f>
        <v>S8602_133</v>
      </c>
      <c r="B169" s="411">
        <f>IF(ISERROR(VLOOKUP(A169,LY!$D:$E,1,FALSE)),0,1)</f>
        <v>0</v>
      </c>
      <c r="C169" s="307">
        <f t="shared" si="230"/>
        <v>133</v>
      </c>
      <c r="D169" s="309" t="str">
        <f t="shared" si="160"/>
        <v/>
      </c>
      <c r="E169" s="42" t="str">
        <f t="shared" si="161"/>
        <v/>
      </c>
      <c r="F169" s="42" t="str">
        <f t="shared" si="162"/>
        <v/>
      </c>
      <c r="G169" s="463" t="str">
        <f t="shared" si="163"/>
        <v/>
      </c>
      <c r="H169" s="42"/>
      <c r="I169" s="308" t="str">
        <f t="shared" si="164"/>
        <v/>
      </c>
      <c r="J169" s="136" t="str">
        <f t="shared" si="165"/>
        <v/>
      </c>
      <c r="K169" s="409" t="str">
        <f t="shared" si="167"/>
        <v/>
      </c>
      <c r="L169" s="48">
        <f t="shared" si="166"/>
        <v>0</v>
      </c>
      <c r="M169" s="271" t="str">
        <f t="shared" si="168"/>
        <v/>
      </c>
      <c r="N169" s="271" t="str">
        <f t="shared" si="169"/>
        <v/>
      </c>
      <c r="O169" s="152"/>
      <c r="P169" s="106" t="str">
        <f t="shared" si="170"/>
        <v/>
      </c>
      <c r="Q169" s="106" t="str">
        <f t="shared" si="171"/>
        <v/>
      </c>
      <c r="R169" s="106" t="str">
        <f t="shared" si="172"/>
        <v/>
      </c>
      <c r="S169" s="106" t="str">
        <f t="shared" si="173"/>
        <v/>
      </c>
      <c r="T169" s="106" t="str">
        <f t="shared" si="174"/>
        <v/>
      </c>
      <c r="U169" s="106" t="str">
        <f t="shared" si="175"/>
        <v/>
      </c>
      <c r="V169" s="106" t="str">
        <f t="shared" si="176"/>
        <v/>
      </c>
      <c r="W169" s="106" t="str">
        <f t="shared" si="177"/>
        <v/>
      </c>
      <c r="X169" s="106" t="str">
        <f t="shared" si="178"/>
        <v/>
      </c>
      <c r="Y169" s="106" t="str">
        <f t="shared" si="179"/>
        <v/>
      </c>
      <c r="Z169" s="106" t="str">
        <f t="shared" si="180"/>
        <v/>
      </c>
      <c r="AA169" s="106" t="str">
        <f t="shared" si="181"/>
        <v/>
      </c>
      <c r="AB169" s="106" t="str">
        <f t="shared" si="182"/>
        <v/>
      </c>
      <c r="AC169" s="106" t="str">
        <f t="shared" si="183"/>
        <v/>
      </c>
      <c r="AD169" s="106"/>
      <c r="AE169" s="106" t="str">
        <f t="shared" si="184"/>
        <v/>
      </c>
      <c r="AF169" s="106" t="str">
        <f t="shared" si="185"/>
        <v/>
      </c>
      <c r="AG169" s="106" t="str">
        <f t="shared" si="186"/>
        <v/>
      </c>
      <c r="AH169" s="106" t="str">
        <f t="shared" si="187"/>
        <v/>
      </c>
      <c r="AI169" s="106" t="str">
        <f t="shared" si="188"/>
        <v/>
      </c>
      <c r="AJ169" s="106" t="str">
        <f t="shared" si="189"/>
        <v/>
      </c>
      <c r="AK169" s="106" t="str">
        <f t="shared" si="190"/>
        <v/>
      </c>
      <c r="AL169" s="106" t="str">
        <f t="shared" si="191"/>
        <v/>
      </c>
      <c r="AM169" s="106" t="str">
        <f t="shared" si="192"/>
        <v/>
      </c>
      <c r="AN169" s="106" t="str">
        <f t="shared" si="193"/>
        <v/>
      </c>
      <c r="AO169" s="106" t="str">
        <f t="shared" si="194"/>
        <v/>
      </c>
      <c r="AP169" s="106" t="str">
        <f t="shared" si="195"/>
        <v/>
      </c>
      <c r="AQ169" s="106" t="str">
        <f t="shared" si="196"/>
        <v/>
      </c>
      <c r="AR169" s="106" t="str">
        <f t="shared" si="197"/>
        <v/>
      </c>
      <c r="AS169" s="271" t="str">
        <f t="shared" si="198"/>
        <v/>
      </c>
      <c r="AT169" s="271" t="str">
        <f t="shared" si="199"/>
        <v/>
      </c>
      <c r="AU169" s="271" t="str">
        <f t="shared" si="200"/>
        <v/>
      </c>
      <c r="AV169" s="271" t="str">
        <f t="shared" si="201"/>
        <v/>
      </c>
      <c r="AW169" s="271"/>
      <c r="AX169" s="106" t="str">
        <f t="shared" si="202"/>
        <v/>
      </c>
      <c r="AY169" s="106" t="str">
        <f t="shared" si="203"/>
        <v/>
      </c>
      <c r="AZ169" s="106" t="str">
        <f t="shared" si="204"/>
        <v/>
      </c>
      <c r="BA169" s="106" t="str">
        <f t="shared" si="205"/>
        <v/>
      </c>
      <c r="BB169" s="106" t="str">
        <f t="shared" si="206"/>
        <v/>
      </c>
      <c r="BC169" s="106" t="str">
        <f t="shared" si="207"/>
        <v/>
      </c>
      <c r="BD169" s="106" t="str">
        <f t="shared" si="208"/>
        <v/>
      </c>
      <c r="BE169" s="106" t="str">
        <f t="shared" si="209"/>
        <v/>
      </c>
      <c r="BF169" s="106" t="str">
        <f t="shared" si="210"/>
        <v/>
      </c>
      <c r="BG169" s="106" t="str">
        <f t="shared" si="211"/>
        <v/>
      </c>
      <c r="BH169" s="106" t="str">
        <f t="shared" si="212"/>
        <v/>
      </c>
      <c r="BI169" s="106" t="str">
        <f t="shared" si="213"/>
        <v/>
      </c>
      <c r="BJ169" s="106" t="str">
        <f t="shared" si="214"/>
        <v/>
      </c>
      <c r="BK169" s="106" t="str">
        <f t="shared" si="215"/>
        <v/>
      </c>
      <c r="BL169" s="106"/>
      <c r="BM169" s="106" t="str">
        <f t="shared" si="216"/>
        <v/>
      </c>
      <c r="BN169" s="106" t="str">
        <f t="shared" si="217"/>
        <v/>
      </c>
      <c r="BO169" s="106" t="str">
        <f t="shared" si="218"/>
        <v/>
      </c>
      <c r="BP169" s="106" t="str">
        <f t="shared" si="219"/>
        <v/>
      </c>
      <c r="BQ169" s="106" t="str">
        <f t="shared" si="220"/>
        <v/>
      </c>
      <c r="BR169" s="106" t="str">
        <f t="shared" si="221"/>
        <v/>
      </c>
      <c r="BS169" s="106" t="str">
        <f t="shared" si="222"/>
        <v/>
      </c>
      <c r="BT169" s="106" t="str">
        <f t="shared" si="223"/>
        <v/>
      </c>
      <c r="BU169" s="106" t="str">
        <f t="shared" si="224"/>
        <v/>
      </c>
      <c r="BV169" s="106" t="str">
        <f t="shared" si="225"/>
        <v/>
      </c>
      <c r="BW169" s="106" t="str">
        <f t="shared" si="226"/>
        <v/>
      </c>
      <c r="BX169" s="106" t="str">
        <f t="shared" si="227"/>
        <v/>
      </c>
      <c r="BY169" s="106" t="str">
        <f t="shared" si="228"/>
        <v/>
      </c>
      <c r="BZ169" s="106" t="str">
        <f t="shared" si="229"/>
        <v/>
      </c>
    </row>
    <row r="170" spans="1:78" ht="15.75" customHeight="1" x14ac:dyDescent="0.3">
      <c r="A170" s="154" t="str">
        <f>Contacts!$L$11&amp;"_"&amp;'Service Points'!C170</f>
        <v>S8602_134</v>
      </c>
      <c r="B170" s="411">
        <f>IF(ISERROR(VLOOKUP(A170,LY!$D:$E,1,FALSE)),0,1)</f>
        <v>0</v>
      </c>
      <c r="C170" s="307">
        <f t="shared" si="230"/>
        <v>134</v>
      </c>
      <c r="D170" s="309" t="str">
        <f t="shared" si="160"/>
        <v/>
      </c>
      <c r="E170" s="42" t="str">
        <f t="shared" si="161"/>
        <v/>
      </c>
      <c r="F170" s="42" t="str">
        <f t="shared" si="162"/>
        <v/>
      </c>
      <c r="G170" s="463" t="str">
        <f t="shared" si="163"/>
        <v/>
      </c>
      <c r="H170" s="42"/>
      <c r="I170" s="308" t="str">
        <f t="shared" si="164"/>
        <v/>
      </c>
      <c r="J170" s="136" t="str">
        <f t="shared" si="165"/>
        <v/>
      </c>
      <c r="K170" s="409" t="str">
        <f t="shared" si="167"/>
        <v/>
      </c>
      <c r="L170" s="48">
        <f t="shared" si="166"/>
        <v>0</v>
      </c>
      <c r="M170" s="271" t="str">
        <f t="shared" si="168"/>
        <v/>
      </c>
      <c r="N170" s="271" t="str">
        <f t="shared" si="169"/>
        <v/>
      </c>
      <c r="O170" s="152"/>
      <c r="P170" s="106" t="str">
        <f t="shared" si="170"/>
        <v/>
      </c>
      <c r="Q170" s="106" t="str">
        <f t="shared" si="171"/>
        <v/>
      </c>
      <c r="R170" s="106" t="str">
        <f t="shared" si="172"/>
        <v/>
      </c>
      <c r="S170" s="106" t="str">
        <f t="shared" si="173"/>
        <v/>
      </c>
      <c r="T170" s="106" t="str">
        <f t="shared" si="174"/>
        <v/>
      </c>
      <c r="U170" s="106" t="str">
        <f t="shared" si="175"/>
        <v/>
      </c>
      <c r="V170" s="106" t="str">
        <f t="shared" si="176"/>
        <v/>
      </c>
      <c r="W170" s="106" t="str">
        <f t="shared" si="177"/>
        <v/>
      </c>
      <c r="X170" s="106" t="str">
        <f t="shared" si="178"/>
        <v/>
      </c>
      <c r="Y170" s="106" t="str">
        <f t="shared" si="179"/>
        <v/>
      </c>
      <c r="Z170" s="106" t="str">
        <f t="shared" si="180"/>
        <v/>
      </c>
      <c r="AA170" s="106" t="str">
        <f t="shared" si="181"/>
        <v/>
      </c>
      <c r="AB170" s="106" t="str">
        <f t="shared" si="182"/>
        <v/>
      </c>
      <c r="AC170" s="106" t="str">
        <f t="shared" si="183"/>
        <v/>
      </c>
      <c r="AD170" s="106"/>
      <c r="AE170" s="106" t="str">
        <f t="shared" si="184"/>
        <v/>
      </c>
      <c r="AF170" s="106" t="str">
        <f t="shared" si="185"/>
        <v/>
      </c>
      <c r="AG170" s="106" t="str">
        <f t="shared" si="186"/>
        <v/>
      </c>
      <c r="AH170" s="106" t="str">
        <f t="shared" si="187"/>
        <v/>
      </c>
      <c r="AI170" s="106" t="str">
        <f t="shared" si="188"/>
        <v/>
      </c>
      <c r="AJ170" s="106" t="str">
        <f t="shared" si="189"/>
        <v/>
      </c>
      <c r="AK170" s="106" t="str">
        <f t="shared" si="190"/>
        <v/>
      </c>
      <c r="AL170" s="106" t="str">
        <f t="shared" si="191"/>
        <v/>
      </c>
      <c r="AM170" s="106" t="str">
        <f t="shared" si="192"/>
        <v/>
      </c>
      <c r="AN170" s="106" t="str">
        <f t="shared" si="193"/>
        <v/>
      </c>
      <c r="AO170" s="106" t="str">
        <f t="shared" si="194"/>
        <v/>
      </c>
      <c r="AP170" s="106" t="str">
        <f t="shared" si="195"/>
        <v/>
      </c>
      <c r="AQ170" s="106" t="str">
        <f t="shared" si="196"/>
        <v/>
      </c>
      <c r="AR170" s="106" t="str">
        <f t="shared" si="197"/>
        <v/>
      </c>
      <c r="AS170" s="271" t="str">
        <f t="shared" si="198"/>
        <v/>
      </c>
      <c r="AT170" s="271" t="str">
        <f t="shared" si="199"/>
        <v/>
      </c>
      <c r="AU170" s="271" t="str">
        <f t="shared" si="200"/>
        <v/>
      </c>
      <c r="AV170" s="271" t="str">
        <f t="shared" si="201"/>
        <v/>
      </c>
      <c r="AW170" s="271"/>
      <c r="AX170" s="106" t="str">
        <f t="shared" si="202"/>
        <v/>
      </c>
      <c r="AY170" s="106" t="str">
        <f t="shared" si="203"/>
        <v/>
      </c>
      <c r="AZ170" s="106" t="str">
        <f t="shared" si="204"/>
        <v/>
      </c>
      <c r="BA170" s="106" t="str">
        <f t="shared" si="205"/>
        <v/>
      </c>
      <c r="BB170" s="106" t="str">
        <f t="shared" si="206"/>
        <v/>
      </c>
      <c r="BC170" s="106" t="str">
        <f t="shared" si="207"/>
        <v/>
      </c>
      <c r="BD170" s="106" t="str">
        <f t="shared" si="208"/>
        <v/>
      </c>
      <c r="BE170" s="106" t="str">
        <f t="shared" si="209"/>
        <v/>
      </c>
      <c r="BF170" s="106" t="str">
        <f t="shared" si="210"/>
        <v/>
      </c>
      <c r="BG170" s="106" t="str">
        <f t="shared" si="211"/>
        <v/>
      </c>
      <c r="BH170" s="106" t="str">
        <f t="shared" si="212"/>
        <v/>
      </c>
      <c r="BI170" s="106" t="str">
        <f t="shared" si="213"/>
        <v/>
      </c>
      <c r="BJ170" s="106" t="str">
        <f t="shared" si="214"/>
        <v/>
      </c>
      <c r="BK170" s="106" t="str">
        <f t="shared" si="215"/>
        <v/>
      </c>
      <c r="BL170" s="106"/>
      <c r="BM170" s="106" t="str">
        <f t="shared" si="216"/>
        <v/>
      </c>
      <c r="BN170" s="106" t="str">
        <f t="shared" si="217"/>
        <v/>
      </c>
      <c r="BO170" s="106" t="str">
        <f t="shared" si="218"/>
        <v/>
      </c>
      <c r="BP170" s="106" t="str">
        <f t="shared" si="219"/>
        <v/>
      </c>
      <c r="BQ170" s="106" t="str">
        <f t="shared" si="220"/>
        <v/>
      </c>
      <c r="BR170" s="106" t="str">
        <f t="shared" si="221"/>
        <v/>
      </c>
      <c r="BS170" s="106" t="str">
        <f t="shared" si="222"/>
        <v/>
      </c>
      <c r="BT170" s="106" t="str">
        <f t="shared" si="223"/>
        <v/>
      </c>
      <c r="BU170" s="106" t="str">
        <f t="shared" si="224"/>
        <v/>
      </c>
      <c r="BV170" s="106" t="str">
        <f t="shared" si="225"/>
        <v/>
      </c>
      <c r="BW170" s="106" t="str">
        <f t="shared" si="226"/>
        <v/>
      </c>
      <c r="BX170" s="106" t="str">
        <f t="shared" si="227"/>
        <v/>
      </c>
      <c r="BY170" s="106" t="str">
        <f t="shared" si="228"/>
        <v/>
      </c>
      <c r="BZ170" s="106" t="str">
        <f t="shared" si="229"/>
        <v/>
      </c>
    </row>
    <row r="171" spans="1:78" ht="15.75" customHeight="1" x14ac:dyDescent="0.3">
      <c r="A171" s="154" t="str">
        <f>Contacts!$L$11&amp;"_"&amp;'Service Points'!C171</f>
        <v>S8602_135</v>
      </c>
      <c r="B171" s="411">
        <f>IF(ISERROR(VLOOKUP(A171,LY!$D:$E,1,FALSE)),0,1)</f>
        <v>0</v>
      </c>
      <c r="C171" s="307">
        <f t="shared" si="230"/>
        <v>135</v>
      </c>
      <c r="D171" s="309" t="str">
        <f t="shared" si="160"/>
        <v/>
      </c>
      <c r="E171" s="42" t="str">
        <f t="shared" si="161"/>
        <v/>
      </c>
      <c r="F171" s="42" t="str">
        <f t="shared" si="162"/>
        <v/>
      </c>
      <c r="G171" s="463" t="str">
        <f t="shared" si="163"/>
        <v/>
      </c>
      <c r="H171" s="42"/>
      <c r="I171" s="308" t="str">
        <f t="shared" si="164"/>
        <v/>
      </c>
      <c r="J171" s="136" t="str">
        <f t="shared" si="165"/>
        <v/>
      </c>
      <c r="K171" s="409" t="str">
        <f t="shared" si="167"/>
        <v/>
      </c>
      <c r="L171" s="48">
        <f t="shared" si="166"/>
        <v>0</v>
      </c>
      <c r="M171" s="271" t="str">
        <f t="shared" si="168"/>
        <v/>
      </c>
      <c r="N171" s="271" t="str">
        <f t="shared" si="169"/>
        <v/>
      </c>
      <c r="O171" s="152"/>
      <c r="P171" s="106" t="str">
        <f t="shared" si="170"/>
        <v/>
      </c>
      <c r="Q171" s="106" t="str">
        <f t="shared" si="171"/>
        <v/>
      </c>
      <c r="R171" s="106" t="str">
        <f t="shared" si="172"/>
        <v/>
      </c>
      <c r="S171" s="106" t="str">
        <f t="shared" si="173"/>
        <v/>
      </c>
      <c r="T171" s="106" t="str">
        <f t="shared" si="174"/>
        <v/>
      </c>
      <c r="U171" s="106" t="str">
        <f t="shared" si="175"/>
        <v/>
      </c>
      <c r="V171" s="106" t="str">
        <f t="shared" si="176"/>
        <v/>
      </c>
      <c r="W171" s="106" t="str">
        <f t="shared" si="177"/>
        <v/>
      </c>
      <c r="X171" s="106" t="str">
        <f t="shared" si="178"/>
        <v/>
      </c>
      <c r="Y171" s="106" t="str">
        <f t="shared" si="179"/>
        <v/>
      </c>
      <c r="Z171" s="106" t="str">
        <f t="shared" si="180"/>
        <v/>
      </c>
      <c r="AA171" s="106" t="str">
        <f t="shared" si="181"/>
        <v/>
      </c>
      <c r="AB171" s="106" t="str">
        <f t="shared" si="182"/>
        <v/>
      </c>
      <c r="AC171" s="106" t="str">
        <f t="shared" si="183"/>
        <v/>
      </c>
      <c r="AD171" s="106"/>
      <c r="AE171" s="106" t="str">
        <f t="shared" si="184"/>
        <v/>
      </c>
      <c r="AF171" s="106" t="str">
        <f t="shared" si="185"/>
        <v/>
      </c>
      <c r="AG171" s="106" t="str">
        <f t="shared" si="186"/>
        <v/>
      </c>
      <c r="AH171" s="106" t="str">
        <f t="shared" si="187"/>
        <v/>
      </c>
      <c r="AI171" s="106" t="str">
        <f t="shared" si="188"/>
        <v/>
      </c>
      <c r="AJ171" s="106" t="str">
        <f t="shared" si="189"/>
        <v/>
      </c>
      <c r="AK171" s="106" t="str">
        <f t="shared" si="190"/>
        <v/>
      </c>
      <c r="AL171" s="106" t="str">
        <f t="shared" si="191"/>
        <v/>
      </c>
      <c r="AM171" s="106" t="str">
        <f t="shared" si="192"/>
        <v/>
      </c>
      <c r="AN171" s="106" t="str">
        <f t="shared" si="193"/>
        <v/>
      </c>
      <c r="AO171" s="106" t="str">
        <f t="shared" si="194"/>
        <v/>
      </c>
      <c r="AP171" s="106" t="str">
        <f t="shared" si="195"/>
        <v/>
      </c>
      <c r="AQ171" s="106" t="str">
        <f t="shared" si="196"/>
        <v/>
      </c>
      <c r="AR171" s="106" t="str">
        <f t="shared" si="197"/>
        <v/>
      </c>
      <c r="AS171" s="271" t="str">
        <f t="shared" si="198"/>
        <v/>
      </c>
      <c r="AT171" s="271" t="str">
        <f t="shared" si="199"/>
        <v/>
      </c>
      <c r="AU171" s="271" t="str">
        <f t="shared" si="200"/>
        <v/>
      </c>
      <c r="AV171" s="271" t="str">
        <f t="shared" si="201"/>
        <v/>
      </c>
      <c r="AW171" s="271"/>
      <c r="AX171" s="106" t="str">
        <f t="shared" si="202"/>
        <v/>
      </c>
      <c r="AY171" s="106" t="str">
        <f t="shared" si="203"/>
        <v/>
      </c>
      <c r="AZ171" s="106" t="str">
        <f t="shared" si="204"/>
        <v/>
      </c>
      <c r="BA171" s="106" t="str">
        <f t="shared" si="205"/>
        <v/>
      </c>
      <c r="BB171" s="106" t="str">
        <f t="shared" si="206"/>
        <v/>
      </c>
      <c r="BC171" s="106" t="str">
        <f t="shared" si="207"/>
        <v/>
      </c>
      <c r="BD171" s="106" t="str">
        <f t="shared" si="208"/>
        <v/>
      </c>
      <c r="BE171" s="106" t="str">
        <f t="shared" si="209"/>
        <v/>
      </c>
      <c r="BF171" s="106" t="str">
        <f t="shared" si="210"/>
        <v/>
      </c>
      <c r="BG171" s="106" t="str">
        <f t="shared" si="211"/>
        <v/>
      </c>
      <c r="BH171" s="106" t="str">
        <f t="shared" si="212"/>
        <v/>
      </c>
      <c r="BI171" s="106" t="str">
        <f t="shared" si="213"/>
        <v/>
      </c>
      <c r="BJ171" s="106" t="str">
        <f t="shared" si="214"/>
        <v/>
      </c>
      <c r="BK171" s="106" t="str">
        <f t="shared" si="215"/>
        <v/>
      </c>
      <c r="BL171" s="106"/>
      <c r="BM171" s="106" t="str">
        <f t="shared" si="216"/>
        <v/>
      </c>
      <c r="BN171" s="106" t="str">
        <f t="shared" si="217"/>
        <v/>
      </c>
      <c r="BO171" s="106" t="str">
        <f t="shared" si="218"/>
        <v/>
      </c>
      <c r="BP171" s="106" t="str">
        <f t="shared" si="219"/>
        <v/>
      </c>
      <c r="BQ171" s="106" t="str">
        <f t="shared" si="220"/>
        <v/>
      </c>
      <c r="BR171" s="106" t="str">
        <f t="shared" si="221"/>
        <v/>
      </c>
      <c r="BS171" s="106" t="str">
        <f t="shared" si="222"/>
        <v/>
      </c>
      <c r="BT171" s="106" t="str">
        <f t="shared" si="223"/>
        <v/>
      </c>
      <c r="BU171" s="106" t="str">
        <f t="shared" si="224"/>
        <v/>
      </c>
      <c r="BV171" s="106" t="str">
        <f t="shared" si="225"/>
        <v/>
      </c>
      <c r="BW171" s="106" t="str">
        <f t="shared" si="226"/>
        <v/>
      </c>
      <c r="BX171" s="106" t="str">
        <f t="shared" si="227"/>
        <v/>
      </c>
      <c r="BY171" s="106" t="str">
        <f t="shared" si="228"/>
        <v/>
      </c>
      <c r="BZ171" s="106" t="str">
        <f t="shared" si="229"/>
        <v/>
      </c>
    </row>
    <row r="172" spans="1:78" ht="15.75" customHeight="1" x14ac:dyDescent="0.3">
      <c r="A172" s="154" t="str">
        <f>Contacts!$L$11&amp;"_"&amp;'Service Points'!C172</f>
        <v>S8602_136</v>
      </c>
      <c r="B172" s="411">
        <f>IF(ISERROR(VLOOKUP(A172,LY!$D:$E,1,FALSE)),0,1)</f>
        <v>0</v>
      </c>
      <c r="C172" s="307">
        <f t="shared" si="230"/>
        <v>136</v>
      </c>
      <c r="D172" s="309" t="str">
        <f t="shared" si="160"/>
        <v/>
      </c>
      <c r="E172" s="42" t="str">
        <f t="shared" si="161"/>
        <v/>
      </c>
      <c r="F172" s="42" t="str">
        <f t="shared" si="162"/>
        <v/>
      </c>
      <c r="G172" s="463" t="str">
        <f t="shared" si="163"/>
        <v/>
      </c>
      <c r="H172" s="42"/>
      <c r="I172" s="308" t="str">
        <f t="shared" si="164"/>
        <v/>
      </c>
      <c r="J172" s="136" t="str">
        <f t="shared" si="165"/>
        <v/>
      </c>
      <c r="K172" s="409" t="str">
        <f t="shared" si="167"/>
        <v/>
      </c>
      <c r="L172" s="48">
        <f t="shared" si="166"/>
        <v>0</v>
      </c>
      <c r="M172" s="271" t="str">
        <f t="shared" si="168"/>
        <v/>
      </c>
      <c r="N172" s="271" t="str">
        <f t="shared" si="169"/>
        <v/>
      </c>
      <c r="O172" s="152"/>
      <c r="P172" s="106" t="str">
        <f t="shared" si="170"/>
        <v/>
      </c>
      <c r="Q172" s="106" t="str">
        <f t="shared" si="171"/>
        <v/>
      </c>
      <c r="R172" s="106" t="str">
        <f t="shared" si="172"/>
        <v/>
      </c>
      <c r="S172" s="106" t="str">
        <f t="shared" si="173"/>
        <v/>
      </c>
      <c r="T172" s="106" t="str">
        <f t="shared" si="174"/>
        <v/>
      </c>
      <c r="U172" s="106" t="str">
        <f t="shared" si="175"/>
        <v/>
      </c>
      <c r="V172" s="106" t="str">
        <f t="shared" si="176"/>
        <v/>
      </c>
      <c r="W172" s="106" t="str">
        <f t="shared" si="177"/>
        <v/>
      </c>
      <c r="X172" s="106" t="str">
        <f t="shared" si="178"/>
        <v/>
      </c>
      <c r="Y172" s="106" t="str">
        <f t="shared" si="179"/>
        <v/>
      </c>
      <c r="Z172" s="106" t="str">
        <f t="shared" si="180"/>
        <v/>
      </c>
      <c r="AA172" s="106" t="str">
        <f t="shared" si="181"/>
        <v/>
      </c>
      <c r="AB172" s="106" t="str">
        <f t="shared" si="182"/>
        <v/>
      </c>
      <c r="AC172" s="106" t="str">
        <f t="shared" si="183"/>
        <v/>
      </c>
      <c r="AD172" s="106"/>
      <c r="AE172" s="106" t="str">
        <f t="shared" si="184"/>
        <v/>
      </c>
      <c r="AF172" s="106" t="str">
        <f t="shared" si="185"/>
        <v/>
      </c>
      <c r="AG172" s="106" t="str">
        <f t="shared" si="186"/>
        <v/>
      </c>
      <c r="AH172" s="106" t="str">
        <f t="shared" si="187"/>
        <v/>
      </c>
      <c r="AI172" s="106" t="str">
        <f t="shared" si="188"/>
        <v/>
      </c>
      <c r="AJ172" s="106" t="str">
        <f t="shared" si="189"/>
        <v/>
      </c>
      <c r="AK172" s="106" t="str">
        <f t="shared" si="190"/>
        <v/>
      </c>
      <c r="AL172" s="106" t="str">
        <f t="shared" si="191"/>
        <v/>
      </c>
      <c r="AM172" s="106" t="str">
        <f t="shared" si="192"/>
        <v/>
      </c>
      <c r="AN172" s="106" t="str">
        <f t="shared" si="193"/>
        <v/>
      </c>
      <c r="AO172" s="106" t="str">
        <f t="shared" si="194"/>
        <v/>
      </c>
      <c r="AP172" s="106" t="str">
        <f t="shared" si="195"/>
        <v/>
      </c>
      <c r="AQ172" s="106" t="str">
        <f t="shared" si="196"/>
        <v/>
      </c>
      <c r="AR172" s="106" t="str">
        <f t="shared" si="197"/>
        <v/>
      </c>
      <c r="AS172" s="271" t="str">
        <f>IF($L172=0,"",IF($I172="Local Authority Run Library",1,0))</f>
        <v/>
      </c>
      <c r="AT172" s="271" t="str">
        <f>IF($L172=0,"",IF($I172="Community Managed Co-Produced Library",1,0))</f>
        <v/>
      </c>
      <c r="AU172" s="271" t="str">
        <f>IF($L172=0,"",IF($I172="Commissioned Community Co-Produced Library",1,0))</f>
        <v/>
      </c>
      <c r="AV172" s="271" t="str">
        <f>IF($L172=0,"",IF($I172="Independent Library",1,0))</f>
        <v/>
      </c>
      <c r="AW172" s="271"/>
      <c r="AX172" s="106" t="str">
        <f t="shared" si="202"/>
        <v/>
      </c>
      <c r="AY172" s="106" t="str">
        <f t="shared" si="203"/>
        <v/>
      </c>
      <c r="AZ172" s="106" t="str">
        <f t="shared" si="204"/>
        <v/>
      </c>
      <c r="BA172" s="106" t="str">
        <f t="shared" si="205"/>
        <v/>
      </c>
      <c r="BB172" s="106" t="str">
        <f t="shared" si="206"/>
        <v/>
      </c>
      <c r="BC172" s="106" t="str">
        <f t="shared" si="207"/>
        <v/>
      </c>
      <c r="BD172" s="106" t="str">
        <f t="shared" si="208"/>
        <v/>
      </c>
      <c r="BE172" s="106" t="str">
        <f t="shared" si="209"/>
        <v/>
      </c>
      <c r="BF172" s="106" t="str">
        <f t="shared" si="210"/>
        <v/>
      </c>
      <c r="BG172" s="106" t="str">
        <f t="shared" si="211"/>
        <v/>
      </c>
      <c r="BH172" s="106" t="str">
        <f t="shared" si="212"/>
        <v/>
      </c>
      <c r="BI172" s="106" t="str">
        <f t="shared" si="213"/>
        <v/>
      </c>
      <c r="BJ172" s="106" t="str">
        <f t="shared" si="214"/>
        <v/>
      </c>
      <c r="BK172" s="106" t="str">
        <f t="shared" si="215"/>
        <v/>
      </c>
      <c r="BL172" s="106"/>
      <c r="BM172" s="106" t="str">
        <f t="shared" si="216"/>
        <v/>
      </c>
      <c r="BN172" s="106" t="str">
        <f t="shared" si="217"/>
        <v/>
      </c>
      <c r="BO172" s="106" t="str">
        <f t="shared" si="218"/>
        <v/>
      </c>
      <c r="BP172" s="106" t="str">
        <f t="shared" si="219"/>
        <v/>
      </c>
      <c r="BQ172" s="106" t="str">
        <f t="shared" si="220"/>
        <v/>
      </c>
      <c r="BR172" s="106" t="str">
        <f t="shared" si="221"/>
        <v/>
      </c>
      <c r="BS172" s="106" t="str">
        <f t="shared" si="222"/>
        <v/>
      </c>
      <c r="BT172" s="106" t="str">
        <f t="shared" si="223"/>
        <v/>
      </c>
      <c r="BU172" s="106" t="str">
        <f t="shared" si="224"/>
        <v/>
      </c>
      <c r="BV172" s="106" t="str">
        <f t="shared" si="225"/>
        <v/>
      </c>
      <c r="BW172" s="106" t="str">
        <f t="shared" si="226"/>
        <v/>
      </c>
      <c r="BX172" s="106" t="str">
        <f t="shared" si="227"/>
        <v/>
      </c>
      <c r="BY172" s="106" t="str">
        <f t="shared" si="228"/>
        <v/>
      </c>
      <c r="BZ172" s="106" t="str">
        <f t="shared" si="229"/>
        <v/>
      </c>
    </row>
    <row r="173" spans="1:78" ht="15.75" customHeight="1" x14ac:dyDescent="0.3">
      <c r="A173" s="154" t="str">
        <f>Contacts!$L$11&amp;"_"&amp;'Service Points'!C173</f>
        <v>S8602_137</v>
      </c>
      <c r="B173" s="411">
        <f>IF(ISERROR(VLOOKUP(A173,LY!$D:$E,1,FALSE)),0,1)</f>
        <v>0</v>
      </c>
      <c r="C173" s="307">
        <f t="shared" si="230"/>
        <v>137</v>
      </c>
      <c r="D173" s="309" t="str">
        <f t="shared" si="160"/>
        <v/>
      </c>
      <c r="E173" s="42" t="str">
        <f t="shared" si="161"/>
        <v/>
      </c>
      <c r="F173" s="42" t="str">
        <f t="shared" si="162"/>
        <v/>
      </c>
      <c r="G173" s="463" t="str">
        <f t="shared" si="163"/>
        <v/>
      </c>
      <c r="H173" s="42"/>
      <c r="I173" s="308" t="str">
        <f t="shared" si="164"/>
        <v/>
      </c>
      <c r="J173" s="136" t="str">
        <f t="shared" si="165"/>
        <v/>
      </c>
      <c r="K173" s="409" t="str">
        <f t="shared" si="167"/>
        <v/>
      </c>
      <c r="L173" s="48">
        <f t="shared" si="166"/>
        <v>0</v>
      </c>
      <c r="M173" s="271" t="str">
        <f t="shared" si="168"/>
        <v/>
      </c>
      <c r="N173" s="271" t="str">
        <f t="shared" si="169"/>
        <v/>
      </c>
      <c r="O173" s="152"/>
      <c r="P173" s="106" t="str">
        <f t="shared" si="170"/>
        <v/>
      </c>
      <c r="Q173" s="106" t="str">
        <f t="shared" si="171"/>
        <v/>
      </c>
      <c r="R173" s="106" t="str">
        <f t="shared" si="172"/>
        <v/>
      </c>
      <c r="S173" s="106" t="str">
        <f t="shared" si="173"/>
        <v/>
      </c>
      <c r="T173" s="106" t="str">
        <f t="shared" si="174"/>
        <v/>
      </c>
      <c r="U173" s="106" t="str">
        <f t="shared" si="175"/>
        <v/>
      </c>
      <c r="V173" s="106" t="str">
        <f t="shared" si="176"/>
        <v/>
      </c>
      <c r="W173" s="106" t="str">
        <f t="shared" si="177"/>
        <v/>
      </c>
      <c r="X173" s="106" t="str">
        <f t="shared" si="178"/>
        <v/>
      </c>
      <c r="Y173" s="106" t="str">
        <f t="shared" si="179"/>
        <v/>
      </c>
      <c r="Z173" s="106" t="str">
        <f t="shared" si="180"/>
        <v/>
      </c>
      <c r="AA173" s="106" t="str">
        <f t="shared" si="181"/>
        <v/>
      </c>
      <c r="AB173" s="106" t="str">
        <f t="shared" si="182"/>
        <v/>
      </c>
      <c r="AC173" s="106" t="str">
        <f t="shared" si="183"/>
        <v/>
      </c>
      <c r="AD173" s="106"/>
      <c r="AE173" s="106" t="str">
        <f t="shared" si="184"/>
        <v/>
      </c>
      <c r="AF173" s="106" t="str">
        <f t="shared" si="185"/>
        <v/>
      </c>
      <c r="AG173" s="106" t="str">
        <f t="shared" si="186"/>
        <v/>
      </c>
      <c r="AH173" s="106" t="str">
        <f t="shared" si="187"/>
        <v/>
      </c>
      <c r="AI173" s="106" t="str">
        <f t="shared" si="188"/>
        <v/>
      </c>
      <c r="AJ173" s="106" t="str">
        <f t="shared" si="189"/>
        <v/>
      </c>
      <c r="AK173" s="106" t="str">
        <f t="shared" si="190"/>
        <v/>
      </c>
      <c r="AL173" s="106" t="str">
        <f t="shared" si="191"/>
        <v/>
      </c>
      <c r="AM173" s="106" t="str">
        <f t="shared" si="192"/>
        <v/>
      </c>
      <c r="AN173" s="106" t="str">
        <f t="shared" si="193"/>
        <v/>
      </c>
      <c r="AO173" s="106" t="str">
        <f t="shared" si="194"/>
        <v/>
      </c>
      <c r="AP173" s="106" t="str">
        <f t="shared" si="195"/>
        <v/>
      </c>
      <c r="AQ173" s="106" t="str">
        <f t="shared" si="196"/>
        <v/>
      </c>
      <c r="AR173" s="106" t="str">
        <f t="shared" si="197"/>
        <v/>
      </c>
      <c r="AS173" s="271" t="str">
        <f t="shared" ref="AS173:AS175" si="231">IF($L173=0,"",IF($I173="Local Authority Run Library",1,0))</f>
        <v/>
      </c>
      <c r="AT173" s="271" t="str">
        <f t="shared" ref="AT173:AT175" si="232">IF($L173=0,"",IF($I173="Community Managed Co-Produced Library",1,0))</f>
        <v/>
      </c>
      <c r="AU173" s="271" t="str">
        <f t="shared" ref="AU173:AU175" si="233">IF($L173=0,"",IF($I173="Commissioned Community Co-Produced Library",1,0))</f>
        <v/>
      </c>
      <c r="AV173" s="271" t="str">
        <f t="shared" ref="AV173:AV175" si="234">IF($L173=0,"",IF($I173="Independent Library",1,0))</f>
        <v/>
      </c>
      <c r="AW173" s="271"/>
      <c r="AX173" s="106" t="str">
        <f t="shared" si="202"/>
        <v/>
      </c>
      <c r="AY173" s="106" t="str">
        <f t="shared" si="203"/>
        <v/>
      </c>
      <c r="AZ173" s="106" t="str">
        <f t="shared" si="204"/>
        <v/>
      </c>
      <c r="BA173" s="106" t="str">
        <f t="shared" si="205"/>
        <v/>
      </c>
      <c r="BB173" s="106" t="str">
        <f t="shared" si="206"/>
        <v/>
      </c>
      <c r="BC173" s="106" t="str">
        <f t="shared" si="207"/>
        <v/>
      </c>
      <c r="BD173" s="106" t="str">
        <f t="shared" si="208"/>
        <v/>
      </c>
      <c r="BE173" s="106" t="str">
        <f t="shared" si="209"/>
        <v/>
      </c>
      <c r="BF173" s="106" t="str">
        <f t="shared" si="210"/>
        <v/>
      </c>
      <c r="BG173" s="106" t="str">
        <f t="shared" si="211"/>
        <v/>
      </c>
      <c r="BH173" s="106" t="str">
        <f t="shared" si="212"/>
        <v/>
      </c>
      <c r="BI173" s="106" t="str">
        <f t="shared" si="213"/>
        <v/>
      </c>
      <c r="BJ173" s="106" t="str">
        <f t="shared" si="214"/>
        <v/>
      </c>
      <c r="BK173" s="106" t="str">
        <f t="shared" si="215"/>
        <v/>
      </c>
      <c r="BL173" s="106"/>
      <c r="BM173" s="106" t="str">
        <f t="shared" si="216"/>
        <v/>
      </c>
      <c r="BN173" s="106" t="str">
        <f t="shared" si="217"/>
        <v/>
      </c>
      <c r="BO173" s="106" t="str">
        <f t="shared" si="218"/>
        <v/>
      </c>
      <c r="BP173" s="106" t="str">
        <f t="shared" si="219"/>
        <v/>
      </c>
      <c r="BQ173" s="106" t="str">
        <f t="shared" si="220"/>
        <v/>
      </c>
      <c r="BR173" s="106" t="str">
        <f t="shared" si="221"/>
        <v/>
      </c>
      <c r="BS173" s="106" t="str">
        <f t="shared" si="222"/>
        <v/>
      </c>
      <c r="BT173" s="106" t="str">
        <f t="shared" si="223"/>
        <v/>
      </c>
      <c r="BU173" s="106" t="str">
        <f t="shared" si="224"/>
        <v/>
      </c>
      <c r="BV173" s="106" t="str">
        <f t="shared" si="225"/>
        <v/>
      </c>
      <c r="BW173" s="106" t="str">
        <f t="shared" si="226"/>
        <v/>
      </c>
      <c r="BX173" s="106" t="str">
        <f t="shared" si="227"/>
        <v/>
      </c>
      <c r="BY173" s="106" t="str">
        <f t="shared" si="228"/>
        <v/>
      </c>
      <c r="BZ173" s="106" t="str">
        <f t="shared" si="229"/>
        <v/>
      </c>
    </row>
    <row r="174" spans="1:78" ht="15.75" customHeight="1" x14ac:dyDescent="0.3">
      <c r="A174" s="154" t="str">
        <f>Contacts!$L$11&amp;"_"&amp;'Service Points'!C174</f>
        <v>S8602_138</v>
      </c>
      <c r="B174" s="411">
        <f>IF(ISERROR(VLOOKUP(A174,LY!$D:$E,1,FALSE)),0,1)</f>
        <v>0</v>
      </c>
      <c r="C174" s="307">
        <f t="shared" si="230"/>
        <v>138</v>
      </c>
      <c r="D174" s="309" t="str">
        <f t="shared" si="160"/>
        <v/>
      </c>
      <c r="E174" s="42" t="str">
        <f t="shared" si="161"/>
        <v/>
      </c>
      <c r="F174" s="42" t="str">
        <f t="shared" si="162"/>
        <v/>
      </c>
      <c r="G174" s="463" t="str">
        <f t="shared" si="163"/>
        <v/>
      </c>
      <c r="H174" s="42"/>
      <c r="I174" s="308" t="str">
        <f t="shared" si="164"/>
        <v/>
      </c>
      <c r="J174" s="136" t="str">
        <f t="shared" si="165"/>
        <v/>
      </c>
      <c r="K174" s="409" t="str">
        <f t="shared" si="167"/>
        <v/>
      </c>
      <c r="L174" s="48">
        <f t="shared" si="166"/>
        <v>0</v>
      </c>
      <c r="M174" s="271" t="str">
        <f t="shared" si="168"/>
        <v/>
      </c>
      <c r="N174" s="271" t="str">
        <f t="shared" si="169"/>
        <v/>
      </c>
      <c r="O174" s="152"/>
      <c r="P174" s="106" t="str">
        <f t="shared" si="170"/>
        <v/>
      </c>
      <c r="Q174" s="106" t="str">
        <f t="shared" si="171"/>
        <v/>
      </c>
      <c r="R174" s="106" t="str">
        <f t="shared" si="172"/>
        <v/>
      </c>
      <c r="S174" s="106" t="str">
        <f t="shared" si="173"/>
        <v/>
      </c>
      <c r="T174" s="106" t="str">
        <f t="shared" si="174"/>
        <v/>
      </c>
      <c r="U174" s="106" t="str">
        <f t="shared" si="175"/>
        <v/>
      </c>
      <c r="V174" s="106" t="str">
        <f t="shared" si="176"/>
        <v/>
      </c>
      <c r="W174" s="106" t="str">
        <f t="shared" si="177"/>
        <v/>
      </c>
      <c r="X174" s="106" t="str">
        <f t="shared" si="178"/>
        <v/>
      </c>
      <c r="Y174" s="106" t="str">
        <f t="shared" si="179"/>
        <v/>
      </c>
      <c r="Z174" s="106" t="str">
        <f t="shared" si="180"/>
        <v/>
      </c>
      <c r="AA174" s="106" t="str">
        <f t="shared" si="181"/>
        <v/>
      </c>
      <c r="AB174" s="106" t="str">
        <f t="shared" si="182"/>
        <v/>
      </c>
      <c r="AC174" s="106" t="str">
        <f t="shared" si="183"/>
        <v/>
      </c>
      <c r="AD174" s="106"/>
      <c r="AE174" s="106" t="str">
        <f t="shared" si="184"/>
        <v/>
      </c>
      <c r="AF174" s="106" t="str">
        <f t="shared" si="185"/>
        <v/>
      </c>
      <c r="AG174" s="106" t="str">
        <f t="shared" si="186"/>
        <v/>
      </c>
      <c r="AH174" s="106" t="str">
        <f t="shared" si="187"/>
        <v/>
      </c>
      <c r="AI174" s="106" t="str">
        <f t="shared" si="188"/>
        <v/>
      </c>
      <c r="AJ174" s="106" t="str">
        <f t="shared" si="189"/>
        <v/>
      </c>
      <c r="AK174" s="106" t="str">
        <f t="shared" si="190"/>
        <v/>
      </c>
      <c r="AL174" s="106" t="str">
        <f t="shared" si="191"/>
        <v/>
      </c>
      <c r="AM174" s="106" t="str">
        <f t="shared" si="192"/>
        <v/>
      </c>
      <c r="AN174" s="106" t="str">
        <f t="shared" si="193"/>
        <v/>
      </c>
      <c r="AO174" s="106" t="str">
        <f t="shared" si="194"/>
        <v/>
      </c>
      <c r="AP174" s="106" t="str">
        <f t="shared" si="195"/>
        <v/>
      </c>
      <c r="AQ174" s="106" t="str">
        <f t="shared" si="196"/>
        <v/>
      </c>
      <c r="AR174" s="106" t="str">
        <f t="shared" si="197"/>
        <v/>
      </c>
      <c r="AS174" s="271" t="str">
        <f t="shared" si="231"/>
        <v/>
      </c>
      <c r="AT174" s="271" t="str">
        <f t="shared" si="232"/>
        <v/>
      </c>
      <c r="AU174" s="271" t="str">
        <f t="shared" si="233"/>
        <v/>
      </c>
      <c r="AV174" s="271" t="str">
        <f t="shared" si="234"/>
        <v/>
      </c>
      <c r="AW174" s="271"/>
      <c r="AX174" s="106" t="str">
        <f t="shared" si="202"/>
        <v/>
      </c>
      <c r="AY174" s="106" t="str">
        <f t="shared" si="203"/>
        <v/>
      </c>
      <c r="AZ174" s="106" t="str">
        <f t="shared" si="204"/>
        <v/>
      </c>
      <c r="BA174" s="106" t="str">
        <f t="shared" si="205"/>
        <v/>
      </c>
      <c r="BB174" s="106" t="str">
        <f t="shared" si="206"/>
        <v/>
      </c>
      <c r="BC174" s="106" t="str">
        <f t="shared" si="207"/>
        <v/>
      </c>
      <c r="BD174" s="106" t="str">
        <f t="shared" si="208"/>
        <v/>
      </c>
      <c r="BE174" s="106" t="str">
        <f t="shared" si="209"/>
        <v/>
      </c>
      <c r="BF174" s="106" t="str">
        <f t="shared" si="210"/>
        <v/>
      </c>
      <c r="BG174" s="106" t="str">
        <f t="shared" si="211"/>
        <v/>
      </c>
      <c r="BH174" s="106" t="str">
        <f t="shared" si="212"/>
        <v/>
      </c>
      <c r="BI174" s="106" t="str">
        <f t="shared" si="213"/>
        <v/>
      </c>
      <c r="BJ174" s="106" t="str">
        <f t="shared" si="214"/>
        <v/>
      </c>
      <c r="BK174" s="106" t="str">
        <f t="shared" si="215"/>
        <v/>
      </c>
      <c r="BL174" s="106"/>
      <c r="BM174" s="106" t="str">
        <f t="shared" si="216"/>
        <v/>
      </c>
      <c r="BN174" s="106" t="str">
        <f t="shared" si="217"/>
        <v/>
      </c>
      <c r="BO174" s="106" t="str">
        <f t="shared" si="218"/>
        <v/>
      </c>
      <c r="BP174" s="106" t="str">
        <f t="shared" si="219"/>
        <v/>
      </c>
      <c r="BQ174" s="106" t="str">
        <f t="shared" si="220"/>
        <v/>
      </c>
      <c r="BR174" s="106" t="str">
        <f t="shared" si="221"/>
        <v/>
      </c>
      <c r="BS174" s="106" t="str">
        <f t="shared" si="222"/>
        <v/>
      </c>
      <c r="BT174" s="106" t="str">
        <f t="shared" si="223"/>
        <v/>
      </c>
      <c r="BU174" s="106" t="str">
        <f t="shared" si="224"/>
        <v/>
      </c>
      <c r="BV174" s="106" t="str">
        <f t="shared" si="225"/>
        <v/>
      </c>
      <c r="BW174" s="106" t="str">
        <f t="shared" si="226"/>
        <v/>
      </c>
      <c r="BX174" s="106" t="str">
        <f t="shared" si="227"/>
        <v/>
      </c>
      <c r="BY174" s="106" t="str">
        <f t="shared" si="228"/>
        <v/>
      </c>
      <c r="BZ174" s="106" t="str">
        <f t="shared" si="229"/>
        <v/>
      </c>
    </row>
    <row r="175" spans="1:78" ht="15.75" customHeight="1" x14ac:dyDescent="0.3">
      <c r="A175" s="154" t="str">
        <f>Contacts!$L$11&amp;"_"&amp;'Service Points'!C175</f>
        <v>S8602_139</v>
      </c>
      <c r="B175" s="411">
        <f>IF(ISERROR(VLOOKUP(A175,LY!$D:$E,1,FALSE)),0,1)</f>
        <v>0</v>
      </c>
      <c r="C175" s="307">
        <f t="shared" si="230"/>
        <v>139</v>
      </c>
      <c r="D175" s="309" t="str">
        <f t="shared" si="160"/>
        <v/>
      </c>
      <c r="E175" s="42" t="str">
        <f t="shared" si="161"/>
        <v/>
      </c>
      <c r="F175" s="42" t="str">
        <f t="shared" si="162"/>
        <v/>
      </c>
      <c r="G175" s="463" t="str">
        <f t="shared" si="163"/>
        <v/>
      </c>
      <c r="H175" s="42"/>
      <c r="I175" s="308" t="str">
        <f t="shared" si="164"/>
        <v/>
      </c>
      <c r="J175" s="136" t="str">
        <f t="shared" si="165"/>
        <v/>
      </c>
      <c r="K175" s="409" t="str">
        <f t="shared" si="167"/>
        <v/>
      </c>
      <c r="L175" s="48">
        <f t="shared" si="166"/>
        <v>0</v>
      </c>
      <c r="M175" s="271" t="str">
        <f t="shared" si="168"/>
        <v/>
      </c>
      <c r="N175" s="271" t="str">
        <f t="shared" si="169"/>
        <v/>
      </c>
      <c r="O175" s="152"/>
      <c r="P175" s="106" t="str">
        <f t="shared" si="170"/>
        <v/>
      </c>
      <c r="Q175" s="106" t="str">
        <f t="shared" si="171"/>
        <v/>
      </c>
      <c r="R175" s="106" t="str">
        <f t="shared" si="172"/>
        <v/>
      </c>
      <c r="S175" s="106" t="str">
        <f t="shared" si="173"/>
        <v/>
      </c>
      <c r="T175" s="106" t="str">
        <f t="shared" si="174"/>
        <v/>
      </c>
      <c r="U175" s="106" t="str">
        <f t="shared" si="175"/>
        <v/>
      </c>
      <c r="V175" s="106" t="str">
        <f t="shared" si="176"/>
        <v/>
      </c>
      <c r="W175" s="106" t="str">
        <f t="shared" si="177"/>
        <v/>
      </c>
      <c r="X175" s="106" t="str">
        <f t="shared" si="178"/>
        <v/>
      </c>
      <c r="Y175" s="106" t="str">
        <f t="shared" si="179"/>
        <v/>
      </c>
      <c r="Z175" s="106" t="str">
        <f t="shared" si="180"/>
        <v/>
      </c>
      <c r="AA175" s="106" t="str">
        <f t="shared" si="181"/>
        <v/>
      </c>
      <c r="AB175" s="106" t="str">
        <f t="shared" si="182"/>
        <v/>
      </c>
      <c r="AC175" s="106" t="str">
        <f t="shared" si="183"/>
        <v/>
      </c>
      <c r="AD175" s="106"/>
      <c r="AE175" s="106" t="str">
        <f t="shared" si="184"/>
        <v/>
      </c>
      <c r="AF175" s="106" t="str">
        <f t="shared" si="185"/>
        <v/>
      </c>
      <c r="AG175" s="106" t="str">
        <f t="shared" si="186"/>
        <v/>
      </c>
      <c r="AH175" s="106" t="str">
        <f t="shared" si="187"/>
        <v/>
      </c>
      <c r="AI175" s="106" t="str">
        <f t="shared" si="188"/>
        <v/>
      </c>
      <c r="AJ175" s="106" t="str">
        <f t="shared" si="189"/>
        <v/>
      </c>
      <c r="AK175" s="106" t="str">
        <f t="shared" si="190"/>
        <v/>
      </c>
      <c r="AL175" s="106" t="str">
        <f t="shared" si="191"/>
        <v/>
      </c>
      <c r="AM175" s="106" t="str">
        <f t="shared" si="192"/>
        <v/>
      </c>
      <c r="AN175" s="106" t="str">
        <f t="shared" si="193"/>
        <v/>
      </c>
      <c r="AO175" s="106" t="str">
        <f t="shared" si="194"/>
        <v/>
      </c>
      <c r="AP175" s="106" t="str">
        <f t="shared" si="195"/>
        <v/>
      </c>
      <c r="AQ175" s="106" t="str">
        <f t="shared" si="196"/>
        <v/>
      </c>
      <c r="AR175" s="106" t="str">
        <f t="shared" si="197"/>
        <v/>
      </c>
      <c r="AS175" s="271" t="str">
        <f t="shared" si="231"/>
        <v/>
      </c>
      <c r="AT175" s="271" t="str">
        <f t="shared" si="232"/>
        <v/>
      </c>
      <c r="AU175" s="271" t="str">
        <f t="shared" si="233"/>
        <v/>
      </c>
      <c r="AV175" s="271" t="str">
        <f t="shared" si="234"/>
        <v/>
      </c>
      <c r="AW175" s="271"/>
      <c r="AX175" s="106" t="str">
        <f t="shared" si="202"/>
        <v/>
      </c>
      <c r="AY175" s="106" t="str">
        <f t="shared" si="203"/>
        <v/>
      </c>
      <c r="AZ175" s="106" t="str">
        <f t="shared" si="204"/>
        <v/>
      </c>
      <c r="BA175" s="106" t="str">
        <f t="shared" si="205"/>
        <v/>
      </c>
      <c r="BB175" s="106" t="str">
        <f t="shared" si="206"/>
        <v/>
      </c>
      <c r="BC175" s="106" t="str">
        <f t="shared" si="207"/>
        <v/>
      </c>
      <c r="BD175" s="106" t="str">
        <f t="shared" si="208"/>
        <v/>
      </c>
      <c r="BE175" s="106" t="str">
        <f t="shared" si="209"/>
        <v/>
      </c>
      <c r="BF175" s="106" t="str">
        <f t="shared" si="210"/>
        <v/>
      </c>
      <c r="BG175" s="106" t="str">
        <f t="shared" si="211"/>
        <v/>
      </c>
      <c r="BH175" s="106" t="str">
        <f t="shared" si="212"/>
        <v/>
      </c>
      <c r="BI175" s="106" t="str">
        <f t="shared" si="213"/>
        <v/>
      </c>
      <c r="BJ175" s="106" t="str">
        <f t="shared" si="214"/>
        <v/>
      </c>
      <c r="BK175" s="106" t="str">
        <f t="shared" si="215"/>
        <v/>
      </c>
      <c r="BL175" s="106"/>
      <c r="BM175" s="106" t="str">
        <f t="shared" si="216"/>
        <v/>
      </c>
      <c r="BN175" s="106" t="str">
        <f t="shared" si="217"/>
        <v/>
      </c>
      <c r="BO175" s="106" t="str">
        <f t="shared" si="218"/>
        <v/>
      </c>
      <c r="BP175" s="106" t="str">
        <f t="shared" si="219"/>
        <v/>
      </c>
      <c r="BQ175" s="106" t="str">
        <f t="shared" si="220"/>
        <v/>
      </c>
      <c r="BR175" s="106" t="str">
        <f t="shared" si="221"/>
        <v/>
      </c>
      <c r="BS175" s="106" t="str">
        <f t="shared" si="222"/>
        <v/>
      </c>
      <c r="BT175" s="106" t="str">
        <f t="shared" si="223"/>
        <v/>
      </c>
      <c r="BU175" s="106" t="str">
        <f t="shared" si="224"/>
        <v/>
      </c>
      <c r="BV175" s="106" t="str">
        <f t="shared" si="225"/>
        <v/>
      </c>
      <c r="BW175" s="106" t="str">
        <f t="shared" si="226"/>
        <v/>
      </c>
      <c r="BX175" s="106" t="str">
        <f t="shared" si="227"/>
        <v/>
      </c>
      <c r="BY175" s="106" t="str">
        <f t="shared" si="228"/>
        <v/>
      </c>
      <c r="BZ175" s="106" t="str">
        <f t="shared" si="229"/>
        <v/>
      </c>
    </row>
    <row r="176" spans="1:78" ht="15.75" customHeight="1" x14ac:dyDescent="0.3">
      <c r="A176" s="154" t="str">
        <f>Contacts!$L$11&amp;"_"&amp;'Service Points'!C176</f>
        <v>S8602_140</v>
      </c>
      <c r="B176" s="411">
        <f>IF(ISERROR(VLOOKUP(A176,LY!$D:$E,1,FALSE)),0,1)</f>
        <v>0</v>
      </c>
      <c r="C176" s="307">
        <f t="shared" si="230"/>
        <v>140</v>
      </c>
      <c r="D176" s="309" t="str">
        <f t="shared" si="160"/>
        <v/>
      </c>
      <c r="E176" s="42" t="str">
        <f t="shared" si="161"/>
        <v/>
      </c>
      <c r="F176" s="42" t="str">
        <f t="shared" si="162"/>
        <v/>
      </c>
      <c r="G176" s="463" t="str">
        <f t="shared" si="163"/>
        <v/>
      </c>
      <c r="H176" s="42"/>
      <c r="I176" s="308" t="str">
        <f t="shared" si="164"/>
        <v/>
      </c>
      <c r="J176" s="136" t="str">
        <f t="shared" si="165"/>
        <v/>
      </c>
      <c r="K176" s="409" t="str">
        <f t="shared" si="167"/>
        <v/>
      </c>
      <c r="L176" s="48">
        <f t="shared" si="166"/>
        <v>0</v>
      </c>
      <c r="M176" s="271" t="str">
        <f t="shared" si="168"/>
        <v/>
      </c>
      <c r="N176" s="271" t="str">
        <f t="shared" si="169"/>
        <v/>
      </c>
      <c r="O176" s="152"/>
      <c r="P176" s="106" t="str">
        <f t="shared" si="170"/>
        <v/>
      </c>
      <c r="Q176" s="106" t="str">
        <f t="shared" si="171"/>
        <v/>
      </c>
      <c r="R176" s="106" t="str">
        <f t="shared" si="172"/>
        <v/>
      </c>
      <c r="S176" s="106" t="str">
        <f t="shared" si="173"/>
        <v/>
      </c>
      <c r="T176" s="106" t="str">
        <f t="shared" si="174"/>
        <v/>
      </c>
      <c r="U176" s="106" t="str">
        <f t="shared" si="175"/>
        <v/>
      </c>
      <c r="V176" s="106" t="str">
        <f t="shared" si="176"/>
        <v/>
      </c>
      <c r="W176" s="106" t="str">
        <f t="shared" si="177"/>
        <v/>
      </c>
      <c r="X176" s="106" t="str">
        <f t="shared" si="178"/>
        <v/>
      </c>
      <c r="Y176" s="106" t="str">
        <f t="shared" si="179"/>
        <v/>
      </c>
      <c r="Z176" s="106" t="str">
        <f t="shared" si="180"/>
        <v/>
      </c>
      <c r="AA176" s="106" t="str">
        <f t="shared" si="181"/>
        <v/>
      </c>
      <c r="AB176" s="106" t="str">
        <f t="shared" si="182"/>
        <v/>
      </c>
      <c r="AC176" s="106" t="str">
        <f t="shared" si="183"/>
        <v/>
      </c>
      <c r="AD176" s="106"/>
      <c r="AE176" s="106" t="str">
        <f t="shared" si="184"/>
        <v/>
      </c>
      <c r="AF176" s="106" t="str">
        <f t="shared" si="185"/>
        <v/>
      </c>
      <c r="AG176" s="106" t="str">
        <f t="shared" si="186"/>
        <v/>
      </c>
      <c r="AH176" s="106" t="str">
        <f t="shared" si="187"/>
        <v/>
      </c>
      <c r="AI176" s="106" t="str">
        <f t="shared" si="188"/>
        <v/>
      </c>
      <c r="AJ176" s="106" t="str">
        <f t="shared" si="189"/>
        <v/>
      </c>
      <c r="AK176" s="106" t="str">
        <f t="shared" si="190"/>
        <v/>
      </c>
      <c r="AL176" s="106" t="str">
        <f t="shared" si="191"/>
        <v/>
      </c>
      <c r="AM176" s="106" t="str">
        <f t="shared" si="192"/>
        <v/>
      </c>
      <c r="AN176" s="106" t="str">
        <f t="shared" si="193"/>
        <v/>
      </c>
      <c r="AO176" s="106" t="str">
        <f t="shared" si="194"/>
        <v/>
      </c>
      <c r="AP176" s="106" t="str">
        <f t="shared" si="195"/>
        <v/>
      </c>
      <c r="AQ176" s="106" t="str">
        <f t="shared" si="196"/>
        <v/>
      </c>
      <c r="AR176" s="106" t="str">
        <f t="shared" si="197"/>
        <v/>
      </c>
      <c r="AS176" s="271" t="str">
        <f>IF($L176=0,"",IF($I176="Local Authority Run Library",1,0))</f>
        <v/>
      </c>
      <c r="AT176" s="271" t="str">
        <f>IF($L176=0,"",IF($I176="Community Managed Co-Produced Library",1,0))</f>
        <v/>
      </c>
      <c r="AU176" s="271" t="str">
        <f>IF($L176=0,"",IF($I176="Commissioned Community Co-Produced Library",1,0))</f>
        <v/>
      </c>
      <c r="AV176" s="271" t="str">
        <f>IF($L176=0,"",IF($I176="Independent Library",1,0))</f>
        <v/>
      </c>
      <c r="AW176" s="271"/>
      <c r="AX176" s="106" t="str">
        <f t="shared" si="202"/>
        <v/>
      </c>
      <c r="AY176" s="106" t="str">
        <f t="shared" si="203"/>
        <v/>
      </c>
      <c r="AZ176" s="106" t="str">
        <f t="shared" si="204"/>
        <v/>
      </c>
      <c r="BA176" s="106" t="str">
        <f t="shared" si="205"/>
        <v/>
      </c>
      <c r="BB176" s="106" t="str">
        <f t="shared" si="206"/>
        <v/>
      </c>
      <c r="BC176" s="106" t="str">
        <f t="shared" si="207"/>
        <v/>
      </c>
      <c r="BD176" s="106" t="str">
        <f t="shared" si="208"/>
        <v/>
      </c>
      <c r="BE176" s="106" t="str">
        <f t="shared" si="209"/>
        <v/>
      </c>
      <c r="BF176" s="106" t="str">
        <f t="shared" si="210"/>
        <v/>
      </c>
      <c r="BG176" s="106" t="str">
        <f t="shared" si="211"/>
        <v/>
      </c>
      <c r="BH176" s="106" t="str">
        <f t="shared" si="212"/>
        <v/>
      </c>
      <c r="BI176" s="106" t="str">
        <f t="shared" si="213"/>
        <v/>
      </c>
      <c r="BJ176" s="106" t="str">
        <f t="shared" si="214"/>
        <v/>
      </c>
      <c r="BK176" s="106" t="str">
        <f t="shared" si="215"/>
        <v/>
      </c>
      <c r="BL176" s="106"/>
      <c r="BM176" s="106" t="str">
        <f t="shared" si="216"/>
        <v/>
      </c>
      <c r="BN176" s="106" t="str">
        <f t="shared" si="217"/>
        <v/>
      </c>
      <c r="BO176" s="106" t="str">
        <f t="shared" si="218"/>
        <v/>
      </c>
      <c r="BP176" s="106" t="str">
        <f t="shared" si="219"/>
        <v/>
      </c>
      <c r="BQ176" s="106" t="str">
        <f t="shared" si="220"/>
        <v/>
      </c>
      <c r="BR176" s="106" t="str">
        <f t="shared" si="221"/>
        <v/>
      </c>
      <c r="BS176" s="106" t="str">
        <f t="shared" si="222"/>
        <v/>
      </c>
      <c r="BT176" s="106" t="str">
        <f t="shared" si="223"/>
        <v/>
      </c>
      <c r="BU176" s="106" t="str">
        <f t="shared" si="224"/>
        <v/>
      </c>
      <c r="BV176" s="106" t="str">
        <f t="shared" si="225"/>
        <v/>
      </c>
      <c r="BW176" s="106" t="str">
        <f t="shared" si="226"/>
        <v/>
      </c>
      <c r="BX176" s="106" t="str">
        <f t="shared" si="227"/>
        <v/>
      </c>
      <c r="BY176" s="106" t="str">
        <f t="shared" si="228"/>
        <v/>
      </c>
      <c r="BZ176" s="106" t="str">
        <f t="shared" si="229"/>
        <v/>
      </c>
    </row>
    <row r="177" spans="2:58" ht="12.75" customHeight="1" thickBot="1" x14ac:dyDescent="0.35">
      <c r="B177" s="67"/>
      <c r="C177" s="68"/>
      <c r="D177" s="68"/>
      <c r="E177" s="68"/>
      <c r="F177" s="68"/>
      <c r="G177" s="68"/>
      <c r="H177" s="68"/>
      <c r="I177" s="68"/>
      <c r="J177" s="68"/>
      <c r="K177" s="69"/>
      <c r="AY177" s="425"/>
      <c r="AZ177" s="425"/>
      <c r="BA177" s="425"/>
      <c r="BB177" s="425"/>
      <c r="BC177" s="425"/>
      <c r="BD177" s="425"/>
      <c r="BE177" s="425"/>
      <c r="BF177" s="425"/>
    </row>
    <row r="178" spans="2:58" ht="12.75" customHeight="1" x14ac:dyDescent="0.3">
      <c r="AY178" s="425"/>
      <c r="AZ178" s="425"/>
      <c r="BA178" s="425"/>
      <c r="BB178" s="425"/>
      <c r="BC178" s="425"/>
      <c r="BD178" s="425"/>
      <c r="BE178" s="425"/>
      <c r="BF178" s="425"/>
    </row>
    <row r="179" spans="2:58" ht="12.75" customHeight="1" x14ac:dyDescent="0.3">
      <c r="B179" s="488" t="str">
        <f>Contacts!B59</f>
        <v>© CIPFA 2021</v>
      </c>
      <c r="C179" s="488"/>
      <c r="D179" s="488"/>
      <c r="E179" s="488"/>
      <c r="F179" s="488"/>
      <c r="G179" s="488"/>
      <c r="H179" s="488"/>
      <c r="I179" s="488"/>
      <c r="J179" s="488"/>
      <c r="K179" s="488"/>
      <c r="L179" s="130"/>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1"/>
      <c r="AJ179" s="131"/>
      <c r="AK179" s="131"/>
      <c r="AL179" s="131"/>
      <c r="AM179" s="131"/>
      <c r="AN179" s="131"/>
      <c r="AO179" s="131"/>
      <c r="AP179" s="131"/>
      <c r="AQ179" s="131"/>
      <c r="AR179" s="131"/>
      <c r="AS179" s="131"/>
      <c r="AT179" s="131"/>
      <c r="AU179" s="131"/>
      <c r="AV179" s="131"/>
      <c r="AW179" s="131"/>
      <c r="AX179" s="131"/>
      <c r="AY179" s="426"/>
      <c r="AZ179" s="426"/>
      <c r="BA179" s="426"/>
      <c r="BB179" s="426"/>
      <c r="BC179" s="425"/>
      <c r="BD179" s="425"/>
      <c r="BE179" s="425"/>
      <c r="BF179" s="425"/>
    </row>
    <row r="180" spans="2:58" ht="12.75" customHeight="1" x14ac:dyDescent="0.3">
      <c r="B180" s="500" t="str">
        <f>Contacts!B60</f>
        <v>The Chartered Institute of Public Finance and Accountancy (CIPFA)</v>
      </c>
      <c r="C180" s="500"/>
      <c r="D180" s="500"/>
      <c r="E180" s="500"/>
      <c r="F180" s="500"/>
      <c r="G180" s="500"/>
      <c r="H180" s="500"/>
      <c r="I180" s="500"/>
      <c r="J180" s="500"/>
      <c r="K180" s="500"/>
      <c r="L180" s="132"/>
      <c r="M180" s="131"/>
      <c r="N180" s="131"/>
      <c r="O180" s="131"/>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AN180" s="131"/>
      <c r="AO180" s="131"/>
      <c r="AP180" s="131"/>
      <c r="AQ180" s="131"/>
      <c r="AR180" s="131"/>
      <c r="AS180" s="131"/>
      <c r="AT180" s="131"/>
      <c r="AU180" s="131"/>
      <c r="AV180" s="131"/>
      <c r="AW180" s="131"/>
      <c r="AX180" s="131"/>
      <c r="AY180" s="426"/>
      <c r="AZ180" s="426"/>
      <c r="BA180" s="426"/>
      <c r="BB180" s="426"/>
      <c r="BC180" s="425"/>
      <c r="BD180" s="425"/>
      <c r="BE180" s="425"/>
      <c r="BF180" s="425"/>
    </row>
    <row r="181" spans="2:58" ht="12.75" customHeight="1" x14ac:dyDescent="0.3">
      <c r="B181" s="485" t="str">
        <f>Contacts!B61</f>
        <v>77 Mansell Street, London, E1 8AN</v>
      </c>
      <c r="C181" s="485"/>
      <c r="D181" s="485"/>
      <c r="E181" s="485"/>
      <c r="F181" s="485"/>
      <c r="G181" s="485"/>
      <c r="H181" s="485"/>
      <c r="I181" s="485"/>
      <c r="J181" s="485"/>
      <c r="K181" s="485"/>
      <c r="L181" s="132"/>
      <c r="M181" s="131"/>
      <c r="N181" s="131"/>
      <c r="O181" s="131"/>
      <c r="P181" s="131"/>
      <c r="Q181" s="131"/>
      <c r="R181" s="131"/>
      <c r="S181" s="131"/>
      <c r="T181" s="131"/>
      <c r="U181" s="131"/>
      <c r="V181" s="131"/>
      <c r="W181" s="131"/>
      <c r="X181" s="131"/>
      <c r="Y181" s="131"/>
      <c r="Z181" s="131"/>
      <c r="AA181" s="131"/>
      <c r="AB181" s="131"/>
      <c r="AC181" s="131"/>
      <c r="AD181" s="131"/>
      <c r="AE181" s="131"/>
      <c r="AF181" s="131"/>
      <c r="AG181" s="131"/>
      <c r="AH181" s="131"/>
      <c r="AI181" s="131"/>
      <c r="AJ181" s="131"/>
      <c r="AK181" s="131"/>
      <c r="AL181" s="131"/>
      <c r="AM181" s="131"/>
      <c r="AN181" s="131"/>
      <c r="AO181" s="131"/>
      <c r="AP181" s="131"/>
      <c r="AQ181" s="131"/>
      <c r="AR181" s="131"/>
      <c r="AS181" s="131"/>
      <c r="AT181" s="131"/>
      <c r="AU181" s="131"/>
      <c r="AV181" s="131"/>
      <c r="AW181" s="131"/>
      <c r="AX181" s="131"/>
      <c r="AY181" s="426"/>
      <c r="AZ181" s="426"/>
      <c r="BA181" s="426"/>
      <c r="BB181" s="426"/>
      <c r="BC181" s="425"/>
      <c r="BD181" s="425"/>
      <c r="BE181" s="425"/>
      <c r="BF181" s="425"/>
    </row>
    <row r="182" spans="2:58" ht="12.75" customHeight="1" x14ac:dyDescent="0.3">
      <c r="AY182" s="425"/>
      <c r="AZ182" s="425"/>
      <c r="BA182" s="425"/>
      <c r="BB182" s="425"/>
      <c r="BC182" s="425"/>
      <c r="BD182" s="425"/>
      <c r="BE182" s="425"/>
      <c r="BF182" s="425"/>
    </row>
    <row r="183" spans="2:58" ht="15.75" hidden="1" customHeight="1" x14ac:dyDescent="0.3"/>
    <row r="184" spans="2:58" ht="15.75" hidden="1" customHeight="1" x14ac:dyDescent="0.3">
      <c r="C184" s="133"/>
      <c r="D184" s="102"/>
      <c r="E184" s="102"/>
      <c r="F184" s="102"/>
      <c r="G184" s="102"/>
      <c r="H184" s="102"/>
      <c r="I184" s="102"/>
      <c r="J184" s="102"/>
      <c r="K184" s="102"/>
      <c r="L184" s="134"/>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5"/>
      <c r="AL184" s="135"/>
      <c r="AM184" s="135"/>
      <c r="AN184" s="135"/>
      <c r="AO184" s="135"/>
      <c r="AP184" s="135"/>
      <c r="AQ184" s="135"/>
      <c r="AR184" s="135"/>
      <c r="AS184" s="135"/>
      <c r="AT184" s="135"/>
      <c r="AU184" s="135"/>
      <c r="AV184" s="135"/>
      <c r="AW184" s="135"/>
      <c r="AX184" s="135"/>
      <c r="AY184" s="135"/>
      <c r="AZ184" s="135"/>
      <c r="BA184" s="135"/>
      <c r="BB184" s="135"/>
    </row>
  </sheetData>
  <sheetProtection algorithmName="SHA-512" hashValue="bej2gaVz070xPxgkuTkhrpYAl9FgBHMlesQEEkFUJd4cqCbucV27bnc2rRQCVikRAecY2DpEMRYweIK+GR6pjg==" saltValue="Cye8FD5K//C4gREpTeCzHw==" spinCount="100000" sheet="1" selectLockedCells="1"/>
  <mergeCells count="25">
    <mergeCell ref="BM34:BZ34"/>
    <mergeCell ref="B8:I8"/>
    <mergeCell ref="AS30:AS35"/>
    <mergeCell ref="C5:E5"/>
    <mergeCell ref="B6:K6"/>
    <mergeCell ref="AV30:AV35"/>
    <mergeCell ref="H30:H34"/>
    <mergeCell ref="AW30:AW35"/>
    <mergeCell ref="E30:E34"/>
    <mergeCell ref="I30:I33"/>
    <mergeCell ref="D30:D34"/>
    <mergeCell ref="J30:J34"/>
    <mergeCell ref="AT30:AT35"/>
    <mergeCell ref="F30:F34"/>
    <mergeCell ref="M34:N34"/>
    <mergeCell ref="C28:J28"/>
    <mergeCell ref="B181:K181"/>
    <mergeCell ref="B179:K179"/>
    <mergeCell ref="B180:K180"/>
    <mergeCell ref="C30:C34"/>
    <mergeCell ref="AX34:BK34"/>
    <mergeCell ref="G30:G34"/>
    <mergeCell ref="AE34:AR34"/>
    <mergeCell ref="P34:AC34"/>
    <mergeCell ref="AU30:AU35"/>
  </mergeCells>
  <phoneticPr fontId="0" type="noConversion"/>
  <conditionalFormatting sqref="F37:J176">
    <cfRule type="cellIs" dxfId="23" priority="2" stopIfTrue="1" operator="equal">
      <formula>"**"</formula>
    </cfRule>
  </conditionalFormatting>
  <conditionalFormatting sqref="K37:L176">
    <cfRule type="cellIs" dxfId="22" priority="1" stopIfTrue="1" operator="greaterThan">
      <formula>#REF!</formula>
    </cfRule>
  </conditionalFormatting>
  <dataValidations count="3">
    <dataValidation type="list" allowBlank="1" showInputMessage="1" showErrorMessage="1" sqref="E37:E176" xr:uid="{00000000-0002-0000-0100-000000000000}">
      <formula1>"Static,Mobile"</formula1>
    </dataValidation>
    <dataValidation type="list" allowBlank="1" showInputMessage="1" showErrorMessage="1" sqref="I37:I176" xr:uid="{6F92F798-FA16-42F9-BD2B-C71AF03C4664}">
      <formula1>LibraryType</formula1>
    </dataValidation>
    <dataValidation type="list" allowBlank="1" showInputMessage="1" showErrorMessage="1" sqref="J37:J176" xr:uid="{44212C28-4820-4A61-9D09-3A0C00BA9ABC}">
      <formula1>Statutory</formula1>
    </dataValidation>
  </dataValidations>
  <hyperlinks>
    <hyperlink ref="C28:F28" location="Questionnaire!A1" tooltip="Main Questionnaire tab" display="To return to the Main Questionnaire tab, click here." xr:uid="{00000000-0004-0000-0100-000000000000}"/>
    <hyperlink ref="J8" location="'Guidance Notes'!C42" display="?" xr:uid="{00000000-0004-0000-0100-000001000000}"/>
    <hyperlink ref="I34" location="'Guidance Notes'!D61" tooltip="Type of Library definitions" display="For definitions, click here" xr:uid="{00000000-0004-0000-0100-000002000000}"/>
    <hyperlink ref="C23" location="Contacts!Print_Area" display="If the Cells below are blank and you provided a return last year, please return to the contacts tab and fill it in" xr:uid="{00000000-0004-0000-0100-000003000000}"/>
  </hyperlinks>
  <printOptions horizontalCentered="1"/>
  <pageMargins left="0.11811023622047245" right="0.11811023622047245" top="0.23622047244094491" bottom="0.19685039370078741" header="0.15748031496062992" footer="0"/>
  <pageSetup paperSize="9" scale="78" fitToHeight="3" orientation="portrait" r:id="rId1"/>
  <headerFooter alignWithMargins="0"/>
  <rowBreaks count="1" manualBreakCount="1">
    <brk id="144"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sheetPr>
  <dimension ref="A1:Y472"/>
  <sheetViews>
    <sheetView showGridLines="0" showRowColHeaders="0" zoomScaleNormal="100" zoomScaleSheetLayoutView="100" workbookViewId="0">
      <selection activeCell="C388" sqref="C388:M390"/>
    </sheetView>
  </sheetViews>
  <sheetFormatPr defaultColWidth="0" defaultRowHeight="0" customHeight="1" zeroHeight="1" x14ac:dyDescent="0.35"/>
  <cols>
    <col min="1" max="1" width="1.69140625" style="54" customWidth="1"/>
    <col min="2" max="2" width="4.69140625" style="54" customWidth="1"/>
    <col min="3" max="3" width="3.23046875" style="54" customWidth="1"/>
    <col min="4" max="4" width="8.765625" style="54" customWidth="1"/>
    <col min="5" max="5" width="6.53515625" style="54" customWidth="1"/>
    <col min="6" max="6" width="14" style="54" customWidth="1"/>
    <col min="7" max="7" width="4.3046875" style="54" customWidth="1"/>
    <col min="8" max="8" width="12.53515625" style="54" customWidth="1"/>
    <col min="9" max="9" width="3.07421875" style="54" customWidth="1"/>
    <col min="10" max="10" width="12.53515625" style="54" customWidth="1"/>
    <col min="11" max="11" width="3.07421875" style="54" customWidth="1"/>
    <col min="12" max="12" width="12.53515625" style="54" customWidth="1"/>
    <col min="13" max="13" width="3.07421875" style="54" customWidth="1"/>
    <col min="14" max="14" width="2" style="54" customWidth="1"/>
    <col min="15" max="15" width="2.07421875" customWidth="1"/>
    <col min="16" max="19" width="2.07421875" style="54" hidden="1" customWidth="1"/>
    <col min="20" max="20" width="10.4609375" style="54" hidden="1" customWidth="1"/>
    <col min="21" max="16384" width="8.84375" style="54" hidden="1"/>
  </cols>
  <sheetData>
    <row r="1" spans="2:15" ht="18" customHeight="1" x14ac:dyDescent="0.35"/>
    <row r="2" spans="2:15" ht="18" customHeight="1" x14ac:dyDescent="0.35">
      <c r="D2" s="108"/>
      <c r="E2" s="109"/>
      <c r="F2" s="110"/>
      <c r="G2" s="56"/>
      <c r="H2" s="56"/>
      <c r="I2" s="56"/>
      <c r="J2" s="56"/>
      <c r="K2" s="56"/>
      <c r="L2" s="56"/>
      <c r="M2" s="56"/>
    </row>
    <row r="3" spans="2:15" ht="18" customHeight="1" x14ac:dyDescent="0.35">
      <c r="D3" s="110"/>
      <c r="E3" s="56"/>
      <c r="F3" s="56"/>
      <c r="G3" s="56"/>
      <c r="H3" s="56"/>
      <c r="I3" s="56"/>
      <c r="J3" s="56"/>
      <c r="K3" s="56"/>
      <c r="L3" s="56"/>
      <c r="M3" s="56"/>
    </row>
    <row r="4" spans="2:15" ht="18" customHeight="1" x14ac:dyDescent="0.35">
      <c r="D4" s="110"/>
      <c r="E4" s="56"/>
      <c r="F4" s="56"/>
      <c r="G4" s="56"/>
      <c r="H4" s="111"/>
      <c r="I4" s="112"/>
      <c r="J4" s="56"/>
      <c r="K4" s="56"/>
      <c r="L4" s="56"/>
      <c r="M4" s="56"/>
    </row>
    <row r="5" spans="2:15" ht="18" customHeight="1" x14ac:dyDescent="0.3">
      <c r="B5" s="103"/>
      <c r="C5" s="582" t="str">
        <f>Contacts!C7</f>
        <v>PUBLIC LIBRARY STATISTICS 2020-21 ACTUALS AND 2021-22 ESTIMATES</v>
      </c>
      <c r="D5" s="582"/>
      <c r="E5" s="582"/>
      <c r="F5" s="582"/>
      <c r="G5" s="582"/>
      <c r="H5" s="582"/>
      <c r="I5" s="582"/>
      <c r="J5" s="582"/>
      <c r="K5" s="582"/>
      <c r="L5" s="582"/>
      <c r="M5" s="582"/>
      <c r="O5" s="54"/>
    </row>
    <row r="6" spans="2:15" ht="6.75" customHeight="1" thickBot="1" x14ac:dyDescent="0.4">
      <c r="D6" s="71"/>
      <c r="E6" s="72"/>
      <c r="F6" s="72"/>
      <c r="G6" s="72"/>
      <c r="H6" s="72"/>
      <c r="I6" s="72"/>
      <c r="J6" s="73"/>
      <c r="K6" s="73"/>
      <c r="L6" s="73"/>
      <c r="M6" s="73"/>
    </row>
    <row r="7" spans="2:15" ht="18" customHeight="1" thickBot="1" x14ac:dyDescent="0.4">
      <c r="B7" s="465" t="str">
        <f>CONCATENATE("Section 1  - Service Points Open to the Public at 31 March ",Year)</f>
        <v>Section 1  - Service Points Open to the Public at 31 March 2021</v>
      </c>
      <c r="C7" s="543"/>
      <c r="D7" s="543"/>
      <c r="E7" s="543"/>
      <c r="F7" s="543"/>
      <c r="G7" s="543"/>
      <c r="H7" s="543"/>
      <c r="I7" s="543"/>
      <c r="J7" s="543"/>
      <c r="K7" s="543"/>
      <c r="L7" s="545" t="s">
        <v>2336</v>
      </c>
      <c r="M7" s="545"/>
      <c r="N7" s="546"/>
    </row>
    <row r="8" spans="2:15" ht="18" customHeight="1" x14ac:dyDescent="0.35">
      <c r="B8" s="198"/>
      <c r="C8" s="586" t="s">
        <v>6740</v>
      </c>
      <c r="D8" s="586"/>
      <c r="E8" s="586"/>
      <c r="F8" s="586"/>
      <c r="G8" s="586"/>
      <c r="H8" s="586"/>
      <c r="I8" s="586"/>
      <c r="J8" s="586"/>
      <c r="K8" s="586"/>
      <c r="L8" s="586"/>
      <c r="M8" s="586"/>
      <c r="N8" s="199"/>
    </row>
    <row r="9" spans="2:15" ht="18" customHeight="1" x14ac:dyDescent="0.35">
      <c r="B9" s="198"/>
      <c r="C9" s="586"/>
      <c r="D9" s="586"/>
      <c r="E9" s="586"/>
      <c r="F9" s="586"/>
      <c r="G9" s="586"/>
      <c r="H9" s="586"/>
      <c r="I9" s="586"/>
      <c r="J9" s="586"/>
      <c r="K9" s="586"/>
      <c r="L9" s="586"/>
      <c r="M9" s="586"/>
      <c r="N9" s="199"/>
    </row>
    <row r="10" spans="2:15" ht="18" customHeight="1" x14ac:dyDescent="0.35">
      <c r="B10" s="198"/>
      <c r="C10" s="604" t="s">
        <v>6799</v>
      </c>
      <c r="D10" s="604"/>
      <c r="E10" s="604"/>
      <c r="F10" s="604"/>
      <c r="G10" s="604"/>
      <c r="H10" s="604"/>
      <c r="I10" s="604"/>
      <c r="J10" s="604"/>
      <c r="K10" s="604"/>
      <c r="L10" s="604"/>
      <c r="M10" s="604"/>
      <c r="N10" s="199"/>
    </row>
    <row r="11" spans="2:15" ht="18" customHeight="1" x14ac:dyDescent="0.35">
      <c r="B11" s="198"/>
      <c r="C11" s="604"/>
      <c r="D11" s="604"/>
      <c r="E11" s="604"/>
      <c r="F11" s="604"/>
      <c r="G11" s="604"/>
      <c r="H11" s="604"/>
      <c r="I11" s="604"/>
      <c r="J11" s="604"/>
      <c r="K11" s="604"/>
      <c r="L11" s="604"/>
      <c r="M11" s="604"/>
      <c r="N11" s="199"/>
    </row>
    <row r="12" spans="2:15" ht="18" customHeight="1" x14ac:dyDescent="0.35">
      <c r="B12" s="198"/>
      <c r="C12" s="587" t="s">
        <v>806</v>
      </c>
      <c r="D12" s="587"/>
      <c r="E12" s="587"/>
      <c r="F12" s="587"/>
      <c r="G12" s="587"/>
      <c r="H12" s="587"/>
      <c r="I12" s="587"/>
      <c r="J12" s="587"/>
      <c r="K12" s="587"/>
      <c r="L12" s="587"/>
      <c r="M12" s="587"/>
      <c r="N12" s="199"/>
    </row>
    <row r="13" spans="2:15" ht="18" customHeight="1" x14ac:dyDescent="0.35">
      <c r="B13" s="198"/>
      <c r="C13" s="587"/>
      <c r="D13" s="587"/>
      <c r="E13" s="587"/>
      <c r="F13" s="587"/>
      <c r="G13" s="587"/>
      <c r="H13" s="587"/>
      <c r="I13" s="587"/>
      <c r="J13" s="587"/>
      <c r="K13" s="587"/>
      <c r="L13" s="587"/>
      <c r="M13" s="587"/>
      <c r="N13" s="199"/>
    </row>
    <row r="14" spans="2:15" ht="18" customHeight="1" x14ac:dyDescent="0.35">
      <c r="B14" s="198"/>
      <c r="C14" s="592" t="s">
        <v>855</v>
      </c>
      <c r="D14" s="592"/>
      <c r="E14" s="592"/>
      <c r="F14" s="592"/>
      <c r="G14" s="592"/>
      <c r="H14" s="592"/>
      <c r="I14" s="592"/>
      <c r="J14" s="592"/>
      <c r="K14" s="592"/>
      <c r="L14" s="592"/>
      <c r="M14" s="592"/>
      <c r="N14" s="199"/>
    </row>
    <row r="15" spans="2:15" ht="15" customHeight="1" x14ac:dyDescent="0.35">
      <c r="B15" s="198"/>
      <c r="C15" s="593"/>
      <c r="D15" s="593"/>
      <c r="E15" s="593"/>
      <c r="F15" s="593"/>
      <c r="G15" s="593"/>
      <c r="H15" s="593"/>
      <c r="I15" s="593"/>
      <c r="J15" s="593"/>
      <c r="K15" s="593"/>
      <c r="L15" s="593"/>
      <c r="M15" s="593"/>
      <c r="N15" s="280"/>
    </row>
    <row r="16" spans="2:15" ht="18" customHeight="1" x14ac:dyDescent="0.35">
      <c r="B16" s="462" t="s">
        <v>6817</v>
      </c>
      <c r="C16" s="461"/>
      <c r="D16" s="20"/>
      <c r="E16" s="53"/>
      <c r="F16" s="145"/>
      <c r="G16" s="145"/>
      <c r="H16" s="80" t="s">
        <v>86</v>
      </c>
      <c r="I16" s="261"/>
      <c r="J16" s="80" t="s">
        <v>87</v>
      </c>
      <c r="K16" s="261"/>
      <c r="L16" s="80" t="s">
        <v>646</v>
      </c>
      <c r="M16" s="53"/>
      <c r="N16" s="199"/>
    </row>
    <row r="17" spans="2:14" ht="18" customHeight="1" x14ac:dyDescent="0.35">
      <c r="B17" s="200">
        <v>1</v>
      </c>
      <c r="C17" s="53"/>
      <c r="D17" s="2" t="s">
        <v>757</v>
      </c>
      <c r="E17" s="2"/>
      <c r="F17" s="145"/>
      <c r="G17" s="53"/>
      <c r="H17" s="264">
        <f>'Service Points'!P36</f>
        <v>0</v>
      </c>
      <c r="I17" s="257">
        <v>1</v>
      </c>
      <c r="J17" s="264">
        <f>'Service Points'!AE36</f>
        <v>0</v>
      </c>
      <c r="K17" s="257">
        <f>I31+1</f>
        <v>16</v>
      </c>
      <c r="L17" s="264">
        <f>LIBR0181+LIBR0196</f>
        <v>0</v>
      </c>
      <c r="M17" s="257">
        <f>K31+1</f>
        <v>31</v>
      </c>
      <c r="N17" s="199"/>
    </row>
    <row r="18" spans="2:14" ht="18" customHeight="1" x14ac:dyDescent="0.35">
      <c r="B18" s="200">
        <f>B17+1</f>
        <v>2</v>
      </c>
      <c r="C18" s="53"/>
      <c r="D18" s="2" t="s">
        <v>758</v>
      </c>
      <c r="E18" s="2"/>
      <c r="F18" s="145"/>
      <c r="G18" s="53"/>
      <c r="H18" s="264">
        <f>'Service Points'!Q36</f>
        <v>0</v>
      </c>
      <c r="I18" s="257">
        <f>I17+1</f>
        <v>2</v>
      </c>
      <c r="J18" s="264">
        <f>'Service Points'!AF36</f>
        <v>0</v>
      </c>
      <c r="K18" s="257">
        <f>K17+1</f>
        <v>17</v>
      </c>
      <c r="L18" s="264">
        <f>LIBR0182+LIBR0197</f>
        <v>0</v>
      </c>
      <c r="M18" s="257">
        <f t="shared" ref="M18:M31" si="0">M17+1</f>
        <v>32</v>
      </c>
      <c r="N18" s="199"/>
    </row>
    <row r="19" spans="2:14" ht="18" customHeight="1" x14ac:dyDescent="0.35">
      <c r="B19" s="200">
        <f t="shared" ref="B19:B31" si="1">B18+1</f>
        <v>3</v>
      </c>
      <c r="C19" s="53"/>
      <c r="D19" s="2" t="s">
        <v>759</v>
      </c>
      <c r="E19" s="2"/>
      <c r="F19" s="145"/>
      <c r="G19" s="53"/>
      <c r="H19" s="264">
        <f>'Service Points'!R36</f>
        <v>12</v>
      </c>
      <c r="I19" s="257">
        <f t="shared" ref="I19:K31" si="2">I18+1</f>
        <v>3</v>
      </c>
      <c r="J19" s="264">
        <f>'Service Points'!AG36</f>
        <v>0</v>
      </c>
      <c r="K19" s="257">
        <f t="shared" si="2"/>
        <v>18</v>
      </c>
      <c r="L19" s="264">
        <f>LIBR0183+LIBR0198</f>
        <v>12</v>
      </c>
      <c r="M19" s="257">
        <f t="shared" si="0"/>
        <v>33</v>
      </c>
      <c r="N19" s="199"/>
    </row>
    <row r="20" spans="2:14" ht="18" customHeight="1" x14ac:dyDescent="0.35">
      <c r="B20" s="200">
        <f t="shared" si="1"/>
        <v>4</v>
      </c>
      <c r="C20" s="53"/>
      <c r="D20" s="2" t="s">
        <v>760</v>
      </c>
      <c r="E20" s="2"/>
      <c r="F20" s="145"/>
      <c r="G20" s="53"/>
      <c r="H20" s="264">
        <f>'Service Points'!S36</f>
        <v>0</v>
      </c>
      <c r="I20" s="257">
        <f t="shared" si="2"/>
        <v>4</v>
      </c>
      <c r="J20" s="264">
        <f>'Service Points'!AH36</f>
        <v>0</v>
      </c>
      <c r="K20" s="257">
        <f t="shared" si="2"/>
        <v>19</v>
      </c>
      <c r="L20" s="264">
        <f>LIBR0184+LIBR0199</f>
        <v>0</v>
      </c>
      <c r="M20" s="257">
        <f t="shared" si="0"/>
        <v>34</v>
      </c>
      <c r="N20" s="199"/>
    </row>
    <row r="21" spans="2:14" ht="18" customHeight="1" x14ac:dyDescent="0.35">
      <c r="B21" s="200">
        <f t="shared" si="1"/>
        <v>5</v>
      </c>
      <c r="C21" s="53"/>
      <c r="D21" s="2" t="s">
        <v>761</v>
      </c>
      <c r="E21" s="2"/>
      <c r="F21" s="145"/>
      <c r="G21" s="53"/>
      <c r="H21" s="264">
        <f>'Service Points'!T36</f>
        <v>9</v>
      </c>
      <c r="I21" s="257">
        <f t="shared" si="2"/>
        <v>5</v>
      </c>
      <c r="J21" s="264">
        <f>'Service Points'!AI36</f>
        <v>0</v>
      </c>
      <c r="K21" s="257">
        <f t="shared" si="2"/>
        <v>20</v>
      </c>
      <c r="L21" s="264">
        <f>LIBR0185+LIBR0200</f>
        <v>9</v>
      </c>
      <c r="M21" s="257">
        <f t="shared" si="0"/>
        <v>35</v>
      </c>
      <c r="N21" s="199"/>
    </row>
    <row r="22" spans="2:14" ht="18" customHeight="1" x14ac:dyDescent="0.35">
      <c r="B22" s="200">
        <f t="shared" si="1"/>
        <v>6</v>
      </c>
      <c r="C22" s="53"/>
      <c r="D22" s="2" t="s">
        <v>762</v>
      </c>
      <c r="E22" s="2"/>
      <c r="F22" s="145"/>
      <c r="G22" s="53"/>
      <c r="H22" s="264">
        <f>'Service Points'!U36</f>
        <v>0</v>
      </c>
      <c r="I22" s="257">
        <f t="shared" si="2"/>
        <v>6</v>
      </c>
      <c r="J22" s="264">
        <f>'Service Points'!AJ36</f>
        <v>0</v>
      </c>
      <c r="K22" s="257">
        <f t="shared" si="2"/>
        <v>21</v>
      </c>
      <c r="L22" s="264">
        <f>LIBR0186+LIBR0201</f>
        <v>0</v>
      </c>
      <c r="M22" s="257">
        <f t="shared" si="0"/>
        <v>36</v>
      </c>
      <c r="N22" s="199"/>
    </row>
    <row r="23" spans="2:14" ht="18" customHeight="1" x14ac:dyDescent="0.35">
      <c r="B23" s="200">
        <f t="shared" si="1"/>
        <v>7</v>
      </c>
      <c r="C23" s="53"/>
      <c r="D23" s="2" t="s">
        <v>763</v>
      </c>
      <c r="E23" s="2"/>
      <c r="F23" s="145"/>
      <c r="G23" s="53"/>
      <c r="H23" s="264">
        <f>'Service Points'!V36</f>
        <v>7</v>
      </c>
      <c r="I23" s="257">
        <f t="shared" si="2"/>
        <v>7</v>
      </c>
      <c r="J23" s="264">
        <f>'Service Points'!AK36</f>
        <v>0</v>
      </c>
      <c r="K23" s="257">
        <f t="shared" si="2"/>
        <v>22</v>
      </c>
      <c r="L23" s="264">
        <f>LIBR0187+LIBR0202</f>
        <v>7</v>
      </c>
      <c r="M23" s="257">
        <f t="shared" si="0"/>
        <v>37</v>
      </c>
      <c r="N23" s="199"/>
    </row>
    <row r="24" spans="2:14" ht="18" customHeight="1" x14ac:dyDescent="0.35">
      <c r="B24" s="200">
        <f t="shared" si="1"/>
        <v>8</v>
      </c>
      <c r="C24" s="53"/>
      <c r="D24" s="2" t="s">
        <v>764</v>
      </c>
      <c r="E24" s="2"/>
      <c r="F24" s="145"/>
      <c r="G24" s="53"/>
      <c r="H24" s="264">
        <f>'Service Points'!W36</f>
        <v>0</v>
      </c>
      <c r="I24" s="257">
        <f t="shared" si="2"/>
        <v>8</v>
      </c>
      <c r="J24" s="264">
        <f>'Service Points'!AL36</f>
        <v>0</v>
      </c>
      <c r="K24" s="257">
        <f t="shared" si="2"/>
        <v>23</v>
      </c>
      <c r="L24" s="264">
        <f>LIBR0188+LIBR0203</f>
        <v>0</v>
      </c>
      <c r="M24" s="257">
        <f t="shared" si="0"/>
        <v>38</v>
      </c>
      <c r="N24" s="199"/>
    </row>
    <row r="25" spans="2:14" ht="18" customHeight="1" x14ac:dyDescent="0.35">
      <c r="B25" s="200">
        <f t="shared" si="1"/>
        <v>9</v>
      </c>
      <c r="C25" s="53"/>
      <c r="D25" s="2" t="s">
        <v>765</v>
      </c>
      <c r="E25" s="2"/>
      <c r="F25" s="145"/>
      <c r="G25" s="53"/>
      <c r="H25" s="264">
        <f>'Service Points'!X36</f>
        <v>0</v>
      </c>
      <c r="I25" s="257">
        <f t="shared" si="2"/>
        <v>9</v>
      </c>
      <c r="J25" s="264">
        <f>'Service Points'!AM36</f>
        <v>0</v>
      </c>
      <c r="K25" s="257">
        <f t="shared" si="2"/>
        <v>24</v>
      </c>
      <c r="L25" s="264">
        <f>LIBR0189+LIBR0204</f>
        <v>0</v>
      </c>
      <c r="M25" s="257">
        <f t="shared" si="0"/>
        <v>39</v>
      </c>
      <c r="N25" s="199"/>
    </row>
    <row r="26" spans="2:14" ht="18" customHeight="1" x14ac:dyDescent="0.35">
      <c r="B26" s="200">
        <f t="shared" si="1"/>
        <v>10</v>
      </c>
      <c r="C26" s="53"/>
      <c r="D26" s="2" t="s">
        <v>766</v>
      </c>
      <c r="E26" s="2"/>
      <c r="F26" s="145"/>
      <c r="G26" s="53"/>
      <c r="H26" s="264">
        <f>'Service Points'!Y36</f>
        <v>0</v>
      </c>
      <c r="I26" s="257">
        <f t="shared" si="2"/>
        <v>10</v>
      </c>
      <c r="J26" s="264">
        <f>'Service Points'!AN36</f>
        <v>0</v>
      </c>
      <c r="K26" s="257">
        <f t="shared" si="2"/>
        <v>25</v>
      </c>
      <c r="L26" s="264">
        <f>LIBR0190+LIBR0205</f>
        <v>0</v>
      </c>
      <c r="M26" s="257">
        <f t="shared" si="0"/>
        <v>40</v>
      </c>
      <c r="N26" s="199"/>
    </row>
    <row r="27" spans="2:14" ht="18" customHeight="1" x14ac:dyDescent="0.35">
      <c r="B27" s="200">
        <f t="shared" si="1"/>
        <v>11</v>
      </c>
      <c r="C27" s="53"/>
      <c r="D27" s="138" t="s">
        <v>767</v>
      </c>
      <c r="E27" s="138"/>
      <c r="F27" s="145"/>
      <c r="G27" s="53"/>
      <c r="H27" s="264">
        <f>'Service Points'!Z36</f>
        <v>0</v>
      </c>
      <c r="I27" s="257">
        <f t="shared" si="2"/>
        <v>11</v>
      </c>
      <c r="J27" s="264">
        <f>'Service Points'!AO36</f>
        <v>0</v>
      </c>
      <c r="K27" s="257">
        <f t="shared" si="2"/>
        <v>26</v>
      </c>
      <c r="L27" s="264">
        <f>LIBR0191+LIBR0206</f>
        <v>0</v>
      </c>
      <c r="M27" s="257">
        <f t="shared" si="0"/>
        <v>41</v>
      </c>
      <c r="N27" s="199"/>
    </row>
    <row r="28" spans="2:14" ht="18" customHeight="1" x14ac:dyDescent="0.35">
      <c r="B28" s="200">
        <f t="shared" si="1"/>
        <v>12</v>
      </c>
      <c r="C28" s="2" t="s">
        <v>768</v>
      </c>
      <c r="D28" s="138"/>
      <c r="E28" s="53"/>
      <c r="F28" s="53"/>
      <c r="G28" s="53"/>
      <c r="H28" s="264">
        <f>'Service Points'!AA36</f>
        <v>3</v>
      </c>
      <c r="I28" s="257">
        <f t="shared" si="2"/>
        <v>12</v>
      </c>
      <c r="J28" s="264">
        <f>'Service Points'!AP36</f>
        <v>0</v>
      </c>
      <c r="K28" s="257">
        <f t="shared" si="2"/>
        <v>27</v>
      </c>
      <c r="L28" s="264">
        <f>LIBR0192+LIBR0207</f>
        <v>3</v>
      </c>
      <c r="M28" s="257">
        <f t="shared" si="0"/>
        <v>42</v>
      </c>
      <c r="N28" s="199"/>
    </row>
    <row r="29" spans="2:14" ht="18" customHeight="1" x14ac:dyDescent="0.35">
      <c r="B29" s="200">
        <f t="shared" si="1"/>
        <v>13</v>
      </c>
      <c r="C29" s="2" t="s">
        <v>769</v>
      </c>
      <c r="D29" s="138"/>
      <c r="E29" s="53"/>
      <c r="F29" s="53"/>
      <c r="G29" s="261"/>
      <c r="H29" s="264">
        <f>'Service Points'!AB36</f>
        <v>0</v>
      </c>
      <c r="I29" s="257">
        <f>I28+1</f>
        <v>13</v>
      </c>
      <c r="J29" s="264">
        <f>'Service Points'!AQ36</f>
        <v>0</v>
      </c>
      <c r="K29" s="257">
        <f>K28+1</f>
        <v>28</v>
      </c>
      <c r="L29" s="264">
        <f>LIBR0193+LIBR0208</f>
        <v>0</v>
      </c>
      <c r="M29" s="257">
        <f t="shared" si="0"/>
        <v>43</v>
      </c>
      <c r="N29" s="199"/>
    </row>
    <row r="30" spans="2:14" ht="18" customHeight="1" x14ac:dyDescent="0.35">
      <c r="B30" s="200">
        <f t="shared" si="1"/>
        <v>14</v>
      </c>
      <c r="C30" s="2" t="s">
        <v>770</v>
      </c>
      <c r="D30" s="138"/>
      <c r="E30" s="53"/>
      <c r="F30" s="53"/>
      <c r="G30" s="261"/>
      <c r="H30" s="264">
        <f>'Service Points'!AC36</f>
        <v>0</v>
      </c>
      <c r="I30" s="257">
        <f>I29+1</f>
        <v>14</v>
      </c>
      <c r="J30" s="264">
        <f>'Service Points'!AR36</f>
        <v>0</v>
      </c>
      <c r="K30" s="257">
        <f>K29+1</f>
        <v>29</v>
      </c>
      <c r="L30" s="264">
        <f>LIBR0194+LIBR0209</f>
        <v>0</v>
      </c>
      <c r="M30" s="257">
        <f t="shared" si="0"/>
        <v>44</v>
      </c>
      <c r="N30" s="199"/>
    </row>
    <row r="31" spans="2:14" ht="18" customHeight="1" x14ac:dyDescent="0.35">
      <c r="B31" s="200">
        <f t="shared" si="1"/>
        <v>15</v>
      </c>
      <c r="C31" s="20" t="s">
        <v>646</v>
      </c>
      <c r="D31" s="138"/>
      <c r="E31" s="201"/>
      <c r="F31" s="201"/>
      <c r="G31" s="201"/>
      <c r="H31" s="313">
        <f>SUM(H17:H30)</f>
        <v>31</v>
      </c>
      <c r="I31" s="257">
        <f t="shared" si="2"/>
        <v>15</v>
      </c>
      <c r="J31" s="313">
        <f>SUM(J17:J30)</f>
        <v>0</v>
      </c>
      <c r="K31" s="257">
        <f t="shared" si="2"/>
        <v>30</v>
      </c>
      <c r="L31" s="313">
        <f>SUM(L17:L30)</f>
        <v>31</v>
      </c>
      <c r="M31" s="257">
        <f t="shared" si="0"/>
        <v>45</v>
      </c>
      <c r="N31" s="199"/>
    </row>
    <row r="32" spans="2:14" ht="3.75" customHeight="1" x14ac:dyDescent="0.35">
      <c r="B32" s="200"/>
      <c r="C32" s="20"/>
      <c r="D32" s="138"/>
      <c r="E32" s="201"/>
      <c r="F32" s="201"/>
      <c r="G32" s="201"/>
      <c r="H32" s="201"/>
      <c r="I32" s="201"/>
      <c r="J32" s="201"/>
      <c r="K32" s="201"/>
      <c r="L32" s="201"/>
      <c r="M32" s="257"/>
      <c r="N32" s="199"/>
    </row>
    <row r="33" spans="2:25" ht="18.75" customHeight="1" x14ac:dyDescent="0.35">
      <c r="B33" s="200"/>
      <c r="C33" s="20"/>
      <c r="D33" s="138"/>
      <c r="E33" s="201"/>
      <c r="F33" s="539" t="str">
        <f>CONCATENATE("Total number of libraries in ",Year-2,"-",Year-2001," (taken from last year's return)")</f>
        <v>Total number of libraries in 2019-20 (taken from last year's return)</v>
      </c>
      <c r="G33" s="579"/>
      <c r="H33" s="579"/>
      <c r="I33" s="579"/>
      <c r="J33" s="579"/>
      <c r="K33" s="580"/>
      <c r="L33" s="403">
        <f>VLOOKUP(FLAS,LY_Data,46,FALSE)</f>
        <v>31</v>
      </c>
      <c r="M33" s="257"/>
      <c r="N33" s="199"/>
    </row>
    <row r="34" spans="2:25" ht="18.75" customHeight="1" x14ac:dyDescent="0.35">
      <c r="B34" s="200"/>
      <c r="C34" s="20"/>
      <c r="D34" s="138"/>
      <c r="E34" s="539" t="str">
        <f>CONCATENATE("Total number of libraries in ",Year-2,"-",Year-2001,", minus Line 18 plus Line 19, minus Line 15")</f>
        <v>Total number of libraries in 2019-20, minus Line 18 plus Line 19, minus Line 15</v>
      </c>
      <c r="F34" s="579"/>
      <c r="G34" s="579"/>
      <c r="H34" s="579"/>
      <c r="I34" s="579"/>
      <c r="J34" s="579"/>
      <c r="K34" s="580"/>
      <c r="L34" s="403" t="str">
        <f>IF(OR(L33="..",LIBR0211="..",LIBR0212=".."),"..",SUM(L33+LIBR0212-LIBR0211)-LIBR0014)</f>
        <v>..</v>
      </c>
      <c r="M34" s="257"/>
      <c r="N34" s="199"/>
      <c r="O34" s="392"/>
    </row>
    <row r="35" spans="2:25" ht="7.5" customHeight="1" x14ac:dyDescent="0.3">
      <c r="B35" s="200"/>
      <c r="C35" s="20"/>
      <c r="D35" s="138"/>
      <c r="E35" s="391"/>
      <c r="F35" s="201"/>
      <c r="G35" s="201"/>
      <c r="H35" s="201"/>
      <c r="I35" s="201"/>
      <c r="J35" s="201"/>
      <c r="K35" s="201"/>
      <c r="L35" s="427"/>
      <c r="M35" s="257"/>
      <c r="N35" s="199"/>
      <c r="O35" s="392"/>
    </row>
    <row r="36" spans="2:25" ht="18.75" customHeight="1" x14ac:dyDescent="0.3">
      <c r="B36" s="200">
        <f>B31+1</f>
        <v>16</v>
      </c>
      <c r="C36" s="2" t="s">
        <v>6744</v>
      </c>
      <c r="D36" s="138"/>
      <c r="E36" s="201"/>
      <c r="F36" s="428"/>
      <c r="G36" s="201"/>
      <c r="H36" s="201"/>
      <c r="I36" s="536" t="s">
        <v>6692</v>
      </c>
      <c r="J36" s="536"/>
      <c r="K36" s="201"/>
      <c r="L36" s="429">
        <f>IFERROR(Y36,"..")</f>
        <v>1</v>
      </c>
      <c r="M36" s="257">
        <f>M31+1</f>
        <v>46</v>
      </c>
      <c r="N36" s="199"/>
      <c r="O36" s="392"/>
      <c r="W36" s="54">
        <f>SUM('Service Points'!F37:F176)</f>
        <v>1258.4000000000001</v>
      </c>
      <c r="X36" s="54">
        <f>SUM(W36:W37)</f>
        <v>1258.4000000000001</v>
      </c>
      <c r="Y36" s="414">
        <f>(W36/X36)</f>
        <v>1</v>
      </c>
    </row>
    <row r="37" spans="2:25" ht="21" customHeight="1" x14ac:dyDescent="0.3">
      <c r="B37" s="200">
        <f>B36+1</f>
        <v>17</v>
      </c>
      <c r="C37" s="2" t="s">
        <v>6745</v>
      </c>
      <c r="D37" s="138"/>
      <c r="E37" s="394"/>
      <c r="F37" s="428"/>
      <c r="G37" s="201"/>
      <c r="H37" s="201"/>
      <c r="I37" s="536"/>
      <c r="J37" s="536"/>
      <c r="K37" s="201"/>
      <c r="L37" s="429">
        <f>IFERROR(Y37,"..")</f>
        <v>0</v>
      </c>
      <c r="M37" s="257">
        <f>M36+1</f>
        <v>47</v>
      </c>
      <c r="N37" s="199"/>
      <c r="O37" s="392"/>
      <c r="W37" s="54">
        <f>SUM('Service Points'!G37:G176)</f>
        <v>0</v>
      </c>
      <c r="Y37" s="414">
        <f>(W37/X36)</f>
        <v>0</v>
      </c>
    </row>
    <row r="38" spans="2:25" ht="18.75" customHeight="1" x14ac:dyDescent="0.3">
      <c r="B38" s="200"/>
      <c r="C38" s="541" t="str">
        <f>IF(OR(LIBR0014="..",LIBR0211="..",LIBR0212=".."),"",IF(L34&lt;&gt;0,"The number of service points for this year does not match the number of service points from last year + the number of libraries opened - the number of libraries permanently closed. Please double check your figures and/or add a comment under Line 19.",""))</f>
        <v/>
      </c>
      <c r="D38" s="541"/>
      <c r="E38" s="541"/>
      <c r="F38" s="541"/>
      <c r="G38" s="541"/>
      <c r="H38" s="541"/>
      <c r="I38" s="541"/>
      <c r="J38" s="541"/>
      <c r="K38" s="541"/>
      <c r="L38" s="541"/>
      <c r="M38" s="257"/>
      <c r="N38" s="199"/>
      <c r="O38" s="392"/>
    </row>
    <row r="39" spans="2:25" ht="18.75" customHeight="1" x14ac:dyDescent="0.3">
      <c r="B39" s="200"/>
      <c r="C39" s="541"/>
      <c r="D39" s="541"/>
      <c r="E39" s="541"/>
      <c r="F39" s="541"/>
      <c r="G39" s="541"/>
      <c r="H39" s="541"/>
      <c r="I39" s="541"/>
      <c r="J39" s="541"/>
      <c r="K39" s="541"/>
      <c r="L39" s="541"/>
      <c r="M39" s="257"/>
      <c r="N39" s="199"/>
      <c r="O39" s="392"/>
    </row>
    <row r="40" spans="2:25" ht="7.5" customHeight="1" x14ac:dyDescent="0.35">
      <c r="B40" s="200"/>
      <c r="C40" s="53"/>
      <c r="D40" s="20"/>
      <c r="E40" s="201"/>
      <c r="F40" s="201"/>
      <c r="G40" s="201"/>
      <c r="H40" s="260"/>
      <c r="I40" s="257"/>
      <c r="J40" s="260"/>
      <c r="K40" s="257"/>
      <c r="L40" s="260"/>
      <c r="M40" s="257"/>
      <c r="N40" s="199"/>
    </row>
    <row r="41" spans="2:25" ht="18" customHeight="1" x14ac:dyDescent="0.35">
      <c r="B41" s="198"/>
      <c r="C41" s="53"/>
      <c r="D41" s="20"/>
      <c r="E41" s="201"/>
      <c r="F41" s="201"/>
      <c r="G41" s="201"/>
      <c r="H41" s="43"/>
      <c r="I41" s="43"/>
      <c r="J41" s="2"/>
      <c r="K41" s="2"/>
      <c r="L41" s="80" t="s">
        <v>246</v>
      </c>
      <c r="M41" s="53"/>
      <c r="N41" s="199"/>
    </row>
    <row r="42" spans="2:25" ht="18" customHeight="1" x14ac:dyDescent="0.35">
      <c r="B42" s="200">
        <f>B37+1</f>
        <v>18</v>
      </c>
      <c r="C42" s="2" t="str">
        <f>CONCATENATE("Libraries permanently closed during ",Year-1,"-",Year-2000)</f>
        <v>Libraries permanently closed during 2020-21</v>
      </c>
      <c r="D42" s="138"/>
      <c r="E42" s="53"/>
      <c r="F42" s="53"/>
      <c r="G42" s="201"/>
      <c r="H42" s="3"/>
      <c r="I42" s="3"/>
      <c r="J42" s="393"/>
      <c r="K42" s="262"/>
      <c r="L42" s="248" t="s">
        <v>554</v>
      </c>
      <c r="M42" s="257">
        <f>M37+1</f>
        <v>48</v>
      </c>
      <c r="N42" s="59"/>
    </row>
    <row r="43" spans="2:25" ht="18" customHeight="1" x14ac:dyDescent="0.35">
      <c r="B43" s="200">
        <f>B42+1</f>
        <v>19</v>
      </c>
      <c r="C43" s="2" t="str">
        <f>CONCATENATE("Libraries opened during ",Year-1,"-",Year-2000)</f>
        <v>Libraries opened during 2020-21</v>
      </c>
      <c r="D43" s="138"/>
      <c r="E43" s="53"/>
      <c r="F43" s="53"/>
      <c r="G43" s="201"/>
      <c r="H43" s="3"/>
      <c r="I43" s="3"/>
      <c r="J43" s="393"/>
      <c r="K43" s="262"/>
      <c r="L43" s="248" t="s">
        <v>554</v>
      </c>
      <c r="M43" s="257">
        <f>M42+1</f>
        <v>49</v>
      </c>
      <c r="N43" s="59"/>
    </row>
    <row r="44" spans="2:25" ht="6" customHeight="1" x14ac:dyDescent="0.35">
      <c r="B44" s="200"/>
      <c r="C44" s="53"/>
      <c r="D44" s="20"/>
      <c r="E44" s="201"/>
      <c r="F44" s="201"/>
      <c r="G44" s="201"/>
      <c r="H44" s="260"/>
      <c r="I44" s="257"/>
      <c r="J44" s="260"/>
      <c r="K44" s="257"/>
      <c r="L44" s="260"/>
      <c r="M44" s="257"/>
      <c r="N44" s="199"/>
    </row>
    <row r="45" spans="2:25" ht="18" customHeight="1" x14ac:dyDescent="0.35">
      <c r="B45" s="200"/>
      <c r="C45" s="2" t="s">
        <v>843</v>
      </c>
      <c r="D45" s="2"/>
      <c r="E45" s="2"/>
      <c r="F45" s="2"/>
      <c r="G45" s="2"/>
      <c r="H45" s="2"/>
      <c r="I45" s="2"/>
      <c r="J45" s="2"/>
      <c r="K45" s="2"/>
      <c r="L45" s="2"/>
      <c r="M45" s="257"/>
      <c r="N45" s="199"/>
    </row>
    <row r="46" spans="2:25" ht="12.75" customHeight="1" x14ac:dyDescent="0.35">
      <c r="B46" s="198"/>
      <c r="C46" s="2" t="s">
        <v>844</v>
      </c>
      <c r="D46" s="2"/>
      <c r="E46" s="2"/>
      <c r="F46" s="2"/>
      <c r="G46" s="2"/>
      <c r="H46" s="2"/>
      <c r="I46" s="2"/>
      <c r="J46" s="2"/>
      <c r="K46" s="2"/>
      <c r="L46" s="2"/>
      <c r="M46" s="257"/>
      <c r="N46" s="199"/>
    </row>
    <row r="47" spans="2:25" ht="18" customHeight="1" x14ac:dyDescent="0.35">
      <c r="B47" s="297"/>
      <c r="C47" s="576" t="s">
        <v>554</v>
      </c>
      <c r="D47" s="577"/>
      <c r="E47" s="577"/>
      <c r="F47" s="577"/>
      <c r="G47" s="577"/>
      <c r="H47" s="577"/>
      <c r="I47" s="577"/>
      <c r="J47" s="577"/>
      <c r="K47" s="577"/>
      <c r="L47" s="578"/>
      <c r="M47" s="1"/>
      <c r="N47" s="203"/>
    </row>
    <row r="48" spans="2:25" ht="6" customHeight="1" x14ac:dyDescent="0.35">
      <c r="B48" s="202"/>
      <c r="C48" s="2"/>
      <c r="D48" s="2"/>
      <c r="E48" s="2"/>
      <c r="F48" s="2"/>
      <c r="G48" s="2"/>
      <c r="H48" s="2"/>
      <c r="I48" s="2"/>
      <c r="J48" s="75"/>
      <c r="K48" s="75"/>
      <c r="L48" s="75"/>
      <c r="M48" s="1"/>
      <c r="N48" s="203"/>
    </row>
    <row r="49" spans="2:14" ht="18" customHeight="1" x14ac:dyDescent="0.35">
      <c r="B49" s="200">
        <f>B43+1</f>
        <v>20</v>
      </c>
      <c r="C49" s="2" t="s">
        <v>2338</v>
      </c>
      <c r="D49" s="2"/>
      <c r="E49" s="2"/>
      <c r="F49" s="2"/>
      <c r="G49" s="2"/>
      <c r="H49" s="2"/>
      <c r="I49" s="2"/>
      <c r="J49" s="75"/>
      <c r="K49" s="75"/>
      <c r="L49" s="75"/>
      <c r="M49" s="1"/>
      <c r="N49" s="203"/>
    </row>
    <row r="50" spans="2:14" ht="18" customHeight="1" x14ac:dyDescent="0.35">
      <c r="B50" s="200"/>
      <c r="C50" s="576" t="s">
        <v>554</v>
      </c>
      <c r="D50" s="577"/>
      <c r="E50" s="577"/>
      <c r="F50" s="577"/>
      <c r="G50" s="577"/>
      <c r="H50" s="577"/>
      <c r="I50" s="577"/>
      <c r="J50" s="577"/>
      <c r="K50" s="577"/>
      <c r="L50" s="578"/>
      <c r="M50" s="1"/>
      <c r="N50" s="203"/>
    </row>
    <row r="51" spans="2:14" ht="6" customHeight="1" x14ac:dyDescent="0.35">
      <c r="B51" s="202"/>
      <c r="C51" s="2"/>
      <c r="D51" s="2"/>
      <c r="E51" s="2"/>
      <c r="F51" s="2"/>
      <c r="G51" s="2"/>
      <c r="H51" s="2"/>
      <c r="I51" s="2"/>
      <c r="J51" s="75"/>
      <c r="K51" s="75"/>
      <c r="L51" s="75"/>
      <c r="M51" s="1"/>
      <c r="N51" s="203"/>
    </row>
    <row r="52" spans="2:14" ht="18" customHeight="1" x14ac:dyDescent="0.35">
      <c r="B52" s="202"/>
      <c r="C52" s="2" t="str">
        <f>CONCATENATE("Busiest Service Point in ",Year-1,"-",Year-2000," in terms of issues per annum:")</f>
        <v>Busiest Service Point in 2020-21 in terms of issues per annum:</v>
      </c>
      <c r="D52" s="2"/>
      <c r="E52" s="2"/>
      <c r="F52" s="2"/>
      <c r="G52" s="2"/>
      <c r="H52" s="2"/>
      <c r="I52" s="2"/>
      <c r="J52" s="75"/>
      <c r="K52" s="75"/>
      <c r="L52" s="75"/>
      <c r="M52" s="1"/>
      <c r="N52" s="203"/>
    </row>
    <row r="53" spans="2:14" ht="18" customHeight="1" x14ac:dyDescent="0.35">
      <c r="B53" s="200">
        <f>B49+1</f>
        <v>21</v>
      </c>
      <c r="C53" s="2" t="s">
        <v>846</v>
      </c>
      <c r="D53" s="17"/>
      <c r="E53" s="573" t="s">
        <v>2264</v>
      </c>
      <c r="F53" s="574"/>
      <c r="G53" s="575"/>
      <c r="H53" s="310">
        <f>M43+1</f>
        <v>50</v>
      </c>
      <c r="I53" s="3" t="s">
        <v>755</v>
      </c>
      <c r="J53" s="2"/>
      <c r="K53" s="32"/>
      <c r="L53" s="248">
        <v>19907</v>
      </c>
      <c r="M53" s="257">
        <f>H53+1</f>
        <v>51</v>
      </c>
      <c r="N53" s="203"/>
    </row>
    <row r="54" spans="2:14" ht="6" customHeight="1" x14ac:dyDescent="0.35">
      <c r="B54" s="202"/>
      <c r="C54" s="2"/>
      <c r="D54" s="2"/>
      <c r="E54" s="2"/>
      <c r="F54" s="2"/>
      <c r="G54" s="2"/>
      <c r="H54" s="2"/>
      <c r="I54" s="2"/>
      <c r="J54" s="75"/>
      <c r="K54" s="75"/>
      <c r="L54" s="75"/>
      <c r="M54" s="1"/>
      <c r="N54" s="203"/>
    </row>
    <row r="55" spans="2:14" ht="18" customHeight="1" x14ac:dyDescent="0.35">
      <c r="B55" s="200"/>
      <c r="C55" s="2" t="str">
        <f>CONCATENATE("Busiest Service Point in ",Year-1,"-",Year-2000," in terms of visits per annum:")</f>
        <v>Busiest Service Point in 2020-21 in terms of visits per annum:</v>
      </c>
      <c r="D55" s="76"/>
      <c r="E55" s="2"/>
      <c r="F55" s="18"/>
      <c r="G55" s="18"/>
      <c r="H55" s="18"/>
      <c r="I55" s="3"/>
      <c r="J55" s="2"/>
      <c r="K55" s="2"/>
      <c r="L55" s="19"/>
      <c r="M55" s="140"/>
      <c r="N55" s="203"/>
    </row>
    <row r="56" spans="2:14" ht="18" customHeight="1" x14ac:dyDescent="0.35">
      <c r="B56" s="200">
        <f>B53+1</f>
        <v>22</v>
      </c>
      <c r="C56" s="2" t="s">
        <v>846</v>
      </c>
      <c r="D56" s="76"/>
      <c r="E56" s="573" t="s">
        <v>2264</v>
      </c>
      <c r="F56" s="574"/>
      <c r="G56" s="575"/>
      <c r="H56" s="310">
        <f>M53+1</f>
        <v>52</v>
      </c>
      <c r="I56" s="3" t="s">
        <v>756</v>
      </c>
      <c r="J56" s="2"/>
      <c r="K56" s="32"/>
      <c r="L56" s="248">
        <v>6079</v>
      </c>
      <c r="M56" s="257">
        <f>H56+1</f>
        <v>53</v>
      </c>
      <c r="N56" s="203"/>
    </row>
    <row r="57" spans="2:14" ht="13.5" customHeight="1" x14ac:dyDescent="0.35">
      <c r="B57" s="198"/>
      <c r="C57" s="74"/>
      <c r="D57" s="74"/>
      <c r="E57" s="74"/>
      <c r="F57" s="76"/>
      <c r="G57" s="74"/>
      <c r="H57" s="74"/>
      <c r="I57" s="74"/>
      <c r="J57" s="74"/>
      <c r="K57" s="74"/>
      <c r="L57" s="77"/>
      <c r="M57" s="12"/>
      <c r="N57" s="199"/>
    </row>
    <row r="58" spans="2:14" ht="18" customHeight="1" x14ac:dyDescent="0.35">
      <c r="B58" s="200">
        <f>B56+1</f>
        <v>23</v>
      </c>
      <c r="C58" s="3" t="s">
        <v>6487</v>
      </c>
      <c r="D58" s="74"/>
      <c r="E58" s="74"/>
      <c r="F58" s="76"/>
      <c r="G58" s="74"/>
      <c r="H58" s="74"/>
      <c r="I58" s="74"/>
      <c r="J58" s="74"/>
      <c r="K58" s="74"/>
      <c r="L58" s="77"/>
      <c r="M58" s="12"/>
      <c r="N58" s="199"/>
    </row>
    <row r="59" spans="2:14" ht="13.5" customHeight="1" x14ac:dyDescent="0.35">
      <c r="B59" s="198"/>
      <c r="C59" s="594" t="s">
        <v>554</v>
      </c>
      <c r="D59" s="595"/>
      <c r="E59" s="595"/>
      <c r="F59" s="595"/>
      <c r="G59" s="595"/>
      <c r="H59" s="595"/>
      <c r="I59" s="595"/>
      <c r="J59" s="595"/>
      <c r="K59" s="595"/>
      <c r="L59" s="596"/>
      <c r="M59" s="12"/>
      <c r="N59" s="199"/>
    </row>
    <row r="60" spans="2:14" ht="13.5" customHeight="1" x14ac:dyDescent="0.35">
      <c r="B60" s="198"/>
      <c r="C60" s="597"/>
      <c r="D60" s="598"/>
      <c r="E60" s="598"/>
      <c r="F60" s="598"/>
      <c r="G60" s="598"/>
      <c r="H60" s="598"/>
      <c r="I60" s="598"/>
      <c r="J60" s="598"/>
      <c r="K60" s="598"/>
      <c r="L60" s="599"/>
      <c r="M60" s="12"/>
      <c r="N60" s="199"/>
    </row>
    <row r="61" spans="2:14" ht="13.5" customHeight="1" x14ac:dyDescent="0.35">
      <c r="B61" s="198"/>
      <c r="C61" s="600"/>
      <c r="D61" s="601"/>
      <c r="E61" s="601"/>
      <c r="F61" s="601"/>
      <c r="G61" s="601"/>
      <c r="H61" s="601"/>
      <c r="I61" s="601"/>
      <c r="J61" s="601"/>
      <c r="K61" s="601"/>
      <c r="L61" s="602"/>
      <c r="M61" s="12"/>
      <c r="N61" s="199"/>
    </row>
    <row r="62" spans="2:14" ht="6" customHeight="1" x14ac:dyDescent="0.35">
      <c r="B62" s="198"/>
      <c r="C62" s="74"/>
      <c r="D62" s="74"/>
      <c r="E62" s="74"/>
      <c r="F62" s="76"/>
      <c r="G62" s="74"/>
      <c r="H62" s="74"/>
      <c r="I62" s="74"/>
      <c r="J62" s="74"/>
      <c r="K62" s="74"/>
      <c r="L62" s="77"/>
      <c r="M62" s="12"/>
      <c r="N62" s="199"/>
    </row>
    <row r="63" spans="2:14" ht="18" customHeight="1" x14ac:dyDescent="0.35">
      <c r="B63" s="202"/>
      <c r="C63" s="41"/>
      <c r="D63" s="75"/>
      <c r="E63" s="75"/>
      <c r="F63" s="75"/>
      <c r="G63" s="75"/>
      <c r="H63" s="75"/>
      <c r="I63" s="75"/>
      <c r="J63" s="75"/>
      <c r="K63" s="75"/>
      <c r="L63" s="603" t="s">
        <v>225</v>
      </c>
      <c r="M63" s="61"/>
      <c r="N63" s="203"/>
    </row>
    <row r="64" spans="2:14" ht="18" customHeight="1" x14ac:dyDescent="0.35">
      <c r="B64" s="57"/>
      <c r="C64" s="41" t="s">
        <v>88</v>
      </c>
      <c r="D64" s="58"/>
      <c r="E64" s="58"/>
      <c r="F64" s="58"/>
      <c r="G64" s="58"/>
      <c r="H64" s="58"/>
      <c r="I64" s="61"/>
      <c r="J64" s="78"/>
      <c r="K64" s="78"/>
      <c r="L64" s="603"/>
      <c r="M64" s="61"/>
      <c r="N64" s="59"/>
    </row>
    <row r="65" spans="2:16" ht="18" customHeight="1" x14ac:dyDescent="0.35">
      <c r="B65" s="57"/>
      <c r="C65" s="301" t="s">
        <v>754</v>
      </c>
      <c r="D65" s="58"/>
      <c r="E65" s="58"/>
      <c r="F65" s="58"/>
      <c r="G65" s="58"/>
      <c r="H65" s="79"/>
      <c r="I65" s="79"/>
      <c r="J65" s="79"/>
      <c r="K65" s="79"/>
      <c r="L65" s="603"/>
      <c r="M65" s="61"/>
      <c r="N65" s="59"/>
    </row>
    <row r="66" spans="2:16" ht="18" customHeight="1" x14ac:dyDescent="0.35">
      <c r="B66" s="200">
        <f>B58+1</f>
        <v>24</v>
      </c>
      <c r="C66" s="3" t="str">
        <f>CONCATENATE("Number of devices with libraries catalogue, internet access and OPACs at 31 March ",Year)</f>
        <v>Number of devices with libraries catalogue, internet access and OPACs at 31 March 2021</v>
      </c>
      <c r="D66" s="3"/>
      <c r="E66" s="3"/>
      <c r="F66" s="3"/>
      <c r="G66" s="3"/>
      <c r="H66" s="3"/>
      <c r="I66" s="3"/>
      <c r="J66" s="145"/>
      <c r="K66" s="145"/>
      <c r="L66" s="249">
        <v>280</v>
      </c>
      <c r="M66" s="257">
        <f>M56+1</f>
        <v>54</v>
      </c>
      <c r="N66" s="59"/>
    </row>
    <row r="67" spans="2:16" ht="18" customHeight="1" x14ac:dyDescent="0.35">
      <c r="B67" s="200">
        <f>B66+1</f>
        <v>25</v>
      </c>
      <c r="C67" s="3" t="str">
        <f>CONCATENATE("Number of hours available for use of and access to the internet from 1 April ",Year-1," to 31 March ",Year)</f>
        <v>Number of hours available for use of and access to the internet from 1 April 2020 to 31 March 2021</v>
      </c>
      <c r="D67" s="3"/>
      <c r="E67" s="3"/>
      <c r="F67" s="3"/>
      <c r="G67" s="3"/>
      <c r="H67" s="3"/>
      <c r="I67" s="3"/>
      <c r="J67" s="145"/>
      <c r="K67" s="145"/>
      <c r="L67" s="248" t="s">
        <v>554</v>
      </c>
      <c r="M67" s="257">
        <f>M66+1</f>
        <v>55</v>
      </c>
      <c r="N67" s="59"/>
    </row>
    <row r="68" spans="2:16" ht="18" customHeight="1" x14ac:dyDescent="0.35">
      <c r="B68" s="200">
        <f>B67+1</f>
        <v>26</v>
      </c>
      <c r="C68" s="3" t="str">
        <f>CONCATENATE("Number of hours recorded for use of and access to the internet from 1 April ",Year-1," to 31 March ",Year)</f>
        <v>Number of hours recorded for use of and access to the internet from 1 April 2020 to 31 March 2021</v>
      </c>
      <c r="D68" s="3"/>
      <c r="E68" s="3"/>
      <c r="F68" s="3"/>
      <c r="G68" s="3"/>
      <c r="H68" s="3"/>
      <c r="I68" s="3"/>
      <c r="J68" s="3"/>
      <c r="K68" s="3"/>
      <c r="L68" s="250" t="s">
        <v>554</v>
      </c>
      <c r="M68" s="257">
        <f>M67+1</f>
        <v>56</v>
      </c>
      <c r="N68" s="59"/>
      <c r="P68" s="275">
        <f>IF(OR(L67="..",L68=".."),0,IF(L68&gt;L67,1,0))</f>
        <v>0</v>
      </c>
    </row>
    <row r="69" spans="2:16" ht="21" customHeight="1" x14ac:dyDescent="0.35">
      <c r="B69" s="57"/>
      <c r="C69" s="610" t="s">
        <v>228</v>
      </c>
      <c r="D69" s="611"/>
      <c r="E69" s="611"/>
      <c r="F69" s="611"/>
      <c r="G69" s="611"/>
      <c r="H69" s="611"/>
      <c r="I69" s="611"/>
      <c r="J69" s="611"/>
      <c r="K69" s="611"/>
      <c r="L69" s="611"/>
      <c r="M69" s="61"/>
      <c r="N69" s="59"/>
    </row>
    <row r="70" spans="2:16" ht="18" customHeight="1" x14ac:dyDescent="0.35">
      <c r="B70" s="57"/>
      <c r="C70" s="41" t="s">
        <v>466</v>
      </c>
      <c r="D70" s="41"/>
      <c r="E70" s="41"/>
      <c r="F70" s="41"/>
      <c r="G70" s="41"/>
      <c r="H70" s="41"/>
      <c r="I70" s="41"/>
      <c r="J70" s="41"/>
      <c r="K70" s="41"/>
      <c r="L70" s="41"/>
      <c r="M70" s="61"/>
      <c r="N70" s="59"/>
    </row>
    <row r="71" spans="2:16" ht="18" customHeight="1" x14ac:dyDescent="0.35">
      <c r="B71" s="200">
        <f>B68+1</f>
        <v>27</v>
      </c>
      <c r="C71" s="3" t="str">
        <f>CONCATENATE("Number of Service Points that have a public access Wi-Fi network available as at 31 March ",Year)</f>
        <v>Number of Service Points that have a public access Wi-Fi network available as at 31 March 2021</v>
      </c>
      <c r="D71" s="44"/>
      <c r="E71" s="44"/>
      <c r="F71" s="44"/>
      <c r="G71" s="44"/>
      <c r="H71" s="44"/>
      <c r="I71" s="44"/>
      <c r="J71" s="44"/>
      <c r="K71" s="44"/>
      <c r="L71" s="248">
        <v>28</v>
      </c>
      <c r="M71" s="257">
        <f>M68+1</f>
        <v>57</v>
      </c>
      <c r="N71" s="59"/>
    </row>
    <row r="72" spans="2:16" ht="18" customHeight="1" x14ac:dyDescent="0.35">
      <c r="B72" s="200">
        <f>B71+1</f>
        <v>28</v>
      </c>
      <c r="C72" s="3" t="str">
        <f>CONCATENATE("Number of hours of recorded usage of public access Wi-Fi as at 31 March ",Year)</f>
        <v>Number of hours of recorded usage of public access Wi-Fi as at 31 March 2021</v>
      </c>
      <c r="D72" s="44"/>
      <c r="E72" s="44"/>
      <c r="F72" s="44"/>
      <c r="G72" s="44"/>
      <c r="H72" s="44"/>
      <c r="I72" s="417"/>
      <c r="J72" s="418"/>
      <c r="K72" s="44"/>
      <c r="L72" s="248" t="s">
        <v>554</v>
      </c>
      <c r="M72" s="257">
        <f>M71+1</f>
        <v>58</v>
      </c>
      <c r="N72" s="59"/>
    </row>
    <row r="73" spans="2:16" ht="9.75" customHeight="1" thickBot="1" x14ac:dyDescent="0.4">
      <c r="B73" s="67"/>
      <c r="C73" s="204"/>
      <c r="D73" s="204"/>
      <c r="E73" s="204"/>
      <c r="F73" s="204"/>
      <c r="G73" s="204"/>
      <c r="H73" s="204"/>
      <c r="I73" s="204"/>
      <c r="J73" s="204"/>
      <c r="K73" s="204"/>
      <c r="L73" s="204"/>
      <c r="M73" s="205"/>
      <c r="N73" s="206"/>
    </row>
    <row r="74" spans="2:16" ht="18" customHeight="1" thickBot="1" x14ac:dyDescent="0.4">
      <c r="B74" s="590" t="s">
        <v>817</v>
      </c>
      <c r="C74" s="591"/>
      <c r="D74" s="591"/>
      <c r="E74" s="591"/>
      <c r="F74" s="591"/>
      <c r="G74" s="591"/>
      <c r="H74" s="591"/>
      <c r="I74" s="591"/>
      <c r="J74" s="591"/>
      <c r="K74" s="591"/>
      <c r="L74" s="588" t="s">
        <v>2335</v>
      </c>
      <c r="M74" s="588"/>
      <c r="N74" s="589"/>
    </row>
    <row r="75" spans="2:16" ht="18" customHeight="1" x14ac:dyDescent="0.35">
      <c r="B75" s="583"/>
      <c r="C75" s="584"/>
      <c r="D75" s="584"/>
      <c r="E75" s="584"/>
      <c r="F75" s="584"/>
      <c r="G75" s="584"/>
      <c r="H75" s="584"/>
      <c r="I75" s="584"/>
      <c r="J75" s="584"/>
      <c r="K75" s="584"/>
      <c r="L75" s="584"/>
      <c r="M75" s="584"/>
      <c r="N75" s="585"/>
    </row>
    <row r="76" spans="2:16" s="104" customFormat="1" ht="18" customHeight="1" x14ac:dyDescent="0.35">
      <c r="B76" s="202"/>
      <c r="C76" s="81"/>
      <c r="D76" s="75"/>
      <c r="E76" s="75"/>
      <c r="F76" s="75"/>
      <c r="G76" s="75"/>
      <c r="H76" s="75"/>
      <c r="I76" s="75"/>
      <c r="J76" s="75"/>
      <c r="K76" s="75"/>
      <c r="L76" s="80" t="s">
        <v>349</v>
      </c>
      <c r="M76" s="13"/>
      <c r="N76" s="203"/>
    </row>
    <row r="77" spans="2:16" s="104" customFormat="1" ht="18" customHeight="1" x14ac:dyDescent="0.35">
      <c r="B77" s="200">
        <f>B72+1</f>
        <v>29</v>
      </c>
      <c r="C77" s="20" t="str">
        <f>CONCATENATE("Total Book Stock at 1 April ",Year-1)</f>
        <v>Total Book Stock at 1 April 2020</v>
      </c>
      <c r="D77" s="2"/>
      <c r="E77" s="2"/>
      <c r="F77" s="2"/>
      <c r="G77" s="612" t="s">
        <v>561</v>
      </c>
      <c r="H77" s="612"/>
      <c r="I77" s="612"/>
      <c r="J77" s="612"/>
      <c r="K77" s="612"/>
      <c r="L77" s="263">
        <v>1243135</v>
      </c>
      <c r="M77" s="257">
        <f>M72+1</f>
        <v>59</v>
      </c>
      <c r="N77" s="203"/>
    </row>
    <row r="78" spans="2:16" s="104" customFormat="1" ht="18" customHeight="1" x14ac:dyDescent="0.35">
      <c r="B78" s="200"/>
      <c r="C78" s="81"/>
      <c r="D78" s="2"/>
      <c r="E78" s="2"/>
      <c r="F78" s="2"/>
      <c r="G78" s="612"/>
      <c r="H78" s="612"/>
      <c r="I78" s="612"/>
      <c r="J78" s="612"/>
      <c r="K78" s="612"/>
      <c r="L78" s="75"/>
      <c r="M78" s="140"/>
      <c r="N78" s="203"/>
    </row>
    <row r="79" spans="2:16" s="104" customFormat="1" ht="18" customHeight="1" x14ac:dyDescent="0.35">
      <c r="B79" s="200"/>
      <c r="C79" s="41" t="str">
        <f>CONCATENATE("Book Stock at 31 March ",Year)</f>
        <v>Book Stock at 31 March 2021</v>
      </c>
      <c r="D79" s="2"/>
      <c r="E79" s="2"/>
      <c r="F79" s="2"/>
      <c r="G79" s="2"/>
      <c r="H79" s="2"/>
      <c r="I79" s="75"/>
      <c r="J79" s="75"/>
      <c r="K79" s="75"/>
      <c r="L79" s="80" t="s">
        <v>349</v>
      </c>
      <c r="M79" s="140"/>
      <c r="N79" s="203"/>
    </row>
    <row r="80" spans="2:16" s="104" customFormat="1" ht="18" customHeight="1" x14ac:dyDescent="0.35">
      <c r="B80" s="200">
        <f>B77+1</f>
        <v>30</v>
      </c>
      <c r="C80" s="2" t="s">
        <v>856</v>
      </c>
      <c r="D80" s="2"/>
      <c r="E80" s="2"/>
      <c r="F80" s="2"/>
      <c r="G80" s="2"/>
      <c r="H80" s="2"/>
      <c r="I80" s="83"/>
      <c r="J80" s="83"/>
      <c r="K80" s="83"/>
      <c r="L80" s="251">
        <v>313796</v>
      </c>
      <c r="M80" s="257">
        <f>M77+1</f>
        <v>60</v>
      </c>
      <c r="N80" s="203"/>
    </row>
    <row r="81" spans="2:14" s="104" customFormat="1" ht="18" customHeight="1" x14ac:dyDescent="0.35">
      <c r="B81" s="200"/>
      <c r="C81" s="2" t="s">
        <v>772</v>
      </c>
      <c r="D81" s="2"/>
      <c r="E81" s="2"/>
      <c r="F81" s="2"/>
      <c r="G81" s="2"/>
      <c r="H81" s="2"/>
      <c r="I81" s="75"/>
      <c r="J81" s="84"/>
      <c r="K81" s="84"/>
      <c r="L81" s="75"/>
      <c r="M81" s="140"/>
      <c r="N81" s="203"/>
    </row>
    <row r="82" spans="2:14" s="104" customFormat="1" ht="18" customHeight="1" x14ac:dyDescent="0.35">
      <c r="B82" s="200">
        <f>B80+1</f>
        <v>31</v>
      </c>
      <c r="C82" s="75"/>
      <c r="D82" s="2"/>
      <c r="E82" s="2"/>
      <c r="F82" s="2"/>
      <c r="G82" s="2" t="s">
        <v>29</v>
      </c>
      <c r="H82" s="2"/>
      <c r="I82" s="75"/>
      <c r="J82" s="75"/>
      <c r="K82" s="75"/>
      <c r="L82" s="251">
        <v>205031</v>
      </c>
      <c r="M82" s="257">
        <f>M80+1</f>
        <v>61</v>
      </c>
      <c r="N82" s="203"/>
    </row>
    <row r="83" spans="2:14" s="104" customFormat="1" ht="18" customHeight="1" x14ac:dyDescent="0.35">
      <c r="B83" s="200">
        <f>B82+1</f>
        <v>32</v>
      </c>
      <c r="C83" s="75"/>
      <c r="D83" s="2"/>
      <c r="E83" s="2"/>
      <c r="F83" s="2"/>
      <c r="G83" s="2" t="s">
        <v>28</v>
      </c>
      <c r="H83" s="2"/>
      <c r="I83" s="75"/>
      <c r="J83" s="75"/>
      <c r="K83" s="75"/>
      <c r="L83" s="251">
        <v>226029</v>
      </c>
      <c r="M83" s="257">
        <f>M82+1</f>
        <v>62</v>
      </c>
      <c r="N83" s="203"/>
    </row>
    <row r="84" spans="2:14" s="104" customFormat="1" ht="18" customHeight="1" x14ac:dyDescent="0.35">
      <c r="B84" s="200">
        <f>B83+1</f>
        <v>33</v>
      </c>
      <c r="C84" s="75"/>
      <c r="D84" s="2"/>
      <c r="E84" s="2"/>
      <c r="F84" s="2"/>
      <c r="G84" s="2" t="s">
        <v>52</v>
      </c>
      <c r="H84" s="2"/>
      <c r="I84" s="75"/>
      <c r="J84" s="75"/>
      <c r="K84" s="75"/>
      <c r="L84" s="251">
        <v>170895</v>
      </c>
      <c r="M84" s="257">
        <f>M83+1</f>
        <v>63</v>
      </c>
      <c r="N84" s="203"/>
    </row>
    <row r="85" spans="2:14" s="104" customFormat="1" ht="18" customHeight="1" x14ac:dyDescent="0.35">
      <c r="B85" s="200">
        <f>B84+1</f>
        <v>34</v>
      </c>
      <c r="C85" s="75"/>
      <c r="D85" s="2"/>
      <c r="E85" s="2"/>
      <c r="F85" s="2"/>
      <c r="G85" s="2" t="s">
        <v>53</v>
      </c>
      <c r="H85" s="2"/>
      <c r="I85" s="75"/>
      <c r="J85" s="75"/>
      <c r="K85" s="75"/>
      <c r="L85" s="251">
        <v>51714</v>
      </c>
      <c r="M85" s="257">
        <f>M84+1</f>
        <v>64</v>
      </c>
      <c r="N85" s="203"/>
    </row>
    <row r="86" spans="2:14" s="104" customFormat="1" ht="18" customHeight="1" x14ac:dyDescent="0.35">
      <c r="B86" s="200">
        <f>B85+1</f>
        <v>35</v>
      </c>
      <c r="C86" s="20" t="s">
        <v>229</v>
      </c>
      <c r="D86" s="2"/>
      <c r="E86" s="2"/>
      <c r="F86" s="2"/>
      <c r="G86" s="2"/>
      <c r="H86" s="2"/>
      <c r="I86" s="75"/>
      <c r="J86" s="86" t="str">
        <f>CONCATENATE("(Sum of Lines ",B82," to ",B85,")")</f>
        <v>(Sum of Lines 31 to 34)</v>
      </c>
      <c r="K86" s="11"/>
      <c r="L86" s="303">
        <f>IF(COUNTIF(L82:L85,"..")&gt;0,"..",SUM(L82:L85))</f>
        <v>653669</v>
      </c>
      <c r="M86" s="257">
        <f>M85+1</f>
        <v>65</v>
      </c>
      <c r="N86" s="203"/>
    </row>
    <row r="87" spans="2:14" ht="18" customHeight="1" x14ac:dyDescent="0.35">
      <c r="B87" s="200"/>
      <c r="C87" s="58"/>
      <c r="D87" s="2"/>
      <c r="E87" s="2"/>
      <c r="F87" s="2"/>
      <c r="G87" s="2"/>
      <c r="H87" s="2"/>
      <c r="I87" s="58"/>
      <c r="J87" s="58"/>
      <c r="K87" s="58"/>
      <c r="L87" s="58"/>
      <c r="M87" s="257"/>
      <c r="N87" s="199"/>
    </row>
    <row r="88" spans="2:14" s="104" customFormat="1" ht="18" customHeight="1" x14ac:dyDescent="0.35">
      <c r="B88" s="200">
        <f>B86+1</f>
        <v>36</v>
      </c>
      <c r="C88" s="2" t="s">
        <v>230</v>
      </c>
      <c r="D88" s="2"/>
      <c r="E88" s="2"/>
      <c r="F88" s="2"/>
      <c r="G88" s="2"/>
      <c r="H88" s="2"/>
      <c r="I88" s="75"/>
      <c r="J88" s="75"/>
      <c r="K88" s="75"/>
      <c r="L88" s="251">
        <v>290500</v>
      </c>
      <c r="M88" s="257">
        <f>M86+1</f>
        <v>66</v>
      </c>
      <c r="N88" s="203"/>
    </row>
    <row r="89" spans="2:14" s="104" customFormat="1" ht="18" customHeight="1" x14ac:dyDescent="0.35">
      <c r="B89" s="200"/>
      <c r="C89" s="2"/>
      <c r="D89" s="2"/>
      <c r="E89" s="2"/>
      <c r="F89" s="2"/>
      <c r="G89" s="2"/>
      <c r="H89" s="2"/>
      <c r="I89" s="75"/>
      <c r="J89" s="75"/>
      <c r="K89" s="75"/>
      <c r="L89" s="75"/>
      <c r="M89" s="257"/>
      <c r="N89" s="203"/>
    </row>
    <row r="90" spans="2:14" s="104" customFormat="1" ht="18" customHeight="1" x14ac:dyDescent="0.35">
      <c r="B90" s="200">
        <f>B88+1</f>
        <v>37</v>
      </c>
      <c r="C90" s="20" t="str">
        <f>CONCATENATE("Total Book Stock at 31 March ",Year)</f>
        <v>Total Book Stock at 31 March 2021</v>
      </c>
      <c r="D90" s="2"/>
      <c r="E90" s="2"/>
      <c r="F90" s="2"/>
      <c r="G90" s="2"/>
      <c r="H90" s="2"/>
      <c r="I90" s="75"/>
      <c r="J90" s="86" t="str">
        <f>CONCATENATE("(Sum of Lines ",B80,", ",B86," and ",B88,")")</f>
        <v>(Sum of Lines 30, 35 and 36)</v>
      </c>
      <c r="K90" s="11"/>
      <c r="L90" s="303">
        <f>IF(COUNTIF(L80:L88,"..")&gt;0,"..",SUM(L80,L86,L88))</f>
        <v>1257965</v>
      </c>
      <c r="M90" s="257">
        <f>M88+1</f>
        <v>67</v>
      </c>
      <c r="N90" s="203"/>
    </row>
    <row r="91" spans="2:14" s="104" customFormat="1" ht="18" customHeight="1" x14ac:dyDescent="0.35">
      <c r="B91" s="200"/>
      <c r="C91" s="609" t="str">
        <f>IF(OR(LIBR0023="..",LIBR0031=".."),"",IF(OR((LIBR0031/LIBR0023&gt;1.25),(LIBR0031/LIBR0023&lt;0.75)),"The Total Book Stock figure entered differs from last year by more than 25%. Could you please double check your figure, or provide a valid reason for the difference in 'Other Comments' under Section 15.",""))</f>
        <v/>
      </c>
      <c r="D91" s="609"/>
      <c r="E91" s="609"/>
      <c r="F91" s="609"/>
      <c r="G91" s="609"/>
      <c r="H91" s="609"/>
      <c r="I91" s="609"/>
      <c r="J91" s="609"/>
      <c r="K91" s="609"/>
      <c r="L91" s="609"/>
      <c r="M91" s="257"/>
      <c r="N91" s="203"/>
    </row>
    <row r="92" spans="2:14" s="104" customFormat="1" ht="18" customHeight="1" x14ac:dyDescent="0.35">
      <c r="B92" s="200"/>
      <c r="C92" s="609"/>
      <c r="D92" s="609"/>
      <c r="E92" s="609"/>
      <c r="F92" s="609"/>
      <c r="G92" s="609"/>
      <c r="H92" s="609"/>
      <c r="I92" s="609"/>
      <c r="J92" s="609"/>
      <c r="K92" s="609"/>
      <c r="L92" s="609"/>
      <c r="M92" s="257"/>
      <c r="N92" s="203"/>
    </row>
    <row r="93" spans="2:14" s="104" customFormat="1" ht="18" customHeight="1" x14ac:dyDescent="0.35">
      <c r="B93" s="200"/>
      <c r="C93" s="2"/>
      <c r="D93" s="2"/>
      <c r="E93" s="2"/>
      <c r="F93" s="2"/>
      <c r="G93" s="2"/>
      <c r="H93" s="2"/>
      <c r="I93" s="75"/>
      <c r="J93" s="86"/>
      <c r="K93" s="86"/>
      <c r="L93" s="4"/>
      <c r="M93" s="257"/>
      <c r="N93" s="203"/>
    </row>
    <row r="94" spans="2:14" s="104" customFormat="1" ht="18" customHeight="1" x14ac:dyDescent="0.35">
      <c r="B94" s="200"/>
      <c r="C94" s="41" t="s">
        <v>231</v>
      </c>
      <c r="D94" s="2"/>
      <c r="E94" s="2"/>
      <c r="F94" s="2"/>
      <c r="G94" s="2"/>
      <c r="H94" s="2"/>
      <c r="I94" s="75"/>
      <c r="J94" s="75"/>
      <c r="K94" s="75"/>
      <c r="L94" s="80" t="s">
        <v>349</v>
      </c>
      <c r="M94" s="257"/>
      <c r="N94" s="203"/>
    </row>
    <row r="95" spans="2:14" s="104" customFormat="1" ht="18" customHeight="1" x14ac:dyDescent="0.35">
      <c r="B95" s="200">
        <f>B90+1</f>
        <v>38</v>
      </c>
      <c r="C95" s="2" t="s">
        <v>856</v>
      </c>
      <c r="D95" s="2"/>
      <c r="E95" s="2"/>
      <c r="F95" s="2"/>
      <c r="G95" s="2"/>
      <c r="H95" s="2"/>
      <c r="I95" s="75"/>
      <c r="J95" s="75"/>
      <c r="K95" s="75"/>
      <c r="L95" s="251">
        <v>16</v>
      </c>
      <c r="M95" s="257">
        <f>M90+1</f>
        <v>68</v>
      </c>
      <c r="N95" s="203"/>
    </row>
    <row r="96" spans="2:14" s="104" customFormat="1" ht="18" customHeight="1" x14ac:dyDescent="0.35">
      <c r="B96" s="200"/>
      <c r="C96" s="2" t="s">
        <v>771</v>
      </c>
      <c r="D96" s="2"/>
      <c r="E96" s="2"/>
      <c r="F96" s="2"/>
      <c r="G96" s="2"/>
      <c r="H96" s="2"/>
      <c r="I96" s="75"/>
      <c r="J96" s="75"/>
      <c r="K96" s="75"/>
      <c r="L96" s="75"/>
      <c r="M96" s="257"/>
      <c r="N96" s="203"/>
    </row>
    <row r="97" spans="2:14" s="104" customFormat="1" ht="18" customHeight="1" x14ac:dyDescent="0.35">
      <c r="B97" s="200">
        <f>B95+1</f>
        <v>39</v>
      </c>
      <c r="C97" s="2"/>
      <c r="D97" s="2"/>
      <c r="E97" s="2"/>
      <c r="F97" s="2"/>
      <c r="G97" s="2" t="s">
        <v>29</v>
      </c>
      <c r="H97" s="2"/>
      <c r="I97" s="75"/>
      <c r="J97" s="75"/>
      <c r="K97" s="75"/>
      <c r="L97" s="251">
        <v>8370</v>
      </c>
      <c r="M97" s="257">
        <f>M95+1</f>
        <v>69</v>
      </c>
      <c r="N97" s="203"/>
    </row>
    <row r="98" spans="2:14" s="104" customFormat="1" ht="18" customHeight="1" x14ac:dyDescent="0.35">
      <c r="B98" s="200">
        <f>B97+1</f>
        <v>40</v>
      </c>
      <c r="C98" s="2"/>
      <c r="D98" s="2"/>
      <c r="E98" s="2"/>
      <c r="F98" s="2"/>
      <c r="G98" s="2" t="s">
        <v>28</v>
      </c>
      <c r="H98" s="2"/>
      <c r="I98" s="75"/>
      <c r="J98" s="75"/>
      <c r="K98" s="75"/>
      <c r="L98" s="251">
        <v>3681</v>
      </c>
      <c r="M98" s="257">
        <f>M97+1</f>
        <v>70</v>
      </c>
      <c r="N98" s="203"/>
    </row>
    <row r="99" spans="2:14" s="104" customFormat="1" ht="18" customHeight="1" x14ac:dyDescent="0.35">
      <c r="B99" s="200">
        <f>B98+1</f>
        <v>41</v>
      </c>
      <c r="C99" s="2"/>
      <c r="D99" s="2"/>
      <c r="E99" s="2"/>
      <c r="F99" s="2"/>
      <c r="G99" s="2" t="s">
        <v>52</v>
      </c>
      <c r="H99" s="2"/>
      <c r="I99" s="75"/>
      <c r="J99" s="75"/>
      <c r="K99" s="75"/>
      <c r="L99" s="251">
        <v>11449</v>
      </c>
      <c r="M99" s="257">
        <f>M98+1</f>
        <v>71</v>
      </c>
      <c r="N99" s="203"/>
    </row>
    <row r="100" spans="2:14" s="104" customFormat="1" ht="18" customHeight="1" x14ac:dyDescent="0.35">
      <c r="B100" s="200">
        <f>B99+1</f>
        <v>42</v>
      </c>
      <c r="C100" s="2"/>
      <c r="D100" s="2"/>
      <c r="E100" s="2"/>
      <c r="F100" s="2"/>
      <c r="G100" s="2" t="s">
        <v>53</v>
      </c>
      <c r="H100" s="2"/>
      <c r="I100" s="75"/>
      <c r="J100" s="75"/>
      <c r="K100" s="75"/>
      <c r="L100" s="251">
        <v>5277</v>
      </c>
      <c r="M100" s="257">
        <f>M99+1</f>
        <v>72</v>
      </c>
      <c r="N100" s="203"/>
    </row>
    <row r="101" spans="2:14" s="104" customFormat="1" ht="18" customHeight="1" x14ac:dyDescent="0.35">
      <c r="B101" s="200">
        <f>B100+1</f>
        <v>43</v>
      </c>
      <c r="C101" s="20" t="s">
        <v>229</v>
      </c>
      <c r="D101" s="2"/>
      <c r="E101" s="2"/>
      <c r="F101" s="2"/>
      <c r="G101" s="2"/>
      <c r="H101" s="2"/>
      <c r="I101" s="75"/>
      <c r="J101" s="86" t="str">
        <f>CONCATENATE("(Sum of Lines ",B97," to ",B100,")")</f>
        <v>(Sum of Lines 39 to 42)</v>
      </c>
      <c r="K101" s="11"/>
      <c r="L101" s="303">
        <f>IF(COUNTIF(L97:L100,"..")&gt;0,"..",SUM(L97:L100))</f>
        <v>28777</v>
      </c>
      <c r="M101" s="257">
        <f>M100+1</f>
        <v>73</v>
      </c>
      <c r="N101" s="203"/>
    </row>
    <row r="102" spans="2:14" s="104" customFormat="1" ht="18" customHeight="1" x14ac:dyDescent="0.35">
      <c r="B102" s="200"/>
      <c r="C102" s="2"/>
      <c r="D102" s="2"/>
      <c r="E102" s="2"/>
      <c r="F102" s="2"/>
      <c r="G102" s="2"/>
      <c r="H102" s="2"/>
      <c r="I102" s="75"/>
      <c r="J102" s="75"/>
      <c r="K102" s="75"/>
      <c r="L102" s="75"/>
      <c r="M102" s="257"/>
      <c r="N102" s="203"/>
    </row>
    <row r="103" spans="2:14" s="104" customFormat="1" ht="18" customHeight="1" x14ac:dyDescent="0.35">
      <c r="B103" s="200">
        <f>B101+1</f>
        <v>44</v>
      </c>
      <c r="C103" s="20" t="str">
        <f>CONCATENATE("Total Book Acquisitions During ",Year-1,"-",Year-2000)</f>
        <v>Total Book Acquisitions During 2020-21</v>
      </c>
      <c r="D103" s="2"/>
      <c r="E103" s="2"/>
      <c r="F103" s="2"/>
      <c r="G103" s="2"/>
      <c r="H103" s="2"/>
      <c r="I103" s="75"/>
      <c r="J103" s="86" t="str">
        <f>CONCATENATE("(Sum of Lines ",B95," and ",B101,")")</f>
        <v>(Sum of Lines 38 and 43)</v>
      </c>
      <c r="K103" s="11"/>
      <c r="L103" s="303">
        <f>IF(COUNTIF(L95:L101,"..")&gt;0,"..",SUM(L95,L101))</f>
        <v>28793</v>
      </c>
      <c r="M103" s="257">
        <f>M101+1</f>
        <v>74</v>
      </c>
      <c r="N103" s="203"/>
    </row>
    <row r="104" spans="2:14" s="104" customFormat="1" ht="3.75" customHeight="1" x14ac:dyDescent="0.35">
      <c r="B104" s="200"/>
      <c r="C104" s="20"/>
      <c r="D104" s="2"/>
      <c r="E104" s="2"/>
      <c r="F104" s="2"/>
      <c r="G104" s="2"/>
      <c r="H104" s="2"/>
      <c r="I104" s="75"/>
      <c r="J104" s="86"/>
      <c r="K104" s="11"/>
      <c r="L104" s="75"/>
      <c r="M104" s="257"/>
      <c r="N104" s="203"/>
    </row>
    <row r="105" spans="2:14" s="104" customFormat="1" ht="18" customHeight="1" x14ac:dyDescent="0.35">
      <c r="B105" s="200"/>
      <c r="C105" s="20"/>
      <c r="D105" s="2"/>
      <c r="E105" s="2"/>
      <c r="F105" s="539" t="str">
        <f>CONCATENATE("Total Book Acquisitions in ",Year-2,"-",Year-2001," (taken from last year's return)")</f>
        <v>Total Book Acquisitions in 2019-20 (taken from last year's return)</v>
      </c>
      <c r="G105" s="579"/>
      <c r="H105" s="579"/>
      <c r="I105" s="579"/>
      <c r="J105" s="579"/>
      <c r="K105" s="580"/>
      <c r="L105" s="395">
        <f>VLOOKUP(FLAS,LY_Data,72,FALSE)</f>
        <v>47257</v>
      </c>
      <c r="M105" s="257"/>
      <c r="N105" s="203"/>
    </row>
    <row r="106" spans="2:14" s="104" customFormat="1" ht="18" customHeight="1" x14ac:dyDescent="0.35">
      <c r="B106" s="200"/>
      <c r="C106" s="541" t="str">
        <f>IF(OR(L105="..",LIBR0038=".."),"",IF(OR((LIBR0038/L105&gt;1.25),(LIBR0038/L105&lt;0.75)),"",""))</f>
        <v/>
      </c>
      <c r="D106" s="541"/>
      <c r="E106" s="541"/>
      <c r="F106" s="541"/>
      <c r="G106" s="541"/>
      <c r="H106" s="541"/>
      <c r="I106" s="541"/>
      <c r="J106" s="541"/>
      <c r="K106" s="541"/>
      <c r="L106" s="541"/>
      <c r="M106" s="257"/>
      <c r="N106" s="203"/>
    </row>
    <row r="107" spans="2:14" s="104" customFormat="1" ht="18" customHeight="1" thickBot="1" x14ac:dyDescent="0.4">
      <c r="B107" s="207"/>
      <c r="C107" s="542"/>
      <c r="D107" s="542"/>
      <c r="E107" s="542"/>
      <c r="F107" s="542"/>
      <c r="G107" s="542"/>
      <c r="H107" s="542"/>
      <c r="I107" s="542"/>
      <c r="J107" s="542"/>
      <c r="K107" s="542"/>
      <c r="L107" s="542"/>
      <c r="M107" s="210"/>
      <c r="N107" s="211"/>
    </row>
    <row r="108" spans="2:14" ht="18" customHeight="1" thickBot="1" x14ac:dyDescent="0.4">
      <c r="B108" s="550" t="s">
        <v>6504</v>
      </c>
      <c r="C108" s="551"/>
      <c r="D108" s="551"/>
      <c r="E108" s="551"/>
      <c r="F108" s="551"/>
      <c r="G108" s="551"/>
      <c r="H108" s="551"/>
      <c r="I108" s="551"/>
      <c r="J108" s="551"/>
      <c r="K108" s="551"/>
      <c r="L108" s="545" t="s">
        <v>2336</v>
      </c>
      <c r="M108" s="545"/>
      <c r="N108" s="546"/>
    </row>
    <row r="109" spans="2:14" ht="18" customHeight="1" x14ac:dyDescent="0.35">
      <c r="B109" s="212"/>
      <c r="C109" s="213"/>
      <c r="D109" s="214"/>
      <c r="E109" s="214"/>
      <c r="F109" s="214"/>
      <c r="G109" s="214"/>
      <c r="H109" s="214"/>
      <c r="I109" s="215"/>
      <c r="J109" s="216"/>
      <c r="K109" s="216"/>
      <c r="L109" s="216"/>
      <c r="M109" s="217"/>
      <c r="N109" s="218"/>
    </row>
    <row r="110" spans="2:14" ht="18" customHeight="1" x14ac:dyDescent="0.35">
      <c r="B110" s="202"/>
      <c r="C110" s="41" t="str">
        <f>CONCATENATE("Audio, Visual &amp; Other Stock at 31 March ",Year)</f>
        <v>Audio, Visual &amp; Other Stock at 31 March 2021</v>
      </c>
      <c r="D110" s="2"/>
      <c r="E110" s="2"/>
      <c r="F110" s="2"/>
      <c r="G110" s="2"/>
      <c r="H110" s="419"/>
      <c r="I110" s="75"/>
      <c r="J110" s="75"/>
      <c r="K110" s="75"/>
      <c r="L110" s="80" t="s">
        <v>103</v>
      </c>
      <c r="M110" s="13"/>
      <c r="N110" s="203"/>
    </row>
    <row r="111" spans="2:14" ht="18" customHeight="1" x14ac:dyDescent="0.35">
      <c r="B111" s="200">
        <f>B103+1</f>
        <v>45</v>
      </c>
      <c r="C111" s="2" t="s">
        <v>441</v>
      </c>
      <c r="D111" s="2"/>
      <c r="E111" s="2"/>
      <c r="F111" s="2"/>
      <c r="G111" s="2"/>
      <c r="H111" s="2"/>
      <c r="I111" s="75"/>
      <c r="J111" s="75"/>
      <c r="K111" s="75"/>
      <c r="L111" s="251">
        <v>918</v>
      </c>
      <c r="M111" s="257">
        <f>M103+1</f>
        <v>75</v>
      </c>
      <c r="N111" s="203"/>
    </row>
    <row r="112" spans="2:14" ht="18" customHeight="1" x14ac:dyDescent="0.35">
      <c r="B112" s="200"/>
      <c r="C112" s="2" t="s">
        <v>772</v>
      </c>
      <c r="D112" s="2"/>
      <c r="E112" s="2"/>
      <c r="F112" s="2"/>
      <c r="G112" s="2"/>
      <c r="H112" s="2"/>
      <c r="I112" s="75"/>
      <c r="J112" s="75"/>
      <c r="K112" s="75"/>
      <c r="L112" s="75"/>
      <c r="M112" s="257"/>
      <c r="N112" s="203"/>
    </row>
    <row r="113" spans="2:14" ht="18" customHeight="1" x14ac:dyDescent="0.35">
      <c r="B113" s="200">
        <f>B111+1</f>
        <v>46</v>
      </c>
      <c r="C113" s="81"/>
      <c r="D113" s="2" t="s">
        <v>183</v>
      </c>
      <c r="E113" s="2"/>
      <c r="F113" s="2"/>
      <c r="G113" s="2"/>
      <c r="H113" s="2"/>
      <c r="I113" s="75"/>
      <c r="J113" s="75"/>
      <c r="K113" s="75"/>
      <c r="L113" s="251">
        <v>19845</v>
      </c>
      <c r="M113" s="257">
        <f>M111+1</f>
        <v>76</v>
      </c>
      <c r="N113" s="203"/>
    </row>
    <row r="114" spans="2:14" ht="18" customHeight="1" x14ac:dyDescent="0.35">
      <c r="B114" s="200">
        <f t="shared" ref="B114:B115" si="3">B113+1</f>
        <v>47</v>
      </c>
      <c r="C114" s="81"/>
      <c r="D114" s="2" t="s">
        <v>184</v>
      </c>
      <c r="E114" s="2"/>
      <c r="F114" s="2"/>
      <c r="G114" s="2"/>
      <c r="H114" s="2"/>
      <c r="I114" s="75"/>
      <c r="J114" s="75"/>
      <c r="K114" s="75"/>
      <c r="L114" s="251">
        <v>6075</v>
      </c>
      <c r="M114" s="257">
        <f t="shared" ref="M114:M115" si="4">M113+1</f>
        <v>77</v>
      </c>
      <c r="N114" s="203"/>
    </row>
    <row r="115" spans="2:14" ht="18" customHeight="1" x14ac:dyDescent="0.35">
      <c r="B115" s="566">
        <f t="shared" si="3"/>
        <v>48</v>
      </c>
      <c r="C115" s="81"/>
      <c r="D115" s="536" t="s">
        <v>6488</v>
      </c>
      <c r="E115" s="536"/>
      <c r="F115" s="536"/>
      <c r="G115" s="536"/>
      <c r="H115" s="536"/>
      <c r="I115" s="536"/>
      <c r="J115" s="536"/>
      <c r="K115" s="75"/>
      <c r="L115" s="251">
        <v>59600</v>
      </c>
      <c r="M115" s="257">
        <f t="shared" si="4"/>
        <v>78</v>
      </c>
      <c r="N115" s="203"/>
    </row>
    <row r="116" spans="2:14" ht="12" customHeight="1" x14ac:dyDescent="0.35">
      <c r="B116" s="566"/>
      <c r="C116" s="81"/>
      <c r="D116" s="536"/>
      <c r="E116" s="536"/>
      <c r="F116" s="536"/>
      <c r="G116" s="536"/>
      <c r="H116" s="536"/>
      <c r="I116" s="536"/>
      <c r="J116" s="536"/>
      <c r="K116" s="75"/>
      <c r="L116" s="75"/>
      <c r="M116" s="257"/>
      <c r="N116" s="203"/>
    </row>
    <row r="117" spans="2:14" ht="18" customHeight="1" x14ac:dyDescent="0.35">
      <c r="B117" s="200">
        <f>B115+1</f>
        <v>49</v>
      </c>
      <c r="C117" s="20" t="s">
        <v>229</v>
      </c>
      <c r="D117" s="2"/>
      <c r="E117" s="2"/>
      <c r="F117" s="2"/>
      <c r="G117" s="2"/>
      <c r="H117" s="2"/>
      <c r="I117" s="75"/>
      <c r="J117" s="86" t="str">
        <f>CONCATENATE("(Sum of Lines ",B113," to ",B115,")")</f>
        <v>(Sum of Lines 46 to 48)</v>
      </c>
      <c r="K117" s="36"/>
      <c r="L117" s="303">
        <f>IF(COUNTIF(L113:L115,"..")&gt;0,"..",SUM(L113:L115))</f>
        <v>85520</v>
      </c>
      <c r="M117" s="257">
        <f>M115+1</f>
        <v>79</v>
      </c>
      <c r="N117" s="203"/>
    </row>
    <row r="118" spans="2:14" ht="18" customHeight="1" x14ac:dyDescent="0.35">
      <c r="B118" s="200"/>
      <c r="C118" s="58"/>
      <c r="D118" s="2"/>
      <c r="E118" s="2"/>
      <c r="F118" s="2"/>
      <c r="G118" s="2"/>
      <c r="H118" s="2"/>
      <c r="I118" s="58"/>
      <c r="J118" s="58"/>
      <c r="K118" s="58"/>
      <c r="L118" s="58"/>
      <c r="M118" s="257"/>
      <c r="N118" s="199"/>
    </row>
    <row r="119" spans="2:14" ht="18" customHeight="1" x14ac:dyDescent="0.35">
      <c r="B119" s="200">
        <f>B117+1</f>
        <v>50</v>
      </c>
      <c r="C119" s="2" t="s">
        <v>230</v>
      </c>
      <c r="D119" s="2"/>
      <c r="E119" s="2"/>
      <c r="F119" s="2"/>
      <c r="G119" s="2"/>
      <c r="H119" s="2"/>
      <c r="I119" s="75"/>
      <c r="J119" s="75"/>
      <c r="K119" s="75"/>
      <c r="L119" s="251">
        <v>0</v>
      </c>
      <c r="M119" s="257">
        <f>M117+1</f>
        <v>80</v>
      </c>
      <c r="N119" s="203"/>
    </row>
    <row r="120" spans="2:14" ht="18" customHeight="1" x14ac:dyDescent="0.35">
      <c r="B120" s="200"/>
      <c r="C120" s="2"/>
      <c r="D120" s="2"/>
      <c r="E120" s="2"/>
      <c r="F120" s="2"/>
      <c r="G120" s="2"/>
      <c r="H120" s="2"/>
      <c r="I120" s="75"/>
      <c r="J120" s="75"/>
      <c r="K120" s="75"/>
      <c r="L120" s="75"/>
      <c r="M120" s="257"/>
      <c r="N120" s="203"/>
    </row>
    <row r="121" spans="2:14" ht="18" customHeight="1" x14ac:dyDescent="0.35">
      <c r="B121" s="200">
        <f>B119+1</f>
        <v>51</v>
      </c>
      <c r="C121" s="20" t="str">
        <f>CONCATENATE("Total Audio-Visual Stock at 31 March ",Year)</f>
        <v>Total Audio-Visual Stock at 31 March 2021</v>
      </c>
      <c r="D121" s="2"/>
      <c r="E121" s="2"/>
      <c r="F121" s="2"/>
      <c r="G121" s="419"/>
      <c r="H121" s="2"/>
      <c r="I121" s="75"/>
      <c r="J121" s="86" t="str">
        <f>CONCATENATE("(Sum of Lines ",B111,", ",B117," and ",B119,")")</f>
        <v>(Sum of Lines 45, 49 and 50)</v>
      </c>
      <c r="K121" s="36"/>
      <c r="L121" s="303">
        <f>IF(COUNTIF(L111:L119,"..")&gt;0,"..",SUM(L111,L117,L119))</f>
        <v>86438</v>
      </c>
      <c r="M121" s="257">
        <f>M119+1</f>
        <v>81</v>
      </c>
      <c r="N121" s="203"/>
    </row>
    <row r="122" spans="2:14" ht="3.75" customHeight="1" x14ac:dyDescent="0.35">
      <c r="B122" s="200"/>
      <c r="C122" s="20"/>
      <c r="D122" s="2"/>
      <c r="E122" s="2"/>
      <c r="F122" s="2"/>
      <c r="G122" s="2"/>
      <c r="H122" s="2"/>
      <c r="I122" s="75"/>
      <c r="J122" s="86"/>
      <c r="K122" s="36"/>
      <c r="L122" s="75"/>
      <c r="M122" s="257"/>
      <c r="N122" s="203"/>
    </row>
    <row r="123" spans="2:14" ht="18" customHeight="1" x14ac:dyDescent="0.35">
      <c r="B123" s="200"/>
      <c r="C123" s="20"/>
      <c r="D123" s="539" t="str">
        <f>CONCATENATE("Total Audio Visual Stock in ",Year-2,"-",Year-2001," (taken from last year's return)")</f>
        <v>Total Audio Visual Stock in 2019-20 (taken from last year's return)</v>
      </c>
      <c r="E123" s="539"/>
      <c r="F123" s="539"/>
      <c r="G123" s="539"/>
      <c r="H123" s="539"/>
      <c r="I123" s="539"/>
      <c r="J123" s="539"/>
      <c r="K123" s="540"/>
      <c r="L123" s="395">
        <f>VLOOKUP(FLAS,LY_Data,84,FALSE)</f>
        <v>87791</v>
      </c>
      <c r="M123" s="257"/>
      <c r="N123" s="203"/>
    </row>
    <row r="124" spans="2:14" ht="18" customHeight="1" x14ac:dyDescent="0.35">
      <c r="B124" s="200"/>
      <c r="C124" s="541" t="str">
        <f>IF(OR(L123="..",LIBR0051=".."),"",IF(OR((LIBR0051/L123&gt;1.25),(LIBR0051/L123&lt;0.75)),"The Total Audio Visual Stock figure entered differs from last year by more than 25%. Could you please double check your figure, or provide a valid reason for the difference in 'Other Comments' under Section 15.",""))</f>
        <v/>
      </c>
      <c r="D124" s="541"/>
      <c r="E124" s="541"/>
      <c r="F124" s="541"/>
      <c r="G124" s="541"/>
      <c r="H124" s="541"/>
      <c r="I124" s="541"/>
      <c r="J124" s="541"/>
      <c r="K124" s="541"/>
      <c r="L124" s="541"/>
      <c r="M124" s="257"/>
      <c r="N124" s="199"/>
    </row>
    <row r="125" spans="2:14" ht="18" customHeight="1" x14ac:dyDescent="0.35">
      <c r="B125" s="200"/>
      <c r="C125" s="541"/>
      <c r="D125" s="541"/>
      <c r="E125" s="541"/>
      <c r="F125" s="541"/>
      <c r="G125" s="541"/>
      <c r="H125" s="541"/>
      <c r="I125" s="541"/>
      <c r="J125" s="541"/>
      <c r="K125" s="541"/>
      <c r="L125" s="541"/>
      <c r="M125" s="257"/>
      <c r="N125" s="199"/>
    </row>
    <row r="126" spans="2:14" ht="18" customHeight="1" x14ac:dyDescent="0.35">
      <c r="B126" s="200"/>
      <c r="C126" s="41" t="str">
        <f>CONCATENATE("Audio, Visual &amp; Other Acquisitions During ",Year-1,"-",Year-2000)</f>
        <v>Audio, Visual &amp; Other Acquisitions During 2020-21</v>
      </c>
      <c r="D126" s="2"/>
      <c r="E126" s="2"/>
      <c r="F126" s="2"/>
      <c r="G126" s="2"/>
      <c r="H126" s="419"/>
      <c r="I126" s="75"/>
      <c r="J126" s="75"/>
      <c r="K126" s="75"/>
      <c r="L126" s="80" t="s">
        <v>103</v>
      </c>
      <c r="M126" s="257"/>
      <c r="N126" s="203"/>
    </row>
    <row r="127" spans="2:14" ht="18" customHeight="1" x14ac:dyDescent="0.35">
      <c r="B127" s="200">
        <f>B121+1</f>
        <v>52</v>
      </c>
      <c r="C127" s="2" t="s">
        <v>441</v>
      </c>
      <c r="D127" s="2"/>
      <c r="E127" s="2"/>
      <c r="F127" s="2"/>
      <c r="G127" s="2"/>
      <c r="H127" s="2"/>
      <c r="I127" s="75"/>
      <c r="J127" s="75"/>
      <c r="K127" s="75"/>
      <c r="L127" s="251">
        <v>0</v>
      </c>
      <c r="M127" s="257">
        <f>M121+1</f>
        <v>82</v>
      </c>
      <c r="N127" s="203"/>
    </row>
    <row r="128" spans="2:14" ht="18" customHeight="1" x14ac:dyDescent="0.35">
      <c r="B128" s="200"/>
      <c r="C128" s="2" t="s">
        <v>771</v>
      </c>
      <c r="D128" s="2"/>
      <c r="E128" s="2"/>
      <c r="F128" s="2"/>
      <c r="G128" s="2"/>
      <c r="H128" s="2"/>
      <c r="I128" s="75"/>
      <c r="J128" s="75"/>
      <c r="K128" s="75"/>
      <c r="L128" s="75"/>
      <c r="M128" s="257"/>
      <c r="N128" s="203"/>
    </row>
    <row r="129" spans="2:14" ht="18" customHeight="1" x14ac:dyDescent="0.35">
      <c r="B129" s="200">
        <f>B127+1</f>
        <v>53</v>
      </c>
      <c r="C129" s="81"/>
      <c r="D129" s="2" t="s">
        <v>185</v>
      </c>
      <c r="E129" s="2"/>
      <c r="F129" s="2"/>
      <c r="G129" s="2"/>
      <c r="H129" s="2"/>
      <c r="I129" s="75"/>
      <c r="J129" s="75"/>
      <c r="K129" s="75"/>
      <c r="L129" s="251">
        <v>778</v>
      </c>
      <c r="M129" s="257">
        <f>M127+1</f>
        <v>83</v>
      </c>
      <c r="N129" s="203"/>
    </row>
    <row r="130" spans="2:14" ht="18" customHeight="1" x14ac:dyDescent="0.35">
      <c r="B130" s="200">
        <f t="shared" ref="B130" si="5">B129+1</f>
        <v>54</v>
      </c>
      <c r="C130" s="81"/>
      <c r="D130" s="2" t="s">
        <v>186</v>
      </c>
      <c r="E130" s="2"/>
      <c r="F130" s="2"/>
      <c r="G130" s="2"/>
      <c r="H130" s="2"/>
      <c r="I130" s="75"/>
      <c r="J130" s="75"/>
      <c r="K130" s="75"/>
      <c r="L130" s="251">
        <v>5</v>
      </c>
      <c r="M130" s="257">
        <f t="shared" ref="M130:M131" si="6">M129+1</f>
        <v>84</v>
      </c>
      <c r="N130" s="203"/>
    </row>
    <row r="131" spans="2:14" ht="18" customHeight="1" x14ac:dyDescent="0.35">
      <c r="B131" s="566">
        <f>B130+1</f>
        <v>55</v>
      </c>
      <c r="C131" s="81"/>
      <c r="D131" s="536" t="s">
        <v>6474</v>
      </c>
      <c r="E131" s="536"/>
      <c r="F131" s="536"/>
      <c r="G131" s="536"/>
      <c r="H131" s="536"/>
      <c r="I131" s="536"/>
      <c r="J131" s="536"/>
      <c r="K131" s="75"/>
      <c r="L131" s="251">
        <v>138</v>
      </c>
      <c r="M131" s="257">
        <f t="shared" si="6"/>
        <v>85</v>
      </c>
      <c r="N131" s="203"/>
    </row>
    <row r="132" spans="2:14" ht="12" customHeight="1" x14ac:dyDescent="0.35">
      <c r="B132" s="566"/>
      <c r="C132" s="81"/>
      <c r="D132" s="536"/>
      <c r="E132" s="536"/>
      <c r="F132" s="536"/>
      <c r="G132" s="536"/>
      <c r="H132" s="536"/>
      <c r="I132" s="536"/>
      <c r="J132" s="536"/>
      <c r="K132" s="75"/>
      <c r="L132" s="84"/>
      <c r="M132" s="257"/>
      <c r="N132" s="203"/>
    </row>
    <row r="133" spans="2:14" ht="18" customHeight="1" x14ac:dyDescent="0.35">
      <c r="B133" s="200">
        <f>B131+1</f>
        <v>56</v>
      </c>
      <c r="C133" s="20" t="s">
        <v>229</v>
      </c>
      <c r="D133" s="2"/>
      <c r="E133" s="2"/>
      <c r="F133" s="2"/>
      <c r="G133" s="2"/>
      <c r="H133" s="2"/>
      <c r="I133" s="75"/>
      <c r="J133" s="86" t="str">
        <f>CONCATENATE("(Sum of Lines ",B129," to ",B131,")")</f>
        <v>(Sum of Lines 53 to 55)</v>
      </c>
      <c r="K133" s="36"/>
      <c r="L133" s="303">
        <f>IF(COUNTIF(L129:L131,"..")&gt;0,"..",SUM(L129:L131))</f>
        <v>921</v>
      </c>
      <c r="M133" s="257">
        <f>M131+1</f>
        <v>86</v>
      </c>
      <c r="N133" s="203"/>
    </row>
    <row r="134" spans="2:14" ht="18" customHeight="1" x14ac:dyDescent="0.35">
      <c r="B134" s="200">
        <f>B133+1</f>
        <v>57</v>
      </c>
      <c r="C134" s="20" t="s">
        <v>6506</v>
      </c>
      <c r="D134" s="2"/>
      <c r="E134" s="2"/>
      <c r="F134" s="2"/>
      <c r="G134" s="419"/>
      <c r="H134" s="2"/>
      <c r="I134" s="75"/>
      <c r="J134" s="86" t="str">
        <f>CONCATENATE("(Sum of Lines ",B127," and ",B133,")")</f>
        <v>(Sum of Lines 52 and 56)</v>
      </c>
      <c r="K134" s="36"/>
      <c r="L134" s="303">
        <f>IF(COUNTIF(L127:L133,"..")&gt;0,"..",SUM(L127,L133))</f>
        <v>921</v>
      </c>
      <c r="M134" s="257">
        <f>M133+1</f>
        <v>87</v>
      </c>
      <c r="N134" s="203"/>
    </row>
    <row r="135" spans="2:14" ht="4.5" customHeight="1" x14ac:dyDescent="0.35">
      <c r="B135" s="200"/>
      <c r="C135" s="20"/>
      <c r="D135" s="2"/>
      <c r="E135" s="2"/>
      <c r="F135" s="2"/>
      <c r="G135" s="2"/>
      <c r="H135" s="2"/>
      <c r="I135" s="75"/>
      <c r="J135" s="86"/>
      <c r="K135" s="36"/>
      <c r="L135" s="58"/>
      <c r="M135" s="257"/>
      <c r="N135" s="203"/>
    </row>
    <row r="136" spans="2:14" ht="18" customHeight="1" x14ac:dyDescent="0.35">
      <c r="B136" s="430"/>
      <c r="C136" s="394"/>
      <c r="D136" s="549" t="str">
        <f>CONCATENATE("Total Audio, Visual &amp; Other Acquisitions in ",Year-2,"-",Year-2001," (taken from last year's return)")</f>
        <v>Total Audio, Visual &amp; Other Acquisitions in 2019-20 (taken from last year's return)</v>
      </c>
      <c r="E136" s="549"/>
      <c r="F136" s="549"/>
      <c r="G136" s="549"/>
      <c r="H136" s="549"/>
      <c r="I136" s="549"/>
      <c r="J136" s="549"/>
      <c r="K136" s="549"/>
      <c r="L136" s="395">
        <f>VLOOKUP(FLAS,LY_Data,95,FALSE)</f>
        <v>1625</v>
      </c>
      <c r="M136" s="257"/>
      <c r="N136" s="203"/>
    </row>
    <row r="137" spans="2:14" ht="18" customHeight="1" x14ac:dyDescent="0.35">
      <c r="B137" s="430"/>
      <c r="C137" s="394"/>
      <c r="D137" s="549"/>
      <c r="E137" s="549"/>
      <c r="F137" s="549"/>
      <c r="G137" s="549"/>
      <c r="H137" s="549"/>
      <c r="I137" s="549"/>
      <c r="J137" s="549"/>
      <c r="K137" s="549"/>
      <c r="L137" s="431"/>
      <c r="M137" s="257"/>
      <c r="N137" s="203"/>
    </row>
    <row r="138" spans="2:14" ht="18" customHeight="1" x14ac:dyDescent="0.35">
      <c r="B138" s="200"/>
      <c r="C138" s="541" t="str">
        <f>IF(OR(L136="..",LIBR0063=".."),"",IF(OR((LIBR0063/L136&gt;1.25),(LIBR0063/L136&lt;0.75)),"",""))</f>
        <v/>
      </c>
      <c r="D138" s="541"/>
      <c r="E138" s="541"/>
      <c r="F138" s="541"/>
      <c r="G138" s="541"/>
      <c r="H138" s="541"/>
      <c r="I138" s="541"/>
      <c r="J138" s="541"/>
      <c r="K138" s="541"/>
      <c r="L138" s="541"/>
      <c r="M138" s="257"/>
      <c r="N138" s="203"/>
    </row>
    <row r="139" spans="2:14" ht="18" customHeight="1" thickBot="1" x14ac:dyDescent="0.4">
      <c r="B139" s="207"/>
      <c r="C139" s="542"/>
      <c r="D139" s="542"/>
      <c r="E139" s="542"/>
      <c r="F139" s="542"/>
      <c r="G139" s="542"/>
      <c r="H139" s="542"/>
      <c r="I139" s="542"/>
      <c r="J139" s="542"/>
      <c r="K139" s="542"/>
      <c r="L139" s="542"/>
      <c r="M139" s="210"/>
      <c r="N139" s="211"/>
    </row>
    <row r="140" spans="2:14" ht="18" customHeight="1" thickBot="1" x14ac:dyDescent="0.4">
      <c r="B140" s="550" t="s">
        <v>6505</v>
      </c>
      <c r="C140" s="551"/>
      <c r="D140" s="551"/>
      <c r="E140" s="551"/>
      <c r="F140" s="551"/>
      <c r="G140" s="551"/>
      <c r="H140" s="551"/>
      <c r="I140" s="551"/>
      <c r="J140" s="551"/>
      <c r="K140" s="551"/>
      <c r="L140" s="537" t="s">
        <v>2336</v>
      </c>
      <c r="M140" s="537"/>
      <c r="N140" s="538"/>
    </row>
    <row r="141" spans="2:14" ht="18" customHeight="1" x14ac:dyDescent="0.35">
      <c r="B141" s="200"/>
      <c r="C141" s="81"/>
      <c r="D141" s="39"/>
      <c r="E141" s="39"/>
      <c r="F141" s="39"/>
      <c r="G141" s="39"/>
      <c r="H141" s="39"/>
      <c r="I141" s="39"/>
      <c r="J141" s="39"/>
      <c r="K141" s="75"/>
      <c r="L141" s="84"/>
      <c r="M141" s="257"/>
      <c r="N141" s="203"/>
    </row>
    <row r="142" spans="2:14" ht="18" customHeight="1" x14ac:dyDescent="0.35">
      <c r="B142" s="200"/>
      <c r="C142" s="41" t="str">
        <f>CONCATENATE("Electronic Items at 31 March ",Year)</f>
        <v>Electronic Items at 31 March 2021</v>
      </c>
      <c r="D142" s="39"/>
      <c r="E142" s="39"/>
      <c r="F142" s="417"/>
      <c r="G142" s="418"/>
      <c r="H142" s="39"/>
      <c r="I142" s="39"/>
      <c r="J142" s="39"/>
      <c r="K142" s="75"/>
      <c r="L142" s="84"/>
      <c r="M142" s="257"/>
      <c r="N142" s="203"/>
    </row>
    <row r="143" spans="2:14" ht="18" customHeight="1" x14ac:dyDescent="0.35">
      <c r="B143" s="200">
        <f>B134+1</f>
        <v>58</v>
      </c>
      <c r="C143" s="81"/>
      <c r="D143" s="2" t="s">
        <v>6456</v>
      </c>
      <c r="E143" s="2"/>
      <c r="F143" s="2"/>
      <c r="G143" s="2"/>
      <c r="H143" s="2"/>
      <c r="I143" s="75"/>
      <c r="J143" s="75"/>
      <c r="K143" s="75"/>
      <c r="L143" s="251">
        <v>14904</v>
      </c>
      <c r="M143" s="257">
        <f>M134+1</f>
        <v>88</v>
      </c>
      <c r="N143" s="203"/>
    </row>
    <row r="144" spans="2:14" ht="18" customHeight="1" x14ac:dyDescent="0.35">
      <c r="B144" s="200">
        <f>B143+1</f>
        <v>59</v>
      </c>
      <c r="C144" s="81"/>
      <c r="D144" s="2" t="s">
        <v>6457</v>
      </c>
      <c r="E144" s="2"/>
      <c r="F144" s="2"/>
      <c r="G144" s="2"/>
      <c r="H144" s="2"/>
      <c r="I144" s="75"/>
      <c r="J144" s="75"/>
      <c r="K144" s="75"/>
      <c r="L144" s="251">
        <v>10962</v>
      </c>
      <c r="M144" s="257">
        <f>M143+1</f>
        <v>89</v>
      </c>
      <c r="N144" s="203"/>
    </row>
    <row r="145" spans="2:14" ht="18" customHeight="1" x14ac:dyDescent="0.35">
      <c r="B145" s="200">
        <f>B144+1</f>
        <v>60</v>
      </c>
      <c r="C145" s="81"/>
      <c r="D145" s="2" t="s">
        <v>6458</v>
      </c>
      <c r="E145" s="2"/>
      <c r="F145" s="2"/>
      <c r="G145" s="2"/>
      <c r="H145" s="2"/>
      <c r="I145" s="75"/>
      <c r="J145" s="75"/>
      <c r="K145" s="75"/>
      <c r="L145" s="251">
        <v>54775</v>
      </c>
      <c r="M145" s="257">
        <f>M144+1</f>
        <v>90</v>
      </c>
      <c r="N145" s="203"/>
    </row>
    <row r="146" spans="2:14" ht="18" customHeight="1" x14ac:dyDescent="0.35">
      <c r="B146" s="200">
        <f>B145+1</f>
        <v>61</v>
      </c>
      <c r="C146" s="81"/>
      <c r="D146" s="2" t="s">
        <v>6489</v>
      </c>
      <c r="E146" s="2"/>
      <c r="F146" s="2"/>
      <c r="G146" s="2"/>
      <c r="H146" s="2"/>
      <c r="I146" s="75"/>
      <c r="J146" s="75"/>
      <c r="K146" s="75"/>
      <c r="L146" s="251">
        <v>2779395</v>
      </c>
      <c r="M146" s="257">
        <f>M145+1</f>
        <v>91</v>
      </c>
      <c r="N146" s="203"/>
    </row>
    <row r="147" spans="2:14" ht="18" customHeight="1" x14ac:dyDescent="0.35">
      <c r="B147" s="200">
        <f>B146+1</f>
        <v>62</v>
      </c>
      <c r="C147" s="81"/>
      <c r="D147" s="2" t="s">
        <v>6746</v>
      </c>
      <c r="E147" s="2"/>
      <c r="F147" s="2"/>
      <c r="G147" s="2"/>
      <c r="H147" s="2"/>
      <c r="I147" s="75"/>
      <c r="J147" s="75"/>
      <c r="K147" s="75"/>
      <c r="L147" s="251">
        <v>0</v>
      </c>
      <c r="M147" s="257">
        <f>M146+1</f>
        <v>92</v>
      </c>
      <c r="N147" s="203"/>
    </row>
    <row r="148" spans="2:14" ht="18" customHeight="1" x14ac:dyDescent="0.35">
      <c r="B148" s="200">
        <f>B147+1</f>
        <v>63</v>
      </c>
      <c r="C148" s="81"/>
      <c r="D148" s="2" t="s">
        <v>6490</v>
      </c>
      <c r="E148" s="2"/>
      <c r="F148" s="2"/>
      <c r="G148" s="2"/>
      <c r="H148" s="2"/>
      <c r="I148" s="75"/>
      <c r="J148" s="75"/>
      <c r="K148" s="75"/>
      <c r="L148" s="251" t="s">
        <v>554</v>
      </c>
      <c r="M148" s="257">
        <f>M147+1</f>
        <v>93</v>
      </c>
      <c r="N148" s="203"/>
    </row>
    <row r="149" spans="2:14" ht="18" customHeight="1" thickBot="1" x14ac:dyDescent="0.4">
      <c r="B149" s="436"/>
      <c r="C149" s="68"/>
      <c r="D149" s="209"/>
      <c r="E149" s="209"/>
      <c r="F149" s="209"/>
      <c r="G149" s="209"/>
      <c r="H149" s="209"/>
      <c r="I149" s="68"/>
      <c r="J149" s="68"/>
      <c r="K149" s="68"/>
      <c r="L149" s="68"/>
      <c r="M149" s="437"/>
      <c r="N149" s="239"/>
    </row>
    <row r="150" spans="2:14" ht="18" customHeight="1" thickBot="1" x14ac:dyDescent="0.4">
      <c r="B150" s="465" t="str">
        <f>"Section 5 - Numbers of Staff"</f>
        <v>Section 5 - Numbers of Staff</v>
      </c>
      <c r="C150" s="543"/>
      <c r="D150" s="543"/>
      <c r="E150" s="543"/>
      <c r="F150" s="543"/>
      <c r="G150" s="543"/>
      <c r="H150" s="543"/>
      <c r="I150" s="543"/>
      <c r="J150" s="543"/>
      <c r="K150" s="543"/>
      <c r="L150" s="545" t="s">
        <v>2337</v>
      </c>
      <c r="M150" s="545"/>
      <c r="N150" s="546"/>
    </row>
    <row r="151" spans="2:14" ht="18" customHeight="1" x14ac:dyDescent="0.35">
      <c r="B151" s="212"/>
      <c r="C151" s="213"/>
      <c r="D151" s="214"/>
      <c r="E151" s="214"/>
      <c r="F151" s="214"/>
      <c r="G151" s="214"/>
      <c r="H151" s="214"/>
      <c r="I151" s="215"/>
      <c r="J151" s="216"/>
      <c r="K151" s="216"/>
      <c r="L151" s="216"/>
      <c r="M151" s="217"/>
      <c r="N151" s="218"/>
    </row>
    <row r="152" spans="2:14" ht="18" customHeight="1" x14ac:dyDescent="0.35">
      <c r="B152" s="57"/>
      <c r="C152" s="15"/>
      <c r="D152" s="58"/>
      <c r="E152" s="58"/>
      <c r="F152" s="58"/>
      <c r="G152" s="58"/>
      <c r="H152" s="58"/>
      <c r="I152" s="89"/>
      <c r="J152" s="78"/>
      <c r="K152" s="78"/>
      <c r="L152" s="80" t="s">
        <v>464</v>
      </c>
      <c r="M152" s="85"/>
      <c r="N152" s="59"/>
    </row>
    <row r="153" spans="2:14" ht="18" customHeight="1" x14ac:dyDescent="0.35">
      <c r="B153" s="57"/>
      <c r="C153" s="41" t="str">
        <f>CONCATENATE("Number of Staff in post at 31 March ",Year)</f>
        <v>Number of Staff in post at 31 March 2021</v>
      </c>
      <c r="D153" s="58"/>
      <c r="E153" s="58"/>
      <c r="F153" s="58"/>
      <c r="G153" s="58"/>
      <c r="H153" s="58"/>
      <c r="I153" s="89"/>
      <c r="J153" s="61"/>
      <c r="K153" s="61"/>
      <c r="L153" s="80" t="s">
        <v>463</v>
      </c>
      <c r="M153" s="89"/>
      <c r="N153" s="59"/>
    </row>
    <row r="154" spans="2:14" ht="18" customHeight="1" x14ac:dyDescent="0.35">
      <c r="B154" s="200">
        <f>B148+1</f>
        <v>64</v>
      </c>
      <c r="C154" s="2" t="s">
        <v>58</v>
      </c>
      <c r="D154" s="2"/>
      <c r="E154" s="90"/>
      <c r="F154" s="90"/>
      <c r="G154" s="90"/>
      <c r="H154" s="90"/>
      <c r="I154" s="16"/>
      <c r="J154" s="84"/>
      <c r="K154" s="84"/>
      <c r="L154" s="252">
        <v>42</v>
      </c>
      <c r="M154" s="257">
        <f>M148+1</f>
        <v>94</v>
      </c>
      <c r="N154" s="219"/>
    </row>
    <row r="155" spans="2:14" ht="18" customHeight="1" x14ac:dyDescent="0.35">
      <c r="B155" s="200">
        <f>B154+1</f>
        <v>65</v>
      </c>
      <c r="C155" s="2" t="s">
        <v>245</v>
      </c>
      <c r="D155" s="2"/>
      <c r="E155" s="90"/>
      <c r="F155" s="90"/>
      <c r="G155" s="90"/>
      <c r="H155" s="90"/>
      <c r="I155" s="16"/>
      <c r="J155" s="84"/>
      <c r="K155" s="84"/>
      <c r="L155" s="252">
        <v>144.69999999999999</v>
      </c>
      <c r="M155" s="257">
        <f>M154+1</f>
        <v>95</v>
      </c>
      <c r="N155" s="219"/>
    </row>
    <row r="156" spans="2:14" ht="18" customHeight="1" x14ac:dyDescent="0.35">
      <c r="B156" s="200">
        <f>B155+1</f>
        <v>66</v>
      </c>
      <c r="C156" s="20" t="s">
        <v>465</v>
      </c>
      <c r="D156" s="2"/>
      <c r="E156" s="90"/>
      <c r="F156" s="86"/>
      <c r="G156" s="86"/>
      <c r="H156" s="86"/>
      <c r="I156" s="14"/>
      <c r="J156" s="86" t="str">
        <f>CONCATENATE("(Sum of Lines ",B154," and ",B155,")")</f>
        <v>(Sum of Lines 64 and 65)</v>
      </c>
      <c r="K156" s="36"/>
      <c r="L156" s="314">
        <f>IF(COUNTIF(L154:L155,"..")&gt;0,"..",SUM(L154:L155))</f>
        <v>186.7</v>
      </c>
      <c r="M156" s="257">
        <f>M155+1</f>
        <v>96</v>
      </c>
      <c r="N156" s="219"/>
    </row>
    <row r="157" spans="2:14" ht="3.75" customHeight="1" x14ac:dyDescent="0.35">
      <c r="B157" s="200"/>
      <c r="C157" s="20"/>
      <c r="D157" s="2"/>
      <c r="E157" s="90"/>
      <c r="F157" s="86"/>
      <c r="G157" s="86"/>
      <c r="H157" s="86"/>
      <c r="I157" s="14"/>
      <c r="J157" s="86"/>
      <c r="K157" s="36"/>
      <c r="L157" s="268"/>
      <c r="M157" s="257"/>
      <c r="N157" s="219"/>
    </row>
    <row r="158" spans="2:14" ht="18" customHeight="1" x14ac:dyDescent="0.35">
      <c r="B158" s="200"/>
      <c r="C158" s="20"/>
      <c r="D158" s="2"/>
      <c r="E158" s="90"/>
      <c r="F158" s="394"/>
      <c r="G158" s="539" t="str">
        <f>CONCATENATE("Total Staff in ",Year-2,"-",Year-2001," (taken from last year's return)")</f>
        <v>Total Staff in 2019-20 (taken from last year's return)</v>
      </c>
      <c r="H158" s="539"/>
      <c r="I158" s="539"/>
      <c r="J158" s="539"/>
      <c r="K158" s="540"/>
      <c r="L158" s="395">
        <f>VLOOKUP(FLAS,LY_Data,98,FALSE)</f>
        <v>186.7</v>
      </c>
      <c r="M158" s="257"/>
      <c r="N158" s="219"/>
    </row>
    <row r="159" spans="2:14" ht="18" customHeight="1" x14ac:dyDescent="0.35">
      <c r="B159" s="200"/>
      <c r="C159" s="541" t="str">
        <f>IF(OR(LIBR0066="..",L158=".."),"",IF(OR((LIBR0066/L158&gt;1.25),(LIBR0066/L158&lt;0.75)),"",""))</f>
        <v/>
      </c>
      <c r="D159" s="541"/>
      <c r="E159" s="541"/>
      <c r="F159" s="541"/>
      <c r="G159" s="541"/>
      <c r="H159" s="541"/>
      <c r="I159" s="541"/>
      <c r="J159" s="541"/>
      <c r="K159" s="541"/>
      <c r="L159" s="541"/>
      <c r="M159" s="257"/>
      <c r="N159" s="219"/>
    </row>
    <row r="160" spans="2:14" ht="18" customHeight="1" thickBot="1" x14ac:dyDescent="0.4">
      <c r="B160" s="221"/>
      <c r="C160" s="541"/>
      <c r="D160" s="541"/>
      <c r="E160" s="541"/>
      <c r="F160" s="541"/>
      <c r="G160" s="541"/>
      <c r="H160" s="541"/>
      <c r="I160" s="541"/>
      <c r="J160" s="541"/>
      <c r="K160" s="541"/>
      <c r="L160" s="541"/>
      <c r="M160" s="1"/>
      <c r="N160" s="219"/>
    </row>
    <row r="161" spans="2:14" ht="18" customHeight="1" thickBot="1" x14ac:dyDescent="0.4">
      <c r="B161" s="465" t="s">
        <v>6497</v>
      </c>
      <c r="C161" s="543"/>
      <c r="D161" s="543"/>
      <c r="E161" s="543"/>
      <c r="F161" s="543"/>
      <c r="G161" s="543"/>
      <c r="H161" s="543"/>
      <c r="I161" s="543"/>
      <c r="J161" s="543"/>
      <c r="K161" s="543"/>
      <c r="L161" s="545" t="s">
        <v>2334</v>
      </c>
      <c r="M161" s="545"/>
      <c r="N161" s="546"/>
    </row>
    <row r="162" spans="2:14" ht="18" customHeight="1" x14ac:dyDescent="0.35">
      <c r="B162" s="223"/>
      <c r="C162" s="224"/>
      <c r="D162" s="544"/>
      <c r="E162" s="544"/>
      <c r="F162" s="544"/>
      <c r="G162" s="544"/>
      <c r="H162" s="544"/>
      <c r="I162" s="544"/>
      <c r="J162" s="544"/>
      <c r="K162" s="225"/>
      <c r="L162" s="226"/>
      <c r="M162" s="224"/>
      <c r="N162" s="227"/>
    </row>
    <row r="163" spans="2:14" ht="18" customHeight="1" x14ac:dyDescent="0.35">
      <c r="B163" s="220"/>
      <c r="C163" s="41" t="s">
        <v>31</v>
      </c>
      <c r="D163" s="28"/>
      <c r="E163" s="28"/>
      <c r="F163" s="28"/>
      <c r="G163" s="28"/>
      <c r="H163" s="28"/>
      <c r="I163" s="28"/>
      <c r="J163" s="28"/>
      <c r="K163" s="28"/>
      <c r="L163" s="80" t="s">
        <v>246</v>
      </c>
      <c r="M163" s="75"/>
      <c r="N163" s="219"/>
    </row>
    <row r="164" spans="2:14" ht="18" customHeight="1" x14ac:dyDescent="0.35">
      <c r="B164" s="200">
        <f>B156+1</f>
        <v>67</v>
      </c>
      <c r="C164" s="2" t="str">
        <f>CONCATENATE("Number of volunteers in ",Year-1,"-",Year-2000)</f>
        <v>Number of volunteers in 2020-21</v>
      </c>
      <c r="D164" s="28"/>
      <c r="E164" s="90"/>
      <c r="F164" s="41"/>
      <c r="G164" s="41"/>
      <c r="H164" s="41"/>
      <c r="I164" s="28"/>
      <c r="J164" s="28"/>
      <c r="K164" s="28"/>
      <c r="L164" s="251">
        <v>100</v>
      </c>
      <c r="M164" s="257">
        <f>M156+1</f>
        <v>97</v>
      </c>
      <c r="N164" s="219"/>
    </row>
    <row r="165" spans="2:14" ht="18" customHeight="1" x14ac:dyDescent="0.35">
      <c r="B165" s="200">
        <f>B164+1</f>
        <v>68</v>
      </c>
      <c r="C165" s="2" t="str">
        <f>CONCATENATE("Annual total number of volunteer hours in ",Year-1,"-",Year-2000)</f>
        <v>Annual total number of volunteer hours in 2020-21</v>
      </c>
      <c r="D165" s="28"/>
      <c r="E165" s="90"/>
      <c r="F165" s="28"/>
      <c r="G165" s="28"/>
      <c r="H165" s="28"/>
      <c r="I165" s="28"/>
      <c r="J165" s="28"/>
      <c r="K165" s="28"/>
      <c r="L165" s="252">
        <v>1808</v>
      </c>
      <c r="M165" s="257">
        <f>M164+1</f>
        <v>98</v>
      </c>
      <c r="N165" s="219"/>
    </row>
    <row r="166" spans="2:14" ht="18" customHeight="1" thickBot="1" x14ac:dyDescent="0.4">
      <c r="B166" s="221"/>
      <c r="C166" s="208"/>
      <c r="D166" s="228"/>
      <c r="E166" s="209"/>
      <c r="F166" s="228"/>
      <c r="G166" s="228"/>
      <c r="H166" s="228"/>
      <c r="I166" s="228"/>
      <c r="J166" s="228"/>
      <c r="K166" s="228"/>
      <c r="L166" s="229"/>
      <c r="M166" s="208"/>
      <c r="N166" s="222"/>
    </row>
    <row r="167" spans="2:14" ht="18" customHeight="1" thickBot="1" x14ac:dyDescent="0.4">
      <c r="B167" s="465" t="s">
        <v>6498</v>
      </c>
      <c r="C167" s="543"/>
      <c r="D167" s="543"/>
      <c r="E167" s="543"/>
      <c r="F167" s="543"/>
      <c r="G167" s="543"/>
      <c r="H167" s="543"/>
      <c r="I167" s="543"/>
      <c r="J167" s="543"/>
      <c r="K167" s="543"/>
      <c r="L167" s="537" t="s">
        <v>2334</v>
      </c>
      <c r="M167" s="537"/>
      <c r="N167" s="538"/>
    </row>
    <row r="168" spans="2:14" ht="18" customHeight="1" x14ac:dyDescent="0.35">
      <c r="B168" s="194"/>
      <c r="C168" s="230"/>
      <c r="D168" s="195"/>
      <c r="E168" s="195"/>
      <c r="F168" s="195"/>
      <c r="G168" s="195"/>
      <c r="H168" s="195"/>
      <c r="I168" s="195"/>
      <c r="J168" s="195"/>
      <c r="K168" s="195"/>
      <c r="L168" s="231"/>
      <c r="M168" s="196"/>
      <c r="N168" s="197"/>
    </row>
    <row r="169" spans="2:14" ht="18" customHeight="1" x14ac:dyDescent="0.35">
      <c r="B169" s="202"/>
      <c r="C169" s="41" t="s">
        <v>316</v>
      </c>
      <c r="D169" s="75"/>
      <c r="E169" s="75"/>
      <c r="F169" s="75"/>
      <c r="G169" s="75"/>
      <c r="H169" s="75"/>
      <c r="I169" s="75"/>
      <c r="J169" s="75"/>
      <c r="K169" s="75"/>
      <c r="L169" s="80" t="s">
        <v>320</v>
      </c>
      <c r="M169" s="13"/>
      <c r="N169" s="203"/>
    </row>
    <row r="170" spans="2:14" ht="18" customHeight="1" x14ac:dyDescent="0.35">
      <c r="B170" s="200">
        <f>B165+1</f>
        <v>69</v>
      </c>
      <c r="C170" s="2"/>
      <c r="D170" s="2" t="s">
        <v>317</v>
      </c>
      <c r="E170" s="75"/>
      <c r="F170" s="75"/>
      <c r="G170" s="75"/>
      <c r="H170" s="75"/>
      <c r="I170" s="75"/>
      <c r="J170" s="75"/>
      <c r="K170" s="75"/>
      <c r="L170" s="251">
        <v>32726</v>
      </c>
      <c r="M170" s="257">
        <f>M165+1</f>
        <v>99</v>
      </c>
      <c r="N170" s="203"/>
    </row>
    <row r="171" spans="2:14" ht="18" customHeight="1" x14ac:dyDescent="0.35">
      <c r="B171" s="200">
        <f>B170+1</f>
        <v>70</v>
      </c>
      <c r="C171" s="2"/>
      <c r="D171" s="2" t="s">
        <v>318</v>
      </c>
      <c r="E171" s="75"/>
      <c r="F171" s="75"/>
      <c r="G171" s="75"/>
      <c r="H171" s="75"/>
      <c r="I171" s="75"/>
      <c r="J171" s="75"/>
      <c r="K171" s="75"/>
      <c r="L171" s="251">
        <v>13964</v>
      </c>
      <c r="M171" s="257">
        <f>M170+1</f>
        <v>100</v>
      </c>
      <c r="N171" s="203"/>
    </row>
    <row r="172" spans="2:14" ht="18" customHeight="1" x14ac:dyDescent="0.35">
      <c r="B172" s="200">
        <f>B171+1</f>
        <v>71</v>
      </c>
      <c r="C172" s="2"/>
      <c r="D172" s="2" t="s">
        <v>155</v>
      </c>
      <c r="E172" s="75"/>
      <c r="F172" s="75"/>
      <c r="G172" s="75"/>
      <c r="H172" s="75"/>
      <c r="I172" s="75"/>
      <c r="J172" s="75"/>
      <c r="K172" s="75"/>
      <c r="L172" s="251">
        <v>21661</v>
      </c>
      <c r="M172" s="257">
        <f>M171+1</f>
        <v>101</v>
      </c>
      <c r="N172" s="203"/>
    </row>
    <row r="173" spans="2:14" ht="18" customHeight="1" x14ac:dyDescent="0.35">
      <c r="B173" s="200">
        <f>B172+1</f>
        <v>72</v>
      </c>
      <c r="C173" s="2"/>
      <c r="D173" s="2" t="s">
        <v>156</v>
      </c>
      <c r="E173" s="75"/>
      <c r="F173" s="75"/>
      <c r="G173" s="75"/>
      <c r="H173" s="75"/>
      <c r="I173" s="75"/>
      <c r="J173" s="75"/>
      <c r="K173" s="75"/>
      <c r="L173" s="251">
        <v>3294</v>
      </c>
      <c r="M173" s="257">
        <f>M172+1</f>
        <v>102</v>
      </c>
      <c r="N173" s="203"/>
    </row>
    <row r="174" spans="2:14" ht="18" customHeight="1" x14ac:dyDescent="0.35">
      <c r="B174" s="200">
        <f>B173+1</f>
        <v>73</v>
      </c>
      <c r="C174" s="20" t="s">
        <v>319</v>
      </c>
      <c r="D174" s="75"/>
      <c r="E174" s="75"/>
      <c r="F174" s="75"/>
      <c r="G174" s="75"/>
      <c r="H174" s="75"/>
      <c r="I174" s="75"/>
      <c r="J174" s="86" t="str">
        <f>CONCATENATE("(Sum of Lines ",B170," to ",B173,")")</f>
        <v>(Sum of Lines 69 to 72)</v>
      </c>
      <c r="K174" s="36"/>
      <c r="L174" s="303">
        <f>IF(COUNTIF(L170:L173,"..")&gt;0,"..",SUM(L170:L173))</f>
        <v>71645</v>
      </c>
      <c r="M174" s="257">
        <f>M173+1</f>
        <v>103</v>
      </c>
      <c r="N174" s="203"/>
    </row>
    <row r="175" spans="2:14" ht="3.75" customHeight="1" x14ac:dyDescent="0.35">
      <c r="B175" s="200"/>
      <c r="C175" s="20"/>
      <c r="D175" s="75"/>
      <c r="E175" s="75"/>
      <c r="F175" s="75"/>
      <c r="G175" s="75"/>
      <c r="H175" s="75"/>
      <c r="I175" s="75"/>
      <c r="J175" s="86"/>
      <c r="K175" s="36"/>
      <c r="L175" s="268"/>
      <c r="M175" s="257"/>
      <c r="N175" s="203"/>
    </row>
    <row r="176" spans="2:14" ht="18" customHeight="1" x14ac:dyDescent="0.35">
      <c r="B176" s="200"/>
      <c r="C176" s="20"/>
      <c r="D176" s="75"/>
      <c r="E176" s="75"/>
      <c r="F176" s="539" t="str">
        <f>CONCATENATE("Total Book Issues in ",Year-2,"-",Year-2001," (taken from last year's return)")</f>
        <v>Total Book Issues in 2019-20 (taken from last year's return)</v>
      </c>
      <c r="G176" s="547"/>
      <c r="H176" s="547"/>
      <c r="I176" s="547"/>
      <c r="J176" s="547"/>
      <c r="K176" s="548"/>
      <c r="L176" s="395">
        <f>VLOOKUP(FLAS,LY_Data,105,FALSE)</f>
        <v>1506953</v>
      </c>
      <c r="M176" s="257"/>
      <c r="N176" s="203"/>
    </row>
    <row r="177" spans="2:14" ht="18" customHeight="1" x14ac:dyDescent="0.35">
      <c r="B177" s="200"/>
      <c r="C177" s="541" t="str">
        <f>IF(OR(LIBR0073="..",L176=".."),"",IF(OR((LIBR0073/L176&gt;1.25),(LIBR0073/L176&lt;0.75)),"",""))</f>
        <v/>
      </c>
      <c r="D177" s="541"/>
      <c r="E177" s="541"/>
      <c r="F177" s="541"/>
      <c r="G177" s="541"/>
      <c r="H177" s="541"/>
      <c r="I177" s="541"/>
      <c r="J177" s="541"/>
      <c r="K177" s="541"/>
      <c r="L177" s="541"/>
      <c r="M177" s="257"/>
      <c r="N177" s="203"/>
    </row>
    <row r="178" spans="2:14" ht="18" customHeight="1" x14ac:dyDescent="0.35">
      <c r="B178" s="200"/>
      <c r="C178" s="541"/>
      <c r="D178" s="541"/>
      <c r="E178" s="541"/>
      <c r="F178" s="541"/>
      <c r="G178" s="541"/>
      <c r="H178" s="541"/>
      <c r="I178" s="541"/>
      <c r="J178" s="541"/>
      <c r="K178" s="541"/>
      <c r="L178" s="541"/>
      <c r="M178" s="140"/>
      <c r="N178" s="203"/>
    </row>
    <row r="179" spans="2:14" ht="18" customHeight="1" x14ac:dyDescent="0.35">
      <c r="B179" s="200"/>
      <c r="C179" s="41" t="s">
        <v>6693</v>
      </c>
      <c r="D179" s="75"/>
      <c r="E179" s="75"/>
      <c r="F179" s="75"/>
      <c r="G179" s="75"/>
      <c r="H179" s="75"/>
      <c r="I179" s="75"/>
      <c r="J179" s="75"/>
      <c r="K179" s="75"/>
      <c r="L179" s="92"/>
      <c r="M179" s="142"/>
      <c r="N179" s="203"/>
    </row>
    <row r="180" spans="2:14" ht="18" customHeight="1" x14ac:dyDescent="0.35">
      <c r="B180" s="200">
        <f>B174+1</f>
        <v>74</v>
      </c>
      <c r="C180" s="2"/>
      <c r="D180" s="2" t="s">
        <v>183</v>
      </c>
      <c r="E180" s="75"/>
      <c r="F180" s="75"/>
      <c r="G180" s="75"/>
      <c r="H180" s="75"/>
      <c r="I180" s="75"/>
      <c r="J180" s="75"/>
      <c r="K180" s="75"/>
      <c r="L180" s="251">
        <v>2482</v>
      </c>
      <c r="M180" s="257">
        <f>M174+1</f>
        <v>104</v>
      </c>
      <c r="N180" s="203"/>
    </row>
    <row r="181" spans="2:14" ht="18" customHeight="1" x14ac:dyDescent="0.35">
      <c r="B181" s="200">
        <f t="shared" ref="B181:B194" si="7">B180+1</f>
        <v>75</v>
      </c>
      <c r="C181" s="2"/>
      <c r="D181" s="2" t="s">
        <v>184</v>
      </c>
      <c r="E181" s="75"/>
      <c r="F181" s="75"/>
      <c r="G181" s="75"/>
      <c r="H181" s="75"/>
      <c r="I181" s="75"/>
      <c r="J181" s="75"/>
      <c r="K181" s="75"/>
      <c r="L181" s="251">
        <v>277</v>
      </c>
      <c r="M181" s="257">
        <f t="shared" ref="M181:M194" si="8">M180+1</f>
        <v>105</v>
      </c>
      <c r="N181" s="203"/>
    </row>
    <row r="182" spans="2:14" ht="18" customHeight="1" x14ac:dyDescent="0.35">
      <c r="B182" s="566">
        <f>B181+1</f>
        <v>76</v>
      </c>
      <c r="C182" s="2"/>
      <c r="D182" s="536" t="s">
        <v>6488</v>
      </c>
      <c r="E182" s="536"/>
      <c r="F182" s="536"/>
      <c r="G182" s="536"/>
      <c r="H182" s="536"/>
      <c r="I182" s="536"/>
      <c r="J182" s="536"/>
      <c r="K182" s="75"/>
      <c r="L182" s="251">
        <v>990</v>
      </c>
      <c r="M182" s="257">
        <f t="shared" si="8"/>
        <v>106</v>
      </c>
      <c r="N182" s="203"/>
    </row>
    <row r="183" spans="2:14" ht="12" customHeight="1" x14ac:dyDescent="0.35">
      <c r="B183" s="566"/>
      <c r="C183" s="2"/>
      <c r="D183" s="536"/>
      <c r="E183" s="536"/>
      <c r="F183" s="536"/>
      <c r="G183" s="536"/>
      <c r="H183" s="536"/>
      <c r="I183" s="536"/>
      <c r="J183" s="536"/>
      <c r="K183" s="75"/>
      <c r="L183" s="84"/>
      <c r="M183" s="257"/>
      <c r="N183" s="203"/>
    </row>
    <row r="184" spans="2:14" ht="18" customHeight="1" x14ac:dyDescent="0.35">
      <c r="B184" s="200">
        <f>B182+1</f>
        <v>77</v>
      </c>
      <c r="C184" s="20" t="s">
        <v>6694</v>
      </c>
      <c r="D184" s="75"/>
      <c r="E184" s="75"/>
      <c r="F184" s="75"/>
      <c r="G184" s="75"/>
      <c r="H184" s="75"/>
      <c r="I184" s="75"/>
      <c r="J184" s="86" t="str">
        <f>CONCATENATE("(Sum of Lines ",B180," to ",B182,")")</f>
        <v>(Sum of Lines 74 to 76)</v>
      </c>
      <c r="K184" s="36"/>
      <c r="L184" s="303">
        <f>IF(COUNTIF(L180:L182,"..")&gt;0,"..",SUM(L180:L182))</f>
        <v>3749</v>
      </c>
      <c r="M184" s="257">
        <f>M182+1</f>
        <v>107</v>
      </c>
      <c r="N184" s="203"/>
    </row>
    <row r="185" spans="2:14" ht="3" customHeight="1" x14ac:dyDescent="0.35">
      <c r="B185" s="200"/>
      <c r="C185" s="20"/>
      <c r="D185" s="75"/>
      <c r="E185" s="75"/>
      <c r="F185" s="75"/>
      <c r="G185" s="75"/>
      <c r="H185" s="75"/>
      <c r="I185" s="75"/>
      <c r="J185" s="86"/>
      <c r="K185" s="36"/>
      <c r="L185" s="268"/>
      <c r="M185" s="257"/>
      <c r="N185" s="203"/>
    </row>
    <row r="186" spans="2:14" ht="18" customHeight="1" x14ac:dyDescent="0.35">
      <c r="B186" s="581" t="str">
        <f>CONCATENATE("Total Audio, Visual &amp; Other Issues in ",Year-2,"-",Year-2001," (taken from last year's return)")</f>
        <v>Total Audio, Visual &amp; Other Issues in 2019-20 (taken from last year's return)</v>
      </c>
      <c r="C186" s="539"/>
      <c r="D186" s="539"/>
      <c r="E186" s="539"/>
      <c r="F186" s="539"/>
      <c r="G186" s="539"/>
      <c r="H186" s="539"/>
      <c r="I186" s="539"/>
      <c r="J186" s="539"/>
      <c r="K186" s="540"/>
      <c r="L186" s="395">
        <f>VLOOKUP(FLAS,LY_Data,114,FALSE)</f>
        <v>72286</v>
      </c>
      <c r="M186" s="257"/>
      <c r="N186" s="203"/>
    </row>
    <row r="187" spans="2:14" ht="18" customHeight="1" x14ac:dyDescent="0.35">
      <c r="B187" s="200"/>
      <c r="C187" s="541" t="str">
        <f>IF(OR(LIBR0083="..",L176=".."),"",IF(OR((LIBR0083/L176&gt;1.25),(LIBR0083/L176&lt;0.75)),"",""))</f>
        <v/>
      </c>
      <c r="D187" s="541"/>
      <c r="E187" s="541"/>
      <c r="F187" s="541"/>
      <c r="G187" s="541"/>
      <c r="H187" s="541"/>
      <c r="I187" s="541"/>
      <c r="J187" s="541"/>
      <c r="K187" s="541"/>
      <c r="L187" s="541"/>
      <c r="M187" s="257"/>
      <c r="N187" s="203"/>
    </row>
    <row r="188" spans="2:14" ht="18" customHeight="1" x14ac:dyDescent="0.35">
      <c r="B188" s="200"/>
      <c r="C188" s="541"/>
      <c r="D188" s="541"/>
      <c r="E188" s="541"/>
      <c r="F188" s="541"/>
      <c r="G188" s="541"/>
      <c r="H188" s="541"/>
      <c r="I188" s="541"/>
      <c r="J188" s="541"/>
      <c r="K188" s="541"/>
      <c r="L188" s="541"/>
      <c r="M188" s="257"/>
      <c r="N188" s="203"/>
    </row>
    <row r="189" spans="2:14" ht="15" customHeight="1" x14ac:dyDescent="0.35">
      <c r="B189" s="200"/>
      <c r="C189" s="41" t="s">
        <v>6747</v>
      </c>
      <c r="D189" s="39"/>
      <c r="E189" s="39"/>
      <c r="F189" s="39"/>
      <c r="G189" s="39"/>
      <c r="H189" s="39"/>
      <c r="I189" s="39"/>
      <c r="J189" s="39"/>
      <c r="K189" s="75"/>
      <c r="L189" s="84"/>
      <c r="M189" s="257"/>
      <c r="N189" s="203"/>
    </row>
    <row r="190" spans="2:14" ht="18" customHeight="1" x14ac:dyDescent="0.35">
      <c r="B190" s="200">
        <f>B184+1</f>
        <v>78</v>
      </c>
      <c r="C190" s="2"/>
      <c r="D190" s="2" t="s">
        <v>6456</v>
      </c>
      <c r="E190" s="75"/>
      <c r="F190" s="75"/>
      <c r="G190" s="75"/>
      <c r="H190" s="75"/>
      <c r="I190" s="75"/>
      <c r="J190" s="75"/>
      <c r="K190" s="75"/>
      <c r="L190" s="251">
        <v>142022</v>
      </c>
      <c r="M190" s="257">
        <f>M184+1</f>
        <v>108</v>
      </c>
      <c r="N190" s="203"/>
    </row>
    <row r="191" spans="2:14" ht="18" customHeight="1" x14ac:dyDescent="0.35">
      <c r="B191" s="200">
        <f t="shared" si="7"/>
        <v>79</v>
      </c>
      <c r="C191" s="2"/>
      <c r="D191" s="2" t="s">
        <v>6457</v>
      </c>
      <c r="E191" s="75"/>
      <c r="F191" s="75"/>
      <c r="G191" s="75"/>
      <c r="H191" s="75"/>
      <c r="I191" s="75"/>
      <c r="J191" s="75"/>
      <c r="K191" s="75"/>
      <c r="L191" s="251">
        <v>2585633</v>
      </c>
      <c r="M191" s="257">
        <f t="shared" si="8"/>
        <v>109</v>
      </c>
      <c r="N191" s="203"/>
    </row>
    <row r="192" spans="2:14" ht="18" customHeight="1" x14ac:dyDescent="0.35">
      <c r="B192" s="200">
        <f t="shared" si="7"/>
        <v>80</v>
      </c>
      <c r="C192" s="2"/>
      <c r="D192" s="2" t="s">
        <v>6458</v>
      </c>
      <c r="E192" s="75"/>
      <c r="F192" s="75"/>
      <c r="G192" s="75"/>
      <c r="H192" s="75"/>
      <c r="I192" s="75"/>
      <c r="J192" s="75"/>
      <c r="K192" s="75"/>
      <c r="L192" s="251">
        <v>224539</v>
      </c>
      <c r="M192" s="257">
        <f t="shared" si="8"/>
        <v>110</v>
      </c>
      <c r="N192" s="203"/>
    </row>
    <row r="193" spans="2:14" ht="18" customHeight="1" x14ac:dyDescent="0.35">
      <c r="B193" s="200">
        <f t="shared" si="7"/>
        <v>81</v>
      </c>
      <c r="C193" s="2"/>
      <c r="D193" s="2" t="s">
        <v>6489</v>
      </c>
      <c r="E193" s="75"/>
      <c r="F193" s="75"/>
      <c r="G193" s="75"/>
      <c r="H193" s="75"/>
      <c r="I193" s="75"/>
      <c r="J193" s="75"/>
      <c r="K193" s="75"/>
      <c r="L193" s="251">
        <v>6366</v>
      </c>
      <c r="M193" s="257">
        <f t="shared" si="8"/>
        <v>111</v>
      </c>
      <c r="N193" s="203"/>
    </row>
    <row r="194" spans="2:14" ht="18" customHeight="1" x14ac:dyDescent="0.35">
      <c r="B194" s="200">
        <f t="shared" si="7"/>
        <v>82</v>
      </c>
      <c r="C194" s="2"/>
      <c r="D194" s="2" t="s">
        <v>6746</v>
      </c>
      <c r="E194" s="75"/>
      <c r="F194" s="75"/>
      <c r="G194" s="75"/>
      <c r="H194" s="75"/>
      <c r="I194" s="75"/>
      <c r="J194" s="75"/>
      <c r="K194" s="75"/>
      <c r="L194" s="251" t="s">
        <v>554</v>
      </c>
      <c r="M194" s="257">
        <f t="shared" si="8"/>
        <v>112</v>
      </c>
      <c r="N194" s="203"/>
    </row>
    <row r="195" spans="2:14" ht="18" customHeight="1" x14ac:dyDescent="0.35">
      <c r="B195" s="200">
        <f>B194+1</f>
        <v>83</v>
      </c>
      <c r="C195" s="2"/>
      <c r="D195" s="2" t="s">
        <v>6490</v>
      </c>
      <c r="E195" s="75"/>
      <c r="F195" s="75"/>
      <c r="G195" s="75"/>
      <c r="H195" s="75"/>
      <c r="I195" s="75"/>
      <c r="J195" s="75"/>
      <c r="K195" s="75"/>
      <c r="L195" s="251" t="s">
        <v>554</v>
      </c>
      <c r="M195" s="257">
        <f>M194+1</f>
        <v>113</v>
      </c>
      <c r="N195" s="203"/>
    </row>
    <row r="196" spans="2:14" ht="8.25" customHeight="1" thickBot="1" x14ac:dyDescent="0.4">
      <c r="B196" s="207"/>
      <c r="C196" s="541"/>
      <c r="D196" s="541"/>
      <c r="E196" s="541"/>
      <c r="F196" s="541"/>
      <c r="G196" s="541"/>
      <c r="H196" s="541"/>
      <c r="I196" s="541"/>
      <c r="J196" s="541"/>
      <c r="K196" s="541"/>
      <c r="L196" s="541"/>
      <c r="M196" s="1"/>
      <c r="N196" s="203"/>
    </row>
    <row r="197" spans="2:14" ht="18" customHeight="1" thickBot="1" x14ac:dyDescent="0.4">
      <c r="B197" s="465" t="s">
        <v>6499</v>
      </c>
      <c r="C197" s="543"/>
      <c r="D197" s="543"/>
      <c r="E197" s="543"/>
      <c r="F197" s="543"/>
      <c r="G197" s="543"/>
      <c r="H197" s="543"/>
      <c r="I197" s="543"/>
      <c r="J197" s="543"/>
      <c r="K197" s="543"/>
      <c r="L197" s="545" t="s">
        <v>2334</v>
      </c>
      <c r="M197" s="545"/>
      <c r="N197" s="546"/>
    </row>
    <row r="198" spans="2:14" ht="18" customHeight="1" x14ac:dyDescent="0.35">
      <c r="B198" s="194"/>
      <c r="C198" s="195"/>
      <c r="D198" s="195"/>
      <c r="E198" s="195"/>
      <c r="F198" s="195"/>
      <c r="G198" s="195"/>
      <c r="H198" s="195"/>
      <c r="I198" s="195"/>
      <c r="J198" s="195"/>
      <c r="K198" s="195"/>
      <c r="L198" s="231"/>
      <c r="M198" s="196"/>
      <c r="N198" s="197"/>
    </row>
    <row r="199" spans="2:14" ht="18" customHeight="1" x14ac:dyDescent="0.35">
      <c r="B199" s="198"/>
      <c r="C199" s="74"/>
      <c r="D199" s="74"/>
      <c r="E199" s="74"/>
      <c r="F199" s="74"/>
      <c r="G199" s="74"/>
      <c r="H199" s="74"/>
      <c r="I199" s="74"/>
      <c r="J199" s="74"/>
      <c r="K199" s="74"/>
      <c r="L199" s="80" t="s">
        <v>320</v>
      </c>
      <c r="M199" s="12"/>
      <c r="N199" s="199"/>
    </row>
    <row r="200" spans="2:14" ht="18" customHeight="1" x14ac:dyDescent="0.35">
      <c r="B200" s="200">
        <f>B195+1</f>
        <v>84</v>
      </c>
      <c r="C200" s="2" t="s">
        <v>135</v>
      </c>
      <c r="D200" s="2"/>
      <c r="E200" s="2"/>
      <c r="F200" s="2"/>
      <c r="G200" s="2"/>
      <c r="H200" s="2"/>
      <c r="I200" s="2"/>
      <c r="J200" s="2"/>
      <c r="K200" s="39"/>
      <c r="L200" s="251">
        <v>4564</v>
      </c>
      <c r="M200" s="257">
        <f>M195+1</f>
        <v>114</v>
      </c>
      <c r="N200" s="203"/>
    </row>
    <row r="201" spans="2:14" ht="18" customHeight="1" x14ac:dyDescent="0.35">
      <c r="B201" s="202"/>
      <c r="C201" s="39"/>
      <c r="D201" s="39"/>
      <c r="E201" s="39"/>
      <c r="F201" s="39"/>
      <c r="G201" s="39"/>
      <c r="H201" s="39"/>
      <c r="I201" s="39"/>
      <c r="J201" s="39"/>
      <c r="K201" s="39"/>
      <c r="L201" s="35"/>
      <c r="M201" s="257"/>
      <c r="N201" s="203"/>
    </row>
    <row r="202" spans="2:14" ht="18" customHeight="1" x14ac:dyDescent="0.35">
      <c r="B202" s="200">
        <f>B200+1</f>
        <v>85</v>
      </c>
      <c r="C202" s="2" t="s">
        <v>6763</v>
      </c>
      <c r="D202" s="2"/>
      <c r="E202" s="2"/>
      <c r="F202" s="2"/>
      <c r="G202" s="2"/>
      <c r="H202" s="2"/>
      <c r="I202" s="2"/>
      <c r="J202" s="2"/>
      <c r="K202" s="39"/>
      <c r="L202" s="251">
        <v>1458</v>
      </c>
      <c r="M202" s="257">
        <f>M200+1</f>
        <v>115</v>
      </c>
      <c r="N202" s="203"/>
    </row>
    <row r="203" spans="2:14" ht="18" customHeight="1" x14ac:dyDescent="0.35">
      <c r="B203" s="200"/>
      <c r="C203" s="2"/>
      <c r="D203" s="2"/>
      <c r="E203" s="2"/>
      <c r="F203" s="2"/>
      <c r="G203" s="2"/>
      <c r="H203" s="2"/>
      <c r="I203" s="2"/>
      <c r="J203" s="75"/>
      <c r="K203" s="75"/>
      <c r="L203" s="75"/>
      <c r="M203" s="257"/>
      <c r="N203" s="203"/>
    </row>
    <row r="204" spans="2:14" ht="18" customHeight="1" x14ac:dyDescent="0.35">
      <c r="B204" s="200"/>
      <c r="C204" s="41" t="s">
        <v>136</v>
      </c>
      <c r="D204" s="82"/>
      <c r="E204" s="82"/>
      <c r="F204" s="75"/>
      <c r="G204" s="75"/>
      <c r="H204" s="75"/>
      <c r="I204" s="75"/>
      <c r="J204" s="75"/>
      <c r="K204" s="75"/>
      <c r="L204" s="80" t="s">
        <v>102</v>
      </c>
      <c r="M204" s="257"/>
      <c r="N204" s="203"/>
    </row>
    <row r="205" spans="2:14" ht="18" customHeight="1" x14ac:dyDescent="0.35">
      <c r="B205" s="200">
        <f>B202+1</f>
        <v>86</v>
      </c>
      <c r="C205" s="2" t="s">
        <v>157</v>
      </c>
      <c r="D205" s="2"/>
      <c r="E205" s="2"/>
      <c r="F205" s="2"/>
      <c r="G205" s="2"/>
      <c r="H205" s="2"/>
      <c r="I205" s="2"/>
      <c r="J205" s="2"/>
      <c r="K205" s="39"/>
      <c r="L205" s="251">
        <v>3.48</v>
      </c>
      <c r="M205" s="257">
        <f>M202+1</f>
        <v>116</v>
      </c>
      <c r="N205" s="203" t="b">
        <v>1</v>
      </c>
    </row>
    <row r="206" spans="2:14" ht="18" customHeight="1" x14ac:dyDescent="0.35">
      <c r="B206" s="200"/>
      <c r="C206" s="2"/>
      <c r="D206" s="30" t="s">
        <v>460</v>
      </c>
      <c r="E206" s="2"/>
      <c r="F206" s="2"/>
      <c r="G206" s="2"/>
      <c r="H206" s="2"/>
      <c r="I206" s="2"/>
      <c r="J206" s="75"/>
      <c r="K206" s="75"/>
      <c r="L206" s="32"/>
      <c r="M206" s="257"/>
      <c r="N206" s="203"/>
    </row>
    <row r="207" spans="2:14" ht="18" customHeight="1" x14ac:dyDescent="0.35">
      <c r="B207" s="200">
        <f>B205+1</f>
        <v>87</v>
      </c>
      <c r="C207" s="3" t="s">
        <v>68</v>
      </c>
      <c r="D207" s="5"/>
      <c r="E207" s="5"/>
      <c r="F207" s="5"/>
      <c r="G207" s="5"/>
      <c r="H207" s="5"/>
      <c r="I207" s="5"/>
      <c r="J207" s="5"/>
      <c r="K207" s="5"/>
      <c r="L207" s="251">
        <v>4.6399999999999997</v>
      </c>
      <c r="M207" s="257">
        <f>M205+1</f>
        <v>117</v>
      </c>
      <c r="N207" s="203"/>
    </row>
    <row r="208" spans="2:14" ht="18" customHeight="1" x14ac:dyDescent="0.35">
      <c r="B208" s="200"/>
      <c r="C208" s="5"/>
      <c r="D208" s="38" t="str">
        <f>CONCATENATE("(cumulative i.e. inclusive of percentage at Cell ",M205,")")</f>
        <v>(cumulative i.e. inclusive of percentage at Cell 116)</v>
      </c>
      <c r="E208" s="5"/>
      <c r="F208" s="5"/>
      <c r="G208" s="5"/>
      <c r="H208" s="5"/>
      <c r="I208" s="5"/>
      <c r="J208" s="5"/>
      <c r="K208" s="5"/>
      <c r="L208" s="268"/>
      <c r="M208" s="257"/>
      <c r="N208" s="203"/>
    </row>
    <row r="209" spans="2:14" ht="18" customHeight="1" x14ac:dyDescent="0.35">
      <c r="B209" s="200">
        <f>B207+1</f>
        <v>88</v>
      </c>
      <c r="C209" s="3" t="s">
        <v>137</v>
      </c>
      <c r="D209" s="5"/>
      <c r="E209" s="5"/>
      <c r="F209" s="5"/>
      <c r="G209" s="5"/>
      <c r="H209" s="5"/>
      <c r="I209" s="5"/>
      <c r="J209" s="5"/>
      <c r="K209" s="5"/>
      <c r="L209" s="251">
        <v>5.58</v>
      </c>
      <c r="M209" s="257">
        <f>M207+1</f>
        <v>118</v>
      </c>
      <c r="N209" s="203"/>
    </row>
    <row r="210" spans="2:14" ht="18" customHeight="1" x14ac:dyDescent="0.35">
      <c r="B210" s="202"/>
      <c r="C210" s="5"/>
      <c r="D210" s="38" t="str">
        <f>CONCATENATE("(cumulative i.e. inclusive of percentage at Cell ",M207,")")</f>
        <v>(cumulative i.e. inclusive of percentage at Cell 117)</v>
      </c>
      <c r="E210" s="5"/>
      <c r="F210" s="5"/>
      <c r="G210" s="5"/>
      <c r="H210" s="5"/>
      <c r="I210" s="5"/>
      <c r="J210" s="5"/>
      <c r="K210" s="5"/>
      <c r="L210" s="75"/>
      <c r="M210" s="1"/>
      <c r="N210" s="203"/>
    </row>
    <row r="211" spans="2:14" ht="18" customHeight="1" thickBot="1" x14ac:dyDescent="0.4">
      <c r="B211" s="207"/>
      <c r="C211" s="209"/>
      <c r="D211" s="208"/>
      <c r="E211" s="208"/>
      <c r="F211" s="208"/>
      <c r="G211" s="208"/>
      <c r="H211" s="208"/>
      <c r="I211" s="208"/>
      <c r="J211" s="232"/>
      <c r="K211" s="232"/>
      <c r="L211" s="208"/>
      <c r="M211" s="210"/>
      <c r="N211" s="211"/>
    </row>
    <row r="212" spans="2:14" ht="18" customHeight="1" thickBot="1" x14ac:dyDescent="0.4">
      <c r="B212" s="465" t="s">
        <v>6761</v>
      </c>
      <c r="C212" s="543"/>
      <c r="D212" s="543"/>
      <c r="E212" s="543"/>
      <c r="F212" s="543"/>
      <c r="G212" s="543"/>
      <c r="H212" s="543"/>
      <c r="I212" s="543"/>
      <c r="J212" s="543"/>
      <c r="K212" s="543"/>
      <c r="L212" s="537" t="s">
        <v>2334</v>
      </c>
      <c r="M212" s="537"/>
      <c r="N212" s="538"/>
    </row>
    <row r="213" spans="2:14" ht="18" customHeight="1" x14ac:dyDescent="0.35">
      <c r="B213" s="194"/>
      <c r="C213" s="195"/>
      <c r="D213" s="195"/>
      <c r="E213" s="195"/>
      <c r="F213" s="195"/>
      <c r="G213" s="195"/>
      <c r="H213" s="195"/>
      <c r="I213" s="195"/>
      <c r="J213" s="195"/>
      <c r="K213" s="195"/>
      <c r="L213" s="231"/>
      <c r="M213" s="196"/>
      <c r="N213" s="197"/>
    </row>
    <row r="214" spans="2:14" ht="18" customHeight="1" x14ac:dyDescent="0.35">
      <c r="B214" s="198"/>
      <c r="C214" s="74"/>
      <c r="D214" s="74"/>
      <c r="E214" s="74"/>
      <c r="F214" s="74"/>
      <c r="G214" s="74"/>
      <c r="H214" s="74"/>
      <c r="I214" s="74"/>
      <c r="J214" s="74"/>
      <c r="K214" s="74"/>
      <c r="L214" s="149" t="s">
        <v>320</v>
      </c>
      <c r="M214" s="12"/>
      <c r="N214" s="199"/>
    </row>
    <row r="215" spans="2:14" ht="18" customHeight="1" x14ac:dyDescent="0.35">
      <c r="B215" s="200">
        <f>B209+1</f>
        <v>89</v>
      </c>
      <c r="C215" s="20" t="s">
        <v>652</v>
      </c>
      <c r="D215" s="20"/>
      <c r="E215" s="20"/>
      <c r="F215" s="20"/>
      <c r="G215" s="20"/>
      <c r="H215" s="20"/>
      <c r="I215" s="20"/>
      <c r="J215" s="20"/>
      <c r="K215" s="40"/>
      <c r="L215" s="251" t="s">
        <v>554</v>
      </c>
      <c r="M215" s="257">
        <f>M209+1</f>
        <v>119</v>
      </c>
      <c r="N215" s="203"/>
    </row>
    <row r="216" spans="2:14" ht="18" customHeight="1" x14ac:dyDescent="0.35">
      <c r="B216" s="200"/>
      <c r="C216" s="40"/>
      <c r="D216" s="40"/>
      <c r="E216" s="40"/>
      <c r="F216" s="40"/>
      <c r="G216" s="40"/>
      <c r="H216" s="40"/>
      <c r="I216" s="40"/>
      <c r="J216" s="40"/>
      <c r="K216" s="40"/>
      <c r="L216" s="35"/>
      <c r="M216" s="257"/>
      <c r="N216" s="203"/>
    </row>
    <row r="217" spans="2:14" ht="18" customHeight="1" x14ac:dyDescent="0.35">
      <c r="B217" s="200">
        <f>B215+1</f>
        <v>90</v>
      </c>
      <c r="C217" s="2" t="s">
        <v>6762</v>
      </c>
      <c r="D217" s="2"/>
      <c r="E217" s="2"/>
      <c r="F217" s="2"/>
      <c r="G217" s="2"/>
      <c r="H217" s="2"/>
      <c r="I217" s="2"/>
      <c r="J217" s="2"/>
      <c r="K217" s="39"/>
      <c r="L217" s="251" t="s">
        <v>554</v>
      </c>
      <c r="M217" s="257">
        <f>M215+1</f>
        <v>120</v>
      </c>
      <c r="N217" s="203"/>
    </row>
    <row r="218" spans="2:14" ht="18" customHeight="1" x14ac:dyDescent="0.35">
      <c r="B218" s="198"/>
      <c r="C218" s="58"/>
      <c r="D218" s="58"/>
      <c r="E218" s="58"/>
      <c r="F218" s="58"/>
      <c r="G218" s="58"/>
      <c r="H218" s="58"/>
      <c r="I218" s="58"/>
      <c r="J218" s="58"/>
      <c r="K218" s="58"/>
      <c r="L218" s="58"/>
      <c r="M218" s="257"/>
      <c r="N218" s="199"/>
    </row>
    <row r="219" spans="2:14" ht="18" customHeight="1" x14ac:dyDescent="0.35">
      <c r="B219" s="200">
        <f>B217+1</f>
        <v>91</v>
      </c>
      <c r="C219" s="2" t="s">
        <v>791</v>
      </c>
      <c r="D219" s="267"/>
      <c r="E219" s="267"/>
      <c r="F219" s="267"/>
      <c r="G219" s="267"/>
      <c r="H219" s="267"/>
      <c r="I219" s="267"/>
      <c r="J219" s="267"/>
      <c r="K219" s="267"/>
      <c r="L219" s="267"/>
      <c r="M219" s="257"/>
      <c r="N219" s="203"/>
    </row>
    <row r="220" spans="2:14" ht="12.75" customHeight="1" x14ac:dyDescent="0.35">
      <c r="B220" s="200"/>
      <c r="C220" s="2" t="s">
        <v>792</v>
      </c>
      <c r="D220" s="267"/>
      <c r="E220" s="267"/>
      <c r="F220" s="267"/>
      <c r="G220" s="267"/>
      <c r="H220" s="267"/>
      <c r="I220" s="267"/>
      <c r="J220" s="267"/>
      <c r="K220" s="267"/>
      <c r="L220" s="267"/>
      <c r="M220" s="257"/>
      <c r="N220" s="203"/>
    </row>
    <row r="221" spans="2:14" ht="18" customHeight="1" x14ac:dyDescent="0.35">
      <c r="B221" s="202"/>
      <c r="C221" s="29"/>
      <c r="D221" s="29"/>
      <c r="E221" s="29"/>
      <c r="F221" s="29"/>
      <c r="G221" s="29"/>
      <c r="H221" s="29"/>
      <c r="I221" s="29"/>
      <c r="J221" s="29"/>
      <c r="K221" s="29"/>
      <c r="L221" s="311" t="s">
        <v>76</v>
      </c>
      <c r="M221" s="257">
        <f>M217+1</f>
        <v>121</v>
      </c>
      <c r="N221" s="203"/>
    </row>
    <row r="222" spans="2:14" ht="18" customHeight="1" thickBot="1" x14ac:dyDescent="0.4">
      <c r="B222" s="207"/>
      <c r="C222" s="209"/>
      <c r="D222" s="208"/>
      <c r="E222" s="208"/>
      <c r="F222" s="208"/>
      <c r="G222" s="208"/>
      <c r="H222" s="208"/>
      <c r="I222" s="208"/>
      <c r="J222" s="232"/>
      <c r="K222" s="232"/>
      <c r="L222" s="208"/>
      <c r="M222" s="210"/>
      <c r="N222" s="211"/>
    </row>
    <row r="223" spans="2:14" ht="18" customHeight="1" thickBot="1" x14ac:dyDescent="0.4">
      <c r="B223" s="465" t="s">
        <v>6500</v>
      </c>
      <c r="C223" s="543"/>
      <c r="D223" s="543"/>
      <c r="E223" s="543"/>
      <c r="F223" s="543"/>
      <c r="G223" s="543"/>
      <c r="H223" s="543"/>
      <c r="I223" s="543"/>
      <c r="J223" s="543"/>
      <c r="K223" s="543"/>
      <c r="L223" s="537" t="s">
        <v>2334</v>
      </c>
      <c r="M223" s="537"/>
      <c r="N223" s="538"/>
    </row>
    <row r="224" spans="2:14" ht="18" customHeight="1" x14ac:dyDescent="0.35">
      <c r="B224" s="194"/>
      <c r="C224" s="195"/>
      <c r="D224" s="195"/>
      <c r="E224" s="195"/>
      <c r="F224" s="195"/>
      <c r="G224" s="195"/>
      <c r="H224" s="195"/>
      <c r="I224" s="195"/>
      <c r="J224" s="195"/>
      <c r="K224" s="195"/>
      <c r="L224" s="231"/>
      <c r="M224" s="196"/>
      <c r="N224" s="197"/>
    </row>
    <row r="225" spans="2:17" ht="18" customHeight="1" x14ac:dyDescent="0.35">
      <c r="B225" s="198"/>
      <c r="C225" s="41" t="s">
        <v>678</v>
      </c>
      <c r="D225" s="74"/>
      <c r="E225" s="74"/>
      <c r="F225" s="74"/>
      <c r="G225" s="74"/>
      <c r="H225" s="74"/>
      <c r="I225" s="74"/>
      <c r="J225" s="74"/>
      <c r="K225" s="74"/>
      <c r="L225" s="80" t="s">
        <v>246</v>
      </c>
      <c r="M225" s="12"/>
      <c r="N225" s="199"/>
    </row>
    <row r="226" spans="2:17" ht="18" customHeight="1" x14ac:dyDescent="0.35">
      <c r="B226" s="200">
        <f>B219+1</f>
        <v>92</v>
      </c>
      <c r="C226" s="2" t="str">
        <f>CONCATENATE("Number of Active Borrowers in ",Year-1,"-",Year-2000)</f>
        <v>Number of Active Borrowers in 2020-21</v>
      </c>
      <c r="D226" s="2"/>
      <c r="E226" s="2"/>
      <c r="F226" s="2"/>
      <c r="G226" s="2"/>
      <c r="H226" s="2"/>
      <c r="I226" s="2"/>
      <c r="J226" s="2"/>
      <c r="K226" s="39"/>
      <c r="L226" s="253">
        <v>38016</v>
      </c>
      <c r="M226" s="257">
        <f>M221+1</f>
        <v>122</v>
      </c>
      <c r="N226" s="203"/>
    </row>
    <row r="227" spans="2:17" ht="3.75" customHeight="1" x14ac:dyDescent="0.35">
      <c r="B227" s="200"/>
      <c r="C227" s="2"/>
      <c r="D227" s="2"/>
      <c r="E227" s="2"/>
      <c r="F227" s="2"/>
      <c r="G227" s="2"/>
      <c r="H227" s="2"/>
      <c r="I227" s="2"/>
      <c r="J227" s="2"/>
      <c r="K227" s="39"/>
      <c r="L227" s="35"/>
      <c r="M227" s="257"/>
      <c r="N227" s="203"/>
    </row>
    <row r="228" spans="2:17" ht="18" customHeight="1" x14ac:dyDescent="0.35">
      <c r="B228" s="200"/>
      <c r="C228" s="2"/>
      <c r="D228" s="2"/>
      <c r="E228" s="2"/>
      <c r="F228" s="539" t="str">
        <f>CONCATENATE("Number of Active Borrowers in ",Year-2,"-",Year-2001," (taken from last year's return)")</f>
        <v>Number of Active Borrowers in 2019-20 (taken from last year's return)</v>
      </c>
      <c r="G228" s="547"/>
      <c r="H228" s="547"/>
      <c r="I228" s="547"/>
      <c r="J228" s="547"/>
      <c r="K228" s="548"/>
      <c r="L228" s="395">
        <f>VLOOKUP(FLAS,LY_Data,123,FALSE)</f>
        <v>101547</v>
      </c>
      <c r="M228" s="257"/>
      <c r="N228" s="203"/>
      <c r="Q228" s="406"/>
    </row>
    <row r="229" spans="2:17" ht="18" customHeight="1" x14ac:dyDescent="0.35">
      <c r="B229" s="200"/>
      <c r="C229" s="541" t="str">
        <f>IF(OR(LIBR0092="..",L228=".."),"",IF(OR((LIBR0092/L228&gt;1.25),(LIBR0092/L228&lt;0.75)),"",""))</f>
        <v/>
      </c>
      <c r="D229" s="541"/>
      <c r="E229" s="541"/>
      <c r="F229" s="541"/>
      <c r="G229" s="541"/>
      <c r="H229" s="541"/>
      <c r="I229" s="541"/>
      <c r="J229" s="541"/>
      <c r="K229" s="541"/>
      <c r="L229" s="541"/>
      <c r="M229" s="257"/>
      <c r="N229" s="203"/>
      <c r="Q229" s="406"/>
    </row>
    <row r="230" spans="2:17" ht="18" customHeight="1" x14ac:dyDescent="0.35">
      <c r="B230" s="198"/>
      <c r="C230" s="541"/>
      <c r="D230" s="541"/>
      <c r="E230" s="541"/>
      <c r="F230" s="541"/>
      <c r="G230" s="541"/>
      <c r="H230" s="541"/>
      <c r="I230" s="541"/>
      <c r="J230" s="541"/>
      <c r="K230" s="541"/>
      <c r="L230" s="541"/>
      <c r="M230" s="143"/>
      <c r="N230" s="199"/>
    </row>
    <row r="231" spans="2:17" ht="18" customHeight="1" x14ac:dyDescent="0.35">
      <c r="B231" s="202"/>
      <c r="C231" s="41" t="s">
        <v>679</v>
      </c>
      <c r="D231" s="82"/>
      <c r="E231" s="82"/>
      <c r="F231" s="75"/>
      <c r="G231" s="75"/>
      <c r="H231" s="75"/>
      <c r="I231" s="76"/>
      <c r="J231" s="75"/>
      <c r="K231" s="75"/>
      <c r="L231" s="80" t="s">
        <v>246</v>
      </c>
      <c r="M231" s="144"/>
      <c r="N231" s="203"/>
    </row>
    <row r="232" spans="2:17" ht="18" customHeight="1" x14ac:dyDescent="0.35">
      <c r="B232" s="200">
        <f>B226+1</f>
        <v>93</v>
      </c>
      <c r="C232" s="2" t="str">
        <f>CONCATENATE("Number of Housebound Readers in ",Year-1,"-",Year-2000)</f>
        <v>Number of Housebound Readers in 2020-21</v>
      </c>
      <c r="D232" s="2"/>
      <c r="E232" s="2"/>
      <c r="F232" s="2"/>
      <c r="G232" s="2"/>
      <c r="H232" s="2"/>
      <c r="I232" s="2"/>
      <c r="J232" s="2"/>
      <c r="K232" s="39"/>
      <c r="L232" s="253">
        <v>202</v>
      </c>
      <c r="M232" s="257">
        <f>M226+1</f>
        <v>123</v>
      </c>
      <c r="N232" s="203" t="b">
        <v>1</v>
      </c>
    </row>
    <row r="233" spans="2:17" ht="18" customHeight="1" x14ac:dyDescent="0.35">
      <c r="B233" s="200"/>
      <c r="C233" s="2"/>
      <c r="D233" s="2"/>
      <c r="E233" s="2"/>
      <c r="F233" s="2"/>
      <c r="G233" s="2"/>
      <c r="H233" s="2"/>
      <c r="I233" s="75"/>
      <c r="J233" s="75"/>
      <c r="K233" s="75"/>
      <c r="L233" s="2"/>
      <c r="M233" s="3"/>
      <c r="N233" s="203"/>
    </row>
    <row r="234" spans="2:17" ht="18" customHeight="1" x14ac:dyDescent="0.35">
      <c r="B234" s="200"/>
      <c r="C234" s="41" t="s">
        <v>34</v>
      </c>
      <c r="D234" s="82"/>
      <c r="E234" s="82"/>
      <c r="F234" s="75"/>
      <c r="G234" s="75"/>
      <c r="H234" s="75"/>
      <c r="I234" s="75"/>
      <c r="J234" s="75"/>
      <c r="K234" s="75"/>
      <c r="L234" s="80" t="s">
        <v>35</v>
      </c>
      <c r="M234" s="144"/>
      <c r="N234" s="203"/>
    </row>
    <row r="235" spans="2:17" ht="18" customHeight="1" x14ac:dyDescent="0.35">
      <c r="B235" s="200">
        <f>B232+1</f>
        <v>94</v>
      </c>
      <c r="C235" s="2" t="s">
        <v>664</v>
      </c>
      <c r="D235" s="2"/>
      <c r="E235" s="2"/>
      <c r="F235" s="2"/>
      <c r="G235" s="2"/>
      <c r="H235" s="2"/>
      <c r="I235" s="2"/>
      <c r="J235" s="2"/>
      <c r="K235" s="39"/>
      <c r="L235" s="254">
        <v>17482</v>
      </c>
      <c r="M235" s="257">
        <f>M232+1</f>
        <v>124</v>
      </c>
      <c r="N235" s="203" t="b">
        <v>0</v>
      </c>
    </row>
    <row r="236" spans="2:17" ht="3.75" customHeight="1" x14ac:dyDescent="0.35">
      <c r="B236" s="200"/>
      <c r="C236" s="2"/>
      <c r="D236" s="2"/>
      <c r="E236" s="2"/>
      <c r="F236" s="2"/>
      <c r="G236" s="2"/>
      <c r="H236" s="2"/>
      <c r="I236" s="2"/>
      <c r="J236" s="2"/>
      <c r="K236" s="39"/>
      <c r="L236" s="35"/>
      <c r="M236" s="257"/>
      <c r="N236" s="203"/>
    </row>
    <row r="237" spans="2:17" ht="18" customHeight="1" x14ac:dyDescent="0.35">
      <c r="B237" s="581" t="str">
        <f>CONCATENATE("Number of physical visits to library premises for library purposes in ",Year-2,"-",Year-2001," (taken from last year's return)")</f>
        <v>Number of physical visits to library premises for library purposes in 2019-20 (taken from last year's return)</v>
      </c>
      <c r="C237" s="539"/>
      <c r="D237" s="539"/>
      <c r="E237" s="539"/>
      <c r="F237" s="539"/>
      <c r="G237" s="539"/>
      <c r="H237" s="539"/>
      <c r="I237" s="539"/>
      <c r="J237" s="539"/>
      <c r="K237" s="540"/>
      <c r="L237" s="395">
        <f>VLOOKUP(FLAS,LY_Data,125,FALSE)</f>
        <v>2506760</v>
      </c>
      <c r="M237" s="257"/>
      <c r="N237" s="203"/>
      <c r="Q237" s="406"/>
    </row>
    <row r="238" spans="2:17" ht="18" customHeight="1" x14ac:dyDescent="0.35">
      <c r="B238" s="396"/>
      <c r="C238" s="541" t="str">
        <f>IF(OR(LIBR0094="..",L237=".."),"",IF(OR((LIBR0094/L237&gt;1.25),(LIBR0094/L237&lt;0.75)),"",""))</f>
        <v/>
      </c>
      <c r="D238" s="541"/>
      <c r="E238" s="541"/>
      <c r="F238" s="541"/>
      <c r="G238" s="541"/>
      <c r="H238" s="541"/>
      <c r="I238" s="541"/>
      <c r="J238" s="541"/>
      <c r="K238" s="541"/>
      <c r="L238" s="541"/>
      <c r="M238" s="257"/>
      <c r="N238" s="203"/>
      <c r="Q238" s="406"/>
    </row>
    <row r="239" spans="2:17" ht="18" customHeight="1" x14ac:dyDescent="0.35">
      <c r="B239" s="396"/>
      <c r="C239" s="541"/>
      <c r="D239" s="541"/>
      <c r="E239" s="541"/>
      <c r="F239" s="541"/>
      <c r="G239" s="541"/>
      <c r="H239" s="541"/>
      <c r="I239" s="541"/>
      <c r="J239" s="541"/>
      <c r="K239" s="541"/>
      <c r="L239" s="541"/>
      <c r="M239" s="257"/>
      <c r="N239" s="203"/>
      <c r="Q239" s="406"/>
    </row>
    <row r="240" spans="2:17" ht="18" customHeight="1" x14ac:dyDescent="0.35">
      <c r="B240" s="200"/>
      <c r="C240" s="29"/>
      <c r="D240" s="29"/>
      <c r="E240" s="29"/>
      <c r="F240" s="29"/>
      <c r="G240" s="29"/>
      <c r="H240" s="29"/>
      <c r="I240" s="29"/>
      <c r="J240" s="29"/>
      <c r="K240" s="29"/>
      <c r="L240" s="80" t="s">
        <v>35</v>
      </c>
      <c r="M240" s="1"/>
      <c r="N240" s="203"/>
    </row>
    <row r="241" spans="2:14" ht="18" customHeight="1" x14ac:dyDescent="0.35">
      <c r="B241" s="200">
        <f>B235+1</f>
        <v>95</v>
      </c>
      <c r="C241" s="2" t="s">
        <v>665</v>
      </c>
      <c r="D241" s="2"/>
      <c r="E241" s="2"/>
      <c r="F241" s="2"/>
      <c r="G241" s="2"/>
      <c r="H241" s="2"/>
      <c r="I241" s="2"/>
      <c r="J241" s="2"/>
      <c r="K241" s="39"/>
      <c r="L241" s="255" t="s">
        <v>554</v>
      </c>
      <c r="M241" s="257">
        <f>M235+1</f>
        <v>125</v>
      </c>
      <c r="N241" s="203"/>
    </row>
    <row r="242" spans="2:14" ht="18" customHeight="1" x14ac:dyDescent="0.35">
      <c r="B242" s="200"/>
      <c r="C242" s="605" t="s">
        <v>7570</v>
      </c>
      <c r="D242" s="605"/>
      <c r="E242" s="605"/>
      <c r="F242" s="605"/>
      <c r="G242" s="605"/>
      <c r="H242" s="605"/>
      <c r="I242" s="605"/>
      <c r="J242" s="605"/>
      <c r="K242" s="605"/>
      <c r="L242" s="605"/>
      <c r="M242" s="605"/>
      <c r="N242" s="203"/>
    </row>
    <row r="243" spans="2:14" ht="12.75" customHeight="1" x14ac:dyDescent="0.35">
      <c r="B243" s="200"/>
      <c r="C243" s="605" t="s">
        <v>789</v>
      </c>
      <c r="D243" s="605"/>
      <c r="E243" s="605"/>
      <c r="F243" s="605"/>
      <c r="G243" s="605"/>
      <c r="H243" s="605"/>
      <c r="I243" s="605"/>
      <c r="J243" s="605"/>
      <c r="K243" s="605"/>
      <c r="L243" s="605"/>
      <c r="M243" s="605"/>
      <c r="N243" s="203"/>
    </row>
    <row r="244" spans="2:14" ht="12.75" customHeight="1" x14ac:dyDescent="0.35">
      <c r="B244" s="200"/>
      <c r="C244" s="2" t="s">
        <v>790</v>
      </c>
      <c r="D244" s="2"/>
      <c r="E244" s="2"/>
      <c r="F244" s="2"/>
      <c r="G244" s="2"/>
      <c r="H244" s="2"/>
      <c r="I244" s="2"/>
      <c r="J244" s="2"/>
      <c r="K244" s="2"/>
      <c r="L244" s="2"/>
      <c r="M244" s="1"/>
      <c r="N244" s="203"/>
    </row>
    <row r="245" spans="2:14" ht="18" customHeight="1" x14ac:dyDescent="0.35">
      <c r="B245" s="200"/>
      <c r="C245" s="3" t="s">
        <v>6755</v>
      </c>
      <c r="D245" s="2"/>
      <c r="E245" s="2"/>
      <c r="F245" s="2"/>
      <c r="G245" s="2"/>
      <c r="H245" s="2"/>
      <c r="I245" s="75"/>
      <c r="J245" s="75"/>
      <c r="K245" s="75"/>
      <c r="L245" s="2"/>
      <c r="M245" s="1"/>
      <c r="N245" s="203"/>
    </row>
    <row r="246" spans="2:14" ht="18" customHeight="1" x14ac:dyDescent="0.35">
      <c r="B246" s="200"/>
      <c r="C246" s="3"/>
      <c r="D246" s="2"/>
      <c r="E246" s="2"/>
      <c r="F246" s="2"/>
      <c r="G246" s="2"/>
      <c r="H246" s="2"/>
      <c r="I246" s="75"/>
      <c r="J246" s="75"/>
      <c r="K246" s="75"/>
      <c r="L246" s="2"/>
      <c r="M246" s="1"/>
      <c r="N246" s="203"/>
    </row>
    <row r="247" spans="2:14" ht="18" customHeight="1" x14ac:dyDescent="0.35">
      <c r="B247" s="200">
        <f>B241+1</f>
        <v>96</v>
      </c>
      <c r="C247" s="605" t="s">
        <v>6756</v>
      </c>
      <c r="D247" s="605"/>
      <c r="E247" s="605"/>
      <c r="F247" s="605"/>
      <c r="G247" s="605"/>
      <c r="H247" s="605"/>
      <c r="I247" s="605"/>
      <c r="J247" s="605"/>
      <c r="K247" s="605"/>
      <c r="L247" s="605"/>
      <c r="M247" s="605"/>
      <c r="N247" s="606"/>
    </row>
    <row r="248" spans="2:14" ht="12.75" customHeight="1" x14ac:dyDescent="0.35">
      <c r="B248" s="200"/>
      <c r="C248" s="2" t="s">
        <v>792</v>
      </c>
      <c r="D248" s="29"/>
      <c r="E248" s="29"/>
      <c r="F248" s="29"/>
      <c r="G248" s="29"/>
      <c r="H248" s="29"/>
      <c r="I248" s="29"/>
      <c r="J248" s="29"/>
      <c r="K248" s="29"/>
      <c r="L248" s="29"/>
      <c r="M248" s="1"/>
      <c r="N248" s="203"/>
    </row>
    <row r="249" spans="2:14" ht="18" customHeight="1" x14ac:dyDescent="0.35">
      <c r="B249" s="200"/>
      <c r="C249" s="29"/>
      <c r="D249" s="29"/>
      <c r="E249" s="29"/>
      <c r="F249" s="29"/>
      <c r="G249" s="29"/>
      <c r="H249" s="29"/>
      <c r="I249" s="29"/>
      <c r="J249" s="29"/>
      <c r="K249" s="29"/>
      <c r="L249" s="312" t="s">
        <v>76</v>
      </c>
      <c r="M249" s="257">
        <f>M241+1</f>
        <v>126</v>
      </c>
      <c r="N249" s="203"/>
    </row>
    <row r="250" spans="2:14" ht="18" customHeight="1" x14ac:dyDescent="0.35">
      <c r="B250" s="200"/>
      <c r="C250" s="9"/>
      <c r="D250" s="32"/>
      <c r="E250" s="32"/>
      <c r="F250" s="3"/>
      <c r="G250" s="93"/>
      <c r="H250" s="33"/>
      <c r="I250" s="93"/>
      <c r="J250" s="34"/>
      <c r="K250" s="34"/>
      <c r="L250" s="80" t="s">
        <v>246</v>
      </c>
      <c r="M250" s="75"/>
      <c r="N250" s="203"/>
    </row>
    <row r="251" spans="2:14" ht="18" customHeight="1" x14ac:dyDescent="0.35">
      <c r="B251" s="200">
        <f>B247+1</f>
        <v>97</v>
      </c>
      <c r="C251" s="2" t="s">
        <v>189</v>
      </c>
      <c r="D251" s="2"/>
      <c r="E251" s="2"/>
      <c r="F251" s="2"/>
      <c r="G251" s="2"/>
      <c r="H251" s="2"/>
      <c r="I251" s="2"/>
      <c r="J251" s="2"/>
      <c r="K251" s="39"/>
      <c r="L251" s="256" t="s">
        <v>554</v>
      </c>
      <c r="M251" s="257">
        <f>M249+1</f>
        <v>127</v>
      </c>
      <c r="N251" s="203"/>
    </row>
    <row r="252" spans="2:14" ht="18" customHeight="1" x14ac:dyDescent="0.35">
      <c r="B252" s="200"/>
      <c r="C252" s="2"/>
      <c r="D252" s="2"/>
      <c r="E252" s="2"/>
      <c r="F252" s="2"/>
      <c r="G252" s="2"/>
      <c r="H252" s="2"/>
      <c r="I252" s="75"/>
      <c r="J252" s="75"/>
      <c r="K252" s="75"/>
      <c r="L252" s="77"/>
      <c r="M252" s="37"/>
      <c r="N252" s="203"/>
    </row>
    <row r="253" spans="2:14" ht="18" customHeight="1" x14ac:dyDescent="0.35">
      <c r="B253" s="200"/>
      <c r="C253" s="41" t="s">
        <v>36</v>
      </c>
      <c r="D253" s="82"/>
      <c r="E253" s="82"/>
      <c r="F253" s="75"/>
      <c r="G253" s="75"/>
      <c r="H253" s="75"/>
      <c r="I253" s="2"/>
      <c r="J253" s="76"/>
      <c r="K253" s="76"/>
      <c r="L253" s="80" t="s">
        <v>246</v>
      </c>
      <c r="M253" s="144"/>
      <c r="N253" s="203"/>
    </row>
    <row r="254" spans="2:14" ht="18" customHeight="1" x14ac:dyDescent="0.35">
      <c r="B254" s="200">
        <f>B251+1</f>
        <v>98</v>
      </c>
      <c r="C254" s="2" t="str">
        <f>CONCATENATE("Estimated number of visits to the network resource (website) in ",Year-1,"-",Year-2000)</f>
        <v>Estimated number of visits to the network resource (website) in 2020-21</v>
      </c>
      <c r="D254" s="2"/>
      <c r="E254" s="2"/>
      <c r="F254" s="2"/>
      <c r="G254" s="2"/>
      <c r="H254" s="2"/>
      <c r="I254" s="2"/>
      <c r="J254" s="2"/>
      <c r="K254" s="39"/>
      <c r="L254" s="253">
        <v>10118917</v>
      </c>
      <c r="M254" s="257">
        <f>M251+1</f>
        <v>128</v>
      </c>
      <c r="N254" s="203" t="b">
        <v>0</v>
      </c>
    </row>
    <row r="255" spans="2:14" ht="18" customHeight="1" thickBot="1" x14ac:dyDescent="0.4">
      <c r="B255" s="207"/>
      <c r="C255" s="209"/>
      <c r="D255" s="208"/>
      <c r="E255" s="208"/>
      <c r="F255" s="208"/>
      <c r="G255" s="208"/>
      <c r="H255" s="208"/>
      <c r="I255" s="208"/>
      <c r="J255" s="232"/>
      <c r="K255" s="232"/>
      <c r="L255" s="208"/>
      <c r="M255" s="210"/>
      <c r="N255" s="211"/>
    </row>
    <row r="256" spans="2:14" ht="18" customHeight="1" thickBot="1" x14ac:dyDescent="0.4">
      <c r="B256" s="613" t="s">
        <v>6501</v>
      </c>
      <c r="C256" s="614"/>
      <c r="D256" s="614"/>
      <c r="E256" s="614"/>
      <c r="F256" s="614"/>
      <c r="G256" s="614"/>
      <c r="H256" s="614"/>
      <c r="I256" s="614"/>
      <c r="J256" s="614"/>
      <c r="K256" s="614"/>
      <c r="L256" s="537" t="s">
        <v>2334</v>
      </c>
      <c r="M256" s="537"/>
      <c r="N256" s="538"/>
    </row>
    <row r="257" spans="2:14" ht="18" customHeight="1" x14ac:dyDescent="0.35">
      <c r="B257" s="282"/>
      <c r="C257" s="283"/>
      <c r="D257" s="284"/>
      <c r="E257" s="285"/>
      <c r="F257" s="285"/>
      <c r="G257" s="285"/>
      <c r="H257" s="285"/>
      <c r="I257" s="285"/>
      <c r="J257" s="285"/>
      <c r="K257" s="285"/>
      <c r="L257" s="286"/>
      <c r="M257" s="287"/>
      <c r="N257" s="288"/>
    </row>
    <row r="258" spans="2:14" ht="18" customHeight="1" x14ac:dyDescent="0.35">
      <c r="B258" s="289"/>
      <c r="C258" s="81"/>
      <c r="D258" s="94"/>
      <c r="E258" s="75"/>
      <c r="F258" s="75"/>
      <c r="G258" s="75"/>
      <c r="H258" s="75"/>
      <c r="I258" s="75"/>
      <c r="J258" s="75"/>
      <c r="K258" s="75"/>
      <c r="L258" s="80" t="s">
        <v>246</v>
      </c>
      <c r="M258" s="13"/>
      <c r="N258" s="290"/>
    </row>
    <row r="259" spans="2:14" ht="18" customHeight="1" x14ac:dyDescent="0.35">
      <c r="B259" s="291">
        <f>B254+1</f>
        <v>99</v>
      </c>
      <c r="C259" s="2" t="s">
        <v>666</v>
      </c>
      <c r="D259" s="2"/>
      <c r="E259" s="20"/>
      <c r="F259" s="20"/>
      <c r="G259" s="2"/>
      <c r="H259" s="2"/>
      <c r="I259" s="75"/>
      <c r="J259" s="75"/>
      <c r="K259" s="75"/>
      <c r="L259" s="253">
        <v>0</v>
      </c>
      <c r="M259" s="257">
        <f>M254+1</f>
        <v>129</v>
      </c>
      <c r="N259" s="290"/>
    </row>
    <row r="260" spans="2:14" ht="18" customHeight="1" x14ac:dyDescent="0.35">
      <c r="B260" s="291">
        <f>B259+1</f>
        <v>100</v>
      </c>
      <c r="C260" s="2" t="s">
        <v>667</v>
      </c>
      <c r="D260" s="2"/>
      <c r="E260" s="2"/>
      <c r="F260" s="2"/>
      <c r="G260" s="2"/>
      <c r="H260" s="2"/>
      <c r="I260" s="75"/>
      <c r="J260" s="75"/>
      <c r="K260" s="75"/>
      <c r="L260" s="253">
        <v>0</v>
      </c>
      <c r="M260" s="257">
        <f>M259+1</f>
        <v>130</v>
      </c>
      <c r="N260" s="290"/>
    </row>
    <row r="261" spans="2:14" ht="18" customHeight="1" thickBot="1" x14ac:dyDescent="0.4">
      <c r="B261" s="292"/>
      <c r="C261" s="561"/>
      <c r="D261" s="561"/>
      <c r="E261" s="561"/>
      <c r="F261" s="561"/>
      <c r="G261" s="561"/>
      <c r="H261" s="561"/>
      <c r="I261" s="561"/>
      <c r="J261" s="561"/>
      <c r="K261" s="293"/>
      <c r="L261" s="294"/>
      <c r="M261" s="295"/>
      <c r="N261" s="296"/>
    </row>
    <row r="262" spans="2:14" ht="18" customHeight="1" thickBot="1" x14ac:dyDescent="0.4">
      <c r="B262" s="571" t="s">
        <v>6502</v>
      </c>
      <c r="C262" s="572"/>
      <c r="D262" s="572"/>
      <c r="E262" s="572"/>
      <c r="F262" s="572"/>
      <c r="G262" s="572"/>
      <c r="H262" s="572"/>
      <c r="I262" s="572"/>
      <c r="J262" s="572"/>
      <c r="K262" s="572"/>
      <c r="L262" s="537" t="s">
        <v>2334</v>
      </c>
      <c r="M262" s="537"/>
      <c r="N262" s="538"/>
    </row>
    <row r="263" spans="2:14" ht="18" customHeight="1" x14ac:dyDescent="0.35">
      <c r="B263" s="568" t="s">
        <v>6738</v>
      </c>
      <c r="C263" s="569"/>
      <c r="D263" s="569"/>
      <c r="E263" s="569"/>
      <c r="F263" s="569"/>
      <c r="G263" s="569"/>
      <c r="H263" s="569"/>
      <c r="I263" s="569"/>
      <c r="J263" s="569"/>
      <c r="K263" s="569"/>
      <c r="L263" s="569"/>
      <c r="M263" s="569"/>
      <c r="N263" s="570"/>
    </row>
    <row r="264" spans="2:14" ht="18" customHeight="1" x14ac:dyDescent="0.35">
      <c r="B264" s="57"/>
      <c r="C264" s="565">
        <f>IF(OR(J318="..",L318=".."),"Please check all '..' entered are unknown values and are not 0 or included in another cell.",0)</f>
        <v>0</v>
      </c>
      <c r="D264" s="565"/>
      <c r="E264" s="565"/>
      <c r="F264" s="565"/>
      <c r="G264" s="565"/>
      <c r="H264" s="565"/>
      <c r="I264" s="565"/>
      <c r="J264" s="565"/>
      <c r="K264" s="565"/>
      <c r="L264" s="565"/>
      <c r="M264" s="95"/>
      <c r="N264" s="199"/>
    </row>
    <row r="265" spans="2:14" ht="18" customHeight="1" x14ac:dyDescent="0.35">
      <c r="B265" s="233" t="s">
        <v>428</v>
      </c>
      <c r="C265" s="89"/>
      <c r="D265" s="80"/>
      <c r="E265" s="80"/>
      <c r="F265" s="80"/>
      <c r="G265" s="80"/>
      <c r="H265" s="80"/>
      <c r="I265" s="8"/>
      <c r="J265" s="80" t="str">
        <f>CONCATENATE(Year-1,"-",Year-2000," Outturn")</f>
        <v>2020-21 Outturn</v>
      </c>
      <c r="K265" s="8"/>
      <c r="L265" s="80" t="str">
        <f>CONCATENATE(Year,"-",Year-1999," Estimates")</f>
        <v>2021-22 Estimates</v>
      </c>
      <c r="M265" s="80"/>
      <c r="N265" s="234"/>
    </row>
    <row r="266" spans="2:14" ht="18" customHeight="1" x14ac:dyDescent="0.35">
      <c r="B266" s="220"/>
      <c r="C266" s="96" t="str">
        <f>CONCATENATE("Revenue Expenditure (excluding Capital Charges - See Line ",B325,")")</f>
        <v>Revenue Expenditure (excluding Capital Charges - See Line 140)</v>
      </c>
      <c r="D266" s="75"/>
      <c r="E266" s="75"/>
      <c r="F266" s="75"/>
      <c r="G266" s="75"/>
      <c r="H266" s="75"/>
      <c r="I266" s="13"/>
      <c r="J266" s="80" t="s">
        <v>681</v>
      </c>
      <c r="K266" s="8"/>
      <c r="L266" s="80" t="s">
        <v>681</v>
      </c>
      <c r="M266" s="97"/>
      <c r="N266" s="203"/>
    </row>
    <row r="267" spans="2:14" ht="18" customHeight="1" x14ac:dyDescent="0.35">
      <c r="B267" s="200">
        <f>B260+1</f>
        <v>101</v>
      </c>
      <c r="C267" s="2" t="s">
        <v>353</v>
      </c>
      <c r="D267" s="75"/>
      <c r="E267" s="75"/>
      <c r="F267" s="75"/>
      <c r="G267" s="75"/>
      <c r="H267" s="75"/>
      <c r="I267" s="13"/>
      <c r="J267" s="251">
        <v>6627617.0599999996</v>
      </c>
      <c r="K267" s="257">
        <f>M260+1</f>
        <v>131</v>
      </c>
      <c r="L267" s="251">
        <v>7320838</v>
      </c>
      <c r="M267" s="257">
        <f>K325+1</f>
        <v>170</v>
      </c>
      <c r="N267" s="203"/>
    </row>
    <row r="268" spans="2:14" ht="18" customHeight="1" x14ac:dyDescent="0.35">
      <c r="B268" s="200">
        <f>B267+1</f>
        <v>102</v>
      </c>
      <c r="C268" s="2" t="s">
        <v>354</v>
      </c>
      <c r="D268" s="75"/>
      <c r="E268" s="75"/>
      <c r="F268" s="75"/>
      <c r="G268" s="75"/>
      <c r="H268" s="75"/>
      <c r="I268" s="13"/>
      <c r="J268" s="251">
        <v>569453.24000000011</v>
      </c>
      <c r="K268" s="257">
        <f>K267+1</f>
        <v>132</v>
      </c>
      <c r="L268" s="251">
        <v>1096724</v>
      </c>
      <c r="M268" s="257">
        <f>M267+1</f>
        <v>171</v>
      </c>
      <c r="N268" s="203"/>
    </row>
    <row r="269" spans="2:14" ht="18" customHeight="1" x14ac:dyDescent="0.35">
      <c r="B269" s="220"/>
      <c r="C269" s="2" t="s">
        <v>773</v>
      </c>
      <c r="D269" s="75"/>
      <c r="E269" s="75"/>
      <c r="F269" s="75"/>
      <c r="G269" s="75"/>
      <c r="H269" s="75"/>
      <c r="I269" s="21"/>
      <c r="J269" s="75"/>
      <c r="K269" s="75"/>
      <c r="L269" s="75"/>
      <c r="M269" s="98"/>
      <c r="N269" s="203"/>
    </row>
    <row r="270" spans="2:14" ht="18" customHeight="1" x14ac:dyDescent="0.35">
      <c r="B270" s="220"/>
      <c r="C270" s="2"/>
      <c r="D270" s="2" t="str">
        <f>CONCATENATE("Books &amp; Pamphlets (enter here the amount spent in ",Year-1,"-",Year-2000," to purchase books &amp; pamphlets for your libraries):")</f>
        <v>Books &amp; Pamphlets (enter here the amount spent in 2020-21 to purchase books &amp; pamphlets for your libraries):</v>
      </c>
      <c r="E270" s="75"/>
      <c r="F270" s="75"/>
      <c r="G270" s="75"/>
      <c r="H270" s="75"/>
      <c r="I270" s="21"/>
      <c r="J270" s="75"/>
      <c r="K270" s="75"/>
      <c r="L270" s="75"/>
      <c r="M270" s="98"/>
      <c r="N270" s="203"/>
    </row>
    <row r="271" spans="2:14" ht="18" customHeight="1" x14ac:dyDescent="0.35">
      <c r="B271" s="200">
        <f>B268+1</f>
        <v>103</v>
      </c>
      <c r="C271" s="75"/>
      <c r="D271" s="22" t="s">
        <v>469</v>
      </c>
      <c r="E271" s="75"/>
      <c r="F271" s="75"/>
      <c r="G271" s="75"/>
      <c r="H271" s="99"/>
      <c r="I271" s="21"/>
      <c r="J271" s="251">
        <v>15681.99</v>
      </c>
      <c r="K271" s="257">
        <f>K268+1</f>
        <v>133</v>
      </c>
      <c r="L271" s="21"/>
      <c r="M271" s="23"/>
      <c r="N271" s="203"/>
    </row>
    <row r="272" spans="2:14" ht="18" customHeight="1" x14ac:dyDescent="0.35">
      <c r="B272" s="200">
        <f t="shared" ref="B272:B291" si="9">B271+1</f>
        <v>104</v>
      </c>
      <c r="C272" s="75"/>
      <c r="D272" s="22" t="s">
        <v>29</v>
      </c>
      <c r="E272" s="75"/>
      <c r="F272" s="75"/>
      <c r="G272" s="75"/>
      <c r="H272" s="99"/>
      <c r="I272" s="21"/>
      <c r="J272" s="251">
        <v>106638.06</v>
      </c>
      <c r="K272" s="257">
        <f t="shared" ref="K272:K288" si="10">K271+1</f>
        <v>134</v>
      </c>
      <c r="L272" s="21"/>
      <c r="M272" s="23"/>
      <c r="N272" s="203"/>
    </row>
    <row r="273" spans="2:14" ht="18" customHeight="1" x14ac:dyDescent="0.35">
      <c r="B273" s="200">
        <f t="shared" si="9"/>
        <v>105</v>
      </c>
      <c r="C273" s="75"/>
      <c r="D273" s="22" t="s">
        <v>28</v>
      </c>
      <c r="E273" s="75"/>
      <c r="F273" s="75"/>
      <c r="G273" s="75"/>
      <c r="H273" s="99"/>
      <c r="I273" s="21"/>
      <c r="J273" s="251">
        <v>57136.25</v>
      </c>
      <c r="K273" s="257">
        <f t="shared" si="10"/>
        <v>135</v>
      </c>
      <c r="L273" s="21"/>
      <c r="M273" s="23"/>
      <c r="N273" s="203"/>
    </row>
    <row r="274" spans="2:14" ht="18" customHeight="1" x14ac:dyDescent="0.35">
      <c r="B274" s="200">
        <f t="shared" si="9"/>
        <v>106</v>
      </c>
      <c r="C274" s="75"/>
      <c r="D274" s="22" t="s">
        <v>52</v>
      </c>
      <c r="E274" s="75"/>
      <c r="F274" s="75"/>
      <c r="G274" s="75"/>
      <c r="H274" s="99"/>
      <c r="I274" s="21"/>
      <c r="J274" s="251">
        <v>78448</v>
      </c>
      <c r="K274" s="257">
        <f t="shared" si="10"/>
        <v>136</v>
      </c>
      <c r="L274" s="21"/>
      <c r="M274" s="23"/>
      <c r="N274" s="203"/>
    </row>
    <row r="275" spans="2:14" ht="18" customHeight="1" x14ac:dyDescent="0.35">
      <c r="B275" s="200">
        <f t="shared" si="9"/>
        <v>107</v>
      </c>
      <c r="C275" s="75"/>
      <c r="D275" s="22" t="s">
        <v>53</v>
      </c>
      <c r="E275" s="75"/>
      <c r="F275" s="75"/>
      <c r="G275" s="75"/>
      <c r="H275" s="99"/>
      <c r="I275" s="21"/>
      <c r="J275" s="251">
        <v>31048</v>
      </c>
      <c r="K275" s="257">
        <f t="shared" si="10"/>
        <v>137</v>
      </c>
      <c r="L275" s="21"/>
      <c r="M275" s="23"/>
      <c r="N275" s="203"/>
    </row>
    <row r="276" spans="2:14" ht="18" customHeight="1" x14ac:dyDescent="0.35">
      <c r="B276" s="200">
        <f t="shared" si="9"/>
        <v>108</v>
      </c>
      <c r="C276" s="75"/>
      <c r="D276" s="2" t="s">
        <v>188</v>
      </c>
      <c r="E276" s="75"/>
      <c r="F276" s="75"/>
      <c r="G276" s="75"/>
      <c r="H276" s="75"/>
      <c r="I276" s="21"/>
      <c r="J276" s="251">
        <v>15549.09</v>
      </c>
      <c r="K276" s="257">
        <f t="shared" si="10"/>
        <v>138</v>
      </c>
      <c r="L276" s="21"/>
      <c r="M276" s="23"/>
      <c r="N276" s="203"/>
    </row>
    <row r="277" spans="2:14" ht="18" customHeight="1" x14ac:dyDescent="0.35">
      <c r="B277" s="200">
        <f t="shared" si="9"/>
        <v>109</v>
      </c>
      <c r="C277" s="75"/>
      <c r="D277" s="2" t="s">
        <v>185</v>
      </c>
      <c r="E277" s="75"/>
      <c r="F277" s="75"/>
      <c r="G277" s="75"/>
      <c r="H277" s="75"/>
      <c r="I277" s="21"/>
      <c r="J277" s="251">
        <v>39065.85</v>
      </c>
      <c r="K277" s="257">
        <f t="shared" si="10"/>
        <v>139</v>
      </c>
      <c r="L277" s="21"/>
      <c r="M277" s="23"/>
      <c r="N277" s="203"/>
    </row>
    <row r="278" spans="2:14" ht="18" customHeight="1" x14ac:dyDescent="0.35">
      <c r="B278" s="200">
        <f t="shared" si="9"/>
        <v>110</v>
      </c>
      <c r="C278" s="75"/>
      <c r="D278" s="2" t="s">
        <v>186</v>
      </c>
      <c r="E278" s="75"/>
      <c r="F278" s="75"/>
      <c r="G278" s="75"/>
      <c r="H278" s="75"/>
      <c r="I278" s="21"/>
      <c r="J278" s="251">
        <v>188</v>
      </c>
      <c r="K278" s="257">
        <f t="shared" si="10"/>
        <v>140</v>
      </c>
      <c r="L278" s="21"/>
      <c r="M278" s="23"/>
      <c r="N278" s="203"/>
    </row>
    <row r="279" spans="2:14" ht="18" customHeight="1" x14ac:dyDescent="0.35">
      <c r="B279" s="566">
        <f>B278+1</f>
        <v>111</v>
      </c>
      <c r="C279" s="75"/>
      <c r="D279" s="536" t="s">
        <v>6488</v>
      </c>
      <c r="E279" s="536"/>
      <c r="F279" s="536"/>
      <c r="G279" s="536"/>
      <c r="H279" s="536"/>
      <c r="I279" s="145"/>
      <c r="J279" s="251">
        <v>994</v>
      </c>
      <c r="K279" s="257">
        <f t="shared" si="10"/>
        <v>141</v>
      </c>
      <c r="L279" s="21"/>
      <c r="M279" s="23"/>
      <c r="N279" s="203"/>
    </row>
    <row r="280" spans="2:14" ht="12" customHeight="1" x14ac:dyDescent="0.35">
      <c r="B280" s="566"/>
      <c r="C280" s="75"/>
      <c r="D280" s="536"/>
      <c r="E280" s="536"/>
      <c r="F280" s="536"/>
      <c r="G280" s="536"/>
      <c r="H280" s="536"/>
      <c r="I280" s="145"/>
      <c r="J280" s="75"/>
      <c r="K280" s="257"/>
      <c r="L280" s="21"/>
      <c r="M280" s="23"/>
      <c r="N280" s="203"/>
    </row>
    <row r="281" spans="2:14" ht="18" customHeight="1" x14ac:dyDescent="0.35">
      <c r="B281" s="200">
        <f>B279+1</f>
        <v>112</v>
      </c>
      <c r="C281" s="75"/>
      <c r="D281" s="2" t="s">
        <v>6456</v>
      </c>
      <c r="E281" s="75"/>
      <c r="F281" s="75"/>
      <c r="G281" s="75"/>
      <c r="H281" s="75"/>
      <c r="I281" s="21"/>
      <c r="J281" s="251">
        <v>64343.65</v>
      </c>
      <c r="K281" s="257">
        <f>K279+1</f>
        <v>142</v>
      </c>
      <c r="L281" s="21"/>
      <c r="M281" s="23"/>
      <c r="N281" s="203"/>
    </row>
    <row r="282" spans="2:14" ht="18" customHeight="1" x14ac:dyDescent="0.35">
      <c r="B282" s="200">
        <f>B281+1</f>
        <v>113</v>
      </c>
      <c r="C282" s="75"/>
      <c r="D282" s="2" t="s">
        <v>6457</v>
      </c>
      <c r="E282" s="75"/>
      <c r="F282" s="75"/>
      <c r="G282" s="75"/>
      <c r="H282" s="75"/>
      <c r="I282" s="21"/>
      <c r="J282" s="251">
        <v>18277.52</v>
      </c>
      <c r="K282" s="257">
        <f>K281+1</f>
        <v>143</v>
      </c>
      <c r="L282" s="21"/>
      <c r="M282" s="23"/>
      <c r="N282" s="203"/>
    </row>
    <row r="283" spans="2:14" ht="18" customHeight="1" x14ac:dyDescent="0.35">
      <c r="B283" s="200">
        <f t="shared" si="9"/>
        <v>114</v>
      </c>
      <c r="C283" s="75"/>
      <c r="D283" s="2" t="s">
        <v>6458</v>
      </c>
      <c r="E283" s="75"/>
      <c r="F283" s="75"/>
      <c r="G283" s="75"/>
      <c r="H283" s="75"/>
      <c r="I283" s="21"/>
      <c r="J283" s="251">
        <v>80531.460000000006</v>
      </c>
      <c r="K283" s="257">
        <f t="shared" si="10"/>
        <v>144</v>
      </c>
      <c r="L283" s="21"/>
      <c r="M283" s="23"/>
      <c r="N283" s="203"/>
    </row>
    <row r="284" spans="2:14" ht="18" customHeight="1" x14ac:dyDescent="0.35">
      <c r="B284" s="200">
        <f t="shared" si="9"/>
        <v>115</v>
      </c>
      <c r="C284" s="75"/>
      <c r="D284" s="2" t="s">
        <v>6489</v>
      </c>
      <c r="E284" s="75"/>
      <c r="F284" s="75"/>
      <c r="G284" s="75"/>
      <c r="H284" s="75"/>
      <c r="I284" s="21"/>
      <c r="J284" s="251">
        <v>2750</v>
      </c>
      <c r="K284" s="257">
        <f t="shared" si="10"/>
        <v>145</v>
      </c>
      <c r="L284" s="21"/>
      <c r="M284" s="23"/>
      <c r="N284" s="203"/>
    </row>
    <row r="285" spans="2:14" ht="18" customHeight="1" x14ac:dyDescent="0.35">
      <c r="B285" s="200">
        <f t="shared" si="9"/>
        <v>116</v>
      </c>
      <c r="C285" s="75"/>
      <c r="D285" s="2" t="s">
        <v>6746</v>
      </c>
      <c r="E285" s="75"/>
      <c r="F285" s="75"/>
      <c r="G285" s="75"/>
      <c r="H285" s="75"/>
      <c r="I285" s="21"/>
      <c r="J285" s="251">
        <v>0</v>
      </c>
      <c r="K285" s="257">
        <f t="shared" si="10"/>
        <v>146</v>
      </c>
      <c r="L285" s="21"/>
      <c r="M285" s="23"/>
      <c r="N285" s="203"/>
    </row>
    <row r="286" spans="2:14" ht="18" customHeight="1" x14ac:dyDescent="0.35">
      <c r="B286" s="200">
        <f>B285+1</f>
        <v>117</v>
      </c>
      <c r="C286" s="75"/>
      <c r="D286" s="2" t="s">
        <v>6490</v>
      </c>
      <c r="E286" s="75"/>
      <c r="F286" s="75"/>
      <c r="G286" s="75"/>
      <c r="H286" s="75"/>
      <c r="I286" s="21"/>
      <c r="J286" s="251">
        <v>0</v>
      </c>
      <c r="K286" s="257">
        <f>K285+1</f>
        <v>147</v>
      </c>
      <c r="L286" s="21"/>
      <c r="M286" s="23"/>
      <c r="N286" s="203"/>
    </row>
    <row r="287" spans="2:14" ht="18" customHeight="1" x14ac:dyDescent="0.35">
      <c r="B287" s="200">
        <f t="shared" si="9"/>
        <v>118</v>
      </c>
      <c r="C287" s="75"/>
      <c r="D287" s="2" t="s">
        <v>845</v>
      </c>
      <c r="E287" s="75"/>
      <c r="F287" s="75"/>
      <c r="G287" s="75"/>
      <c r="H287" s="75"/>
      <c r="I287" s="21"/>
      <c r="J287" s="251">
        <v>29386</v>
      </c>
      <c r="K287" s="257">
        <f t="shared" si="10"/>
        <v>148</v>
      </c>
      <c r="L287" s="21"/>
      <c r="M287" s="23"/>
      <c r="N287" s="203"/>
    </row>
    <row r="288" spans="2:14" ht="18" customHeight="1" x14ac:dyDescent="0.35">
      <c r="B288" s="200">
        <f t="shared" si="9"/>
        <v>119</v>
      </c>
      <c r="C288" s="75"/>
      <c r="D288" s="2" t="s">
        <v>847</v>
      </c>
      <c r="E288" s="75"/>
      <c r="F288" s="75"/>
      <c r="G288" s="75"/>
      <c r="H288" s="75"/>
      <c r="I288" s="21"/>
      <c r="J288" s="251">
        <v>0</v>
      </c>
      <c r="K288" s="257">
        <f t="shared" si="10"/>
        <v>149</v>
      </c>
      <c r="L288" s="21"/>
      <c r="M288" s="23"/>
      <c r="N288" s="203"/>
    </row>
    <row r="289" spans="2:14" ht="18" customHeight="1" x14ac:dyDescent="0.35">
      <c r="B289" s="200"/>
      <c r="C289" s="75"/>
      <c r="D289" s="562" t="s">
        <v>554</v>
      </c>
      <c r="E289" s="563"/>
      <c r="F289" s="563"/>
      <c r="G289" s="563"/>
      <c r="H289" s="564"/>
      <c r="I289" s="21"/>
      <c r="J289" s="75"/>
      <c r="K289" s="257"/>
      <c r="L289" s="21"/>
      <c r="M289" s="23"/>
      <c r="N289" s="203"/>
    </row>
    <row r="290" spans="2:14" ht="18" customHeight="1" x14ac:dyDescent="0.35">
      <c r="B290" s="200">
        <f>B288+1</f>
        <v>120</v>
      </c>
      <c r="C290" s="75"/>
      <c r="D290" s="2" t="s">
        <v>56</v>
      </c>
      <c r="E290" s="75"/>
      <c r="F290" s="75"/>
      <c r="G290" s="75"/>
      <c r="H290" s="75"/>
      <c r="I290" s="21"/>
      <c r="J290" s="251">
        <v>1397.3</v>
      </c>
      <c r="K290" s="257">
        <f>K288+1</f>
        <v>150</v>
      </c>
      <c r="L290" s="21"/>
      <c r="M290" s="23"/>
      <c r="N290" s="203"/>
    </row>
    <row r="291" spans="2:14" ht="18" customHeight="1" x14ac:dyDescent="0.35">
      <c r="B291" s="200">
        <f t="shared" si="9"/>
        <v>121</v>
      </c>
      <c r="C291" s="75"/>
      <c r="D291" s="20" t="s">
        <v>705</v>
      </c>
      <c r="E291" s="2"/>
      <c r="F291" s="75"/>
      <c r="G291" s="11"/>
      <c r="H291" s="86" t="str">
        <f>CONCATENATE("(Sum of Lines ",B271," to ",B290,")")</f>
        <v>(Sum of Lines 103 to 120)</v>
      </c>
      <c r="I291" s="21"/>
      <c r="J291" s="303">
        <f>IF(COUNTIF(J271:J290,"..")&gt;0,"..",SUM(J271:J290))</f>
        <v>541435.17000000016</v>
      </c>
      <c r="K291" s="257">
        <f>K290+1</f>
        <v>151</v>
      </c>
      <c r="L291" s="251">
        <v>680000</v>
      </c>
      <c r="M291" s="257">
        <f>M268+1</f>
        <v>172</v>
      </c>
      <c r="N291" s="203"/>
    </row>
    <row r="292" spans="2:14" ht="9.75" customHeight="1" x14ac:dyDescent="0.35">
      <c r="B292" s="57"/>
      <c r="C292" s="58"/>
      <c r="D292" s="88"/>
      <c r="E292" s="58"/>
      <c r="F292" s="11"/>
      <c r="G292" s="11"/>
      <c r="H292" s="58"/>
      <c r="I292" s="21"/>
      <c r="J292" s="58"/>
      <c r="K292" s="257"/>
      <c r="L292" s="58"/>
      <c r="M292" s="24"/>
      <c r="N292" s="199"/>
    </row>
    <row r="293" spans="2:14" ht="18" customHeight="1" x14ac:dyDescent="0.35">
      <c r="B293" s="200">
        <f>B291+1</f>
        <v>122</v>
      </c>
      <c r="C293" s="75"/>
      <c r="D293" s="2" t="s">
        <v>649</v>
      </c>
      <c r="E293" s="75"/>
      <c r="F293" s="75"/>
      <c r="G293" s="75"/>
      <c r="H293" s="75"/>
      <c r="I293" s="21"/>
      <c r="J293" s="251">
        <v>500000</v>
      </c>
      <c r="K293" s="257">
        <f>K291+1</f>
        <v>152</v>
      </c>
      <c r="L293" s="9"/>
      <c r="M293" s="1"/>
      <c r="N293" s="235"/>
    </row>
    <row r="294" spans="2:14" ht="18" customHeight="1" x14ac:dyDescent="0.35">
      <c r="B294" s="200">
        <f>B293+1</f>
        <v>123</v>
      </c>
      <c r="C294" s="75"/>
      <c r="D294" s="2" t="s">
        <v>57</v>
      </c>
      <c r="E294" s="75"/>
      <c r="F294" s="75"/>
      <c r="G294" s="75"/>
      <c r="H294" s="75"/>
      <c r="I294" s="21"/>
      <c r="J294" s="251">
        <v>123532.96</v>
      </c>
      <c r="K294" s="257">
        <f>K293+1</f>
        <v>153</v>
      </c>
      <c r="L294" s="9"/>
      <c r="M294" s="1"/>
      <c r="N294" s="203"/>
    </row>
    <row r="295" spans="2:14" ht="9.75" customHeight="1" x14ac:dyDescent="0.35">
      <c r="B295" s="200"/>
      <c r="C295" s="58"/>
      <c r="D295" s="58"/>
      <c r="E295" s="58"/>
      <c r="F295" s="58"/>
      <c r="G295" s="58"/>
      <c r="H295" s="58"/>
      <c r="I295" s="25"/>
      <c r="J295" s="58"/>
      <c r="K295" s="257"/>
      <c r="L295" s="9"/>
      <c r="M295" s="95"/>
      <c r="N295" s="199"/>
    </row>
    <row r="296" spans="2:14" ht="18" customHeight="1" x14ac:dyDescent="0.35">
      <c r="B296" s="200">
        <f>B294+1</f>
        <v>124</v>
      </c>
      <c r="C296" s="2" t="s">
        <v>355</v>
      </c>
      <c r="D296" s="75"/>
      <c r="E296" s="75"/>
      <c r="F296" s="75"/>
      <c r="G296" s="75"/>
      <c r="H296" s="75"/>
      <c r="I296" s="25"/>
      <c r="J296" s="251">
        <v>19461.13</v>
      </c>
      <c r="K296" s="257">
        <f>K294+1</f>
        <v>154</v>
      </c>
      <c r="L296" s="9"/>
      <c r="M296" s="1"/>
      <c r="N296" s="203"/>
    </row>
    <row r="297" spans="2:14" ht="18" customHeight="1" x14ac:dyDescent="0.35">
      <c r="B297" s="200">
        <f>B296+1</f>
        <v>125</v>
      </c>
      <c r="C297" s="2" t="s">
        <v>650</v>
      </c>
      <c r="D297" s="26"/>
      <c r="E297" s="75"/>
      <c r="F297" s="75"/>
      <c r="G297" s="75"/>
      <c r="H297" s="75"/>
      <c r="I297" s="25"/>
      <c r="J297" s="251">
        <v>5051.41</v>
      </c>
      <c r="K297" s="257">
        <f>K296+1</f>
        <v>155</v>
      </c>
      <c r="L297" s="9"/>
      <c r="M297" s="1"/>
      <c r="N297" s="203"/>
    </row>
    <row r="298" spans="2:14" ht="18" customHeight="1" x14ac:dyDescent="0.35">
      <c r="B298" s="200">
        <f>B297+1</f>
        <v>126</v>
      </c>
      <c r="C298" s="2" t="s">
        <v>356</v>
      </c>
      <c r="D298" s="75"/>
      <c r="E298" s="75"/>
      <c r="F298" s="75"/>
      <c r="G298" s="75"/>
      <c r="H298" s="75"/>
      <c r="I298" s="25"/>
      <c r="J298" s="251">
        <v>0</v>
      </c>
      <c r="K298" s="257">
        <f>K297+1</f>
        <v>156</v>
      </c>
      <c r="L298" s="9"/>
      <c r="M298" s="1"/>
      <c r="N298" s="203"/>
    </row>
    <row r="299" spans="2:14" ht="10.5" customHeight="1" x14ac:dyDescent="0.35">
      <c r="B299" s="200"/>
      <c r="C299" s="2"/>
      <c r="D299" s="75"/>
      <c r="E299" s="75"/>
      <c r="F299" s="75"/>
      <c r="G299" s="75"/>
      <c r="H299" s="75"/>
      <c r="I299" s="35"/>
      <c r="J299" s="75"/>
      <c r="K299" s="257"/>
      <c r="L299" s="9"/>
      <c r="M299" s="1"/>
      <c r="N299" s="203"/>
    </row>
    <row r="300" spans="2:14" ht="18" customHeight="1" x14ac:dyDescent="0.35">
      <c r="B300" s="200">
        <f>B298+1</f>
        <v>127</v>
      </c>
      <c r="C300" s="276" t="s">
        <v>780</v>
      </c>
      <c r="D300" s="276"/>
      <c r="E300" s="276"/>
      <c r="F300" s="276"/>
      <c r="G300" s="276"/>
      <c r="H300" s="276"/>
      <c r="I300" s="276"/>
      <c r="J300" s="276"/>
      <c r="K300" s="257"/>
      <c r="L300" s="251">
        <v>982000</v>
      </c>
      <c r="M300" s="257">
        <f>M291+1</f>
        <v>173</v>
      </c>
      <c r="N300" s="203"/>
    </row>
    <row r="301" spans="2:14" ht="12.75" customHeight="1" x14ac:dyDescent="0.35">
      <c r="B301" s="200"/>
      <c r="C301" s="276" t="s">
        <v>781</v>
      </c>
      <c r="D301" s="276"/>
      <c r="E301" s="276"/>
      <c r="F301" s="276"/>
      <c r="G301" s="276"/>
      <c r="H301" s="276"/>
      <c r="I301" s="276"/>
      <c r="J301" s="276"/>
      <c r="K301" s="257"/>
      <c r="L301" s="276"/>
      <c r="M301" s="257"/>
      <c r="N301" s="203"/>
    </row>
    <row r="302" spans="2:14" ht="10.5" customHeight="1" x14ac:dyDescent="0.35">
      <c r="B302" s="220"/>
      <c r="C302" s="2"/>
      <c r="D302" s="75"/>
      <c r="E302" s="75"/>
      <c r="F302" s="75"/>
      <c r="G302" s="75"/>
      <c r="H302" s="75"/>
      <c r="I302" s="35"/>
      <c r="J302" s="35"/>
      <c r="K302" s="257"/>
      <c r="L302" s="9"/>
      <c r="M302" s="139"/>
      <c r="N302" s="203"/>
    </row>
    <row r="303" spans="2:14" ht="18" customHeight="1" x14ac:dyDescent="0.35">
      <c r="B303" s="200">
        <f>B300+1</f>
        <v>128</v>
      </c>
      <c r="C303" s="20" t="s">
        <v>110</v>
      </c>
      <c r="D303" s="75"/>
      <c r="E303" s="75"/>
      <c r="F303" s="75"/>
      <c r="G303" s="281"/>
      <c r="H303" s="86" t="str">
        <f>CONCATENATE("(Sum of Lines ",B267,", ",B268," and ",B291," to ",B300,")")</f>
        <v>(Sum of Lines 101, 102 and 121 to 127)</v>
      </c>
      <c r="I303" s="35"/>
      <c r="J303" s="303">
        <f>IF(COUNTIF(J267:J298,"..")&gt;0,"..",(SUM(J267:J268,J291,J293:J294,J296:J298)))</f>
        <v>8386550.9699999997</v>
      </c>
      <c r="K303" s="257">
        <f>K298+1</f>
        <v>157</v>
      </c>
      <c r="L303" s="303">
        <f>IF(COUNTIF(L267:L300,"..")&gt;0,"..",(SUM(L267:L268,L291,L300)))</f>
        <v>10079562</v>
      </c>
      <c r="M303" s="257">
        <f>M300+1</f>
        <v>174</v>
      </c>
      <c r="N303" s="203"/>
    </row>
    <row r="304" spans="2:14" ht="9" customHeight="1" x14ac:dyDescent="0.35">
      <c r="B304" s="200"/>
      <c r="C304" s="58"/>
      <c r="D304" s="58"/>
      <c r="E304" s="58"/>
      <c r="F304" s="58"/>
      <c r="G304" s="58"/>
      <c r="H304" s="58"/>
      <c r="I304" s="25"/>
      <c r="J304" s="58"/>
      <c r="K304" s="257"/>
      <c r="L304" s="58"/>
      <c r="M304" s="95"/>
      <c r="N304" s="199"/>
    </row>
    <row r="305" spans="2:17" ht="18" customHeight="1" x14ac:dyDescent="0.35">
      <c r="B305" s="200"/>
      <c r="C305" s="100" t="s">
        <v>111</v>
      </c>
      <c r="D305" s="58"/>
      <c r="E305" s="58"/>
      <c r="F305" s="58"/>
      <c r="G305" s="58"/>
      <c r="H305" s="58"/>
      <c r="I305" s="25"/>
      <c r="J305" s="58"/>
      <c r="K305" s="257"/>
      <c r="L305" s="58"/>
      <c r="M305" s="95"/>
      <c r="N305" s="199"/>
    </row>
    <row r="306" spans="2:17" ht="18" customHeight="1" x14ac:dyDescent="0.35">
      <c r="B306" s="200">
        <f>B303+1</f>
        <v>129</v>
      </c>
      <c r="C306" s="2" t="s">
        <v>112</v>
      </c>
      <c r="D306" s="75"/>
      <c r="E306" s="75"/>
      <c r="F306" s="75"/>
      <c r="G306" s="75"/>
      <c r="H306" s="75"/>
      <c r="I306" s="25"/>
      <c r="J306" s="251">
        <v>0</v>
      </c>
      <c r="K306" s="257">
        <f>K303+1</f>
        <v>158</v>
      </c>
      <c r="L306" s="58"/>
      <c r="M306" s="1"/>
      <c r="N306" s="203"/>
    </row>
    <row r="307" spans="2:17" ht="18" customHeight="1" x14ac:dyDescent="0.35">
      <c r="B307" s="200">
        <f t="shared" ref="B307:B314" si="11">B306+1</f>
        <v>130</v>
      </c>
      <c r="C307" s="2" t="s">
        <v>113</v>
      </c>
      <c r="D307" s="2"/>
      <c r="E307" s="75"/>
      <c r="F307" s="75"/>
      <c r="G307" s="75"/>
      <c r="H307" s="75"/>
      <c r="I307" s="25"/>
      <c r="J307" s="251">
        <v>1000</v>
      </c>
      <c r="K307" s="257">
        <f t="shared" ref="K307:K314" si="12">K306+1</f>
        <v>159</v>
      </c>
      <c r="L307" s="58"/>
      <c r="M307" s="1"/>
      <c r="N307" s="203"/>
    </row>
    <row r="308" spans="2:17" ht="18" customHeight="1" x14ac:dyDescent="0.35">
      <c r="B308" s="200">
        <f t="shared" si="11"/>
        <v>131</v>
      </c>
      <c r="C308" s="2" t="s">
        <v>722</v>
      </c>
      <c r="D308" s="2"/>
      <c r="E308" s="75"/>
      <c r="F308" s="75"/>
      <c r="G308" s="75"/>
      <c r="H308" s="75"/>
      <c r="I308" s="25"/>
      <c r="J308" s="251">
        <v>43425</v>
      </c>
      <c r="K308" s="257">
        <f t="shared" si="12"/>
        <v>160</v>
      </c>
      <c r="L308" s="58"/>
      <c r="M308" s="1"/>
      <c r="N308" s="203"/>
    </row>
    <row r="309" spans="2:17" ht="18" customHeight="1" x14ac:dyDescent="0.35">
      <c r="B309" s="200">
        <f t="shared" si="11"/>
        <v>132</v>
      </c>
      <c r="C309" s="2" t="s">
        <v>114</v>
      </c>
      <c r="D309" s="75"/>
      <c r="E309" s="75"/>
      <c r="F309" s="75"/>
      <c r="G309" s="75"/>
      <c r="H309" s="75"/>
      <c r="I309" s="25"/>
      <c r="J309" s="251">
        <v>0</v>
      </c>
      <c r="K309" s="257">
        <f t="shared" si="12"/>
        <v>161</v>
      </c>
      <c r="L309" s="58"/>
      <c r="M309" s="1"/>
      <c r="N309" s="203"/>
    </row>
    <row r="310" spans="2:17" ht="18" customHeight="1" x14ac:dyDescent="0.35">
      <c r="B310" s="200">
        <f t="shared" si="11"/>
        <v>133</v>
      </c>
      <c r="C310" s="2" t="s">
        <v>115</v>
      </c>
      <c r="D310" s="2"/>
      <c r="E310" s="75"/>
      <c r="F310" s="75"/>
      <c r="G310" s="75"/>
      <c r="H310" s="75"/>
      <c r="I310" s="25"/>
      <c r="J310" s="251">
        <v>0</v>
      </c>
      <c r="K310" s="257">
        <f t="shared" si="12"/>
        <v>162</v>
      </c>
      <c r="L310" s="58"/>
      <c r="M310" s="1"/>
      <c r="N310" s="203"/>
    </row>
    <row r="311" spans="2:17" ht="18" customHeight="1" x14ac:dyDescent="0.35">
      <c r="B311" s="200">
        <f t="shared" si="11"/>
        <v>134</v>
      </c>
      <c r="C311" s="2" t="s">
        <v>357</v>
      </c>
      <c r="D311" s="2"/>
      <c r="E311" s="75"/>
      <c r="F311" s="75"/>
      <c r="G311" s="75"/>
      <c r="H311" s="75"/>
      <c r="I311" s="25"/>
      <c r="J311" s="251">
        <v>3750</v>
      </c>
      <c r="K311" s="257">
        <f t="shared" si="12"/>
        <v>163</v>
      </c>
      <c r="L311" s="58"/>
      <c r="M311" s="1"/>
      <c r="N311" s="203"/>
    </row>
    <row r="312" spans="2:17" ht="18" customHeight="1" x14ac:dyDescent="0.35">
      <c r="B312" s="200">
        <f t="shared" si="11"/>
        <v>135</v>
      </c>
      <c r="C312" s="2" t="s">
        <v>116</v>
      </c>
      <c r="D312" s="75"/>
      <c r="E312" s="75"/>
      <c r="F312" s="75"/>
      <c r="G312" s="75"/>
      <c r="H312" s="75"/>
      <c r="I312" s="25"/>
      <c r="J312" s="251">
        <v>0</v>
      </c>
      <c r="K312" s="257">
        <f t="shared" si="12"/>
        <v>164</v>
      </c>
      <c r="L312" s="58"/>
      <c r="M312" s="1"/>
      <c r="N312" s="203"/>
    </row>
    <row r="313" spans="2:17" ht="18" customHeight="1" x14ac:dyDescent="0.35">
      <c r="B313" s="200">
        <f t="shared" si="11"/>
        <v>136</v>
      </c>
      <c r="C313" s="2" t="s">
        <v>836</v>
      </c>
      <c r="D313" s="2"/>
      <c r="E313" s="2"/>
      <c r="F313" s="75"/>
      <c r="G313" s="75"/>
      <c r="H313" s="75"/>
      <c r="I313" s="25"/>
      <c r="J313" s="251">
        <v>7498</v>
      </c>
      <c r="K313" s="257">
        <f t="shared" si="12"/>
        <v>165</v>
      </c>
      <c r="L313" s="58"/>
      <c r="M313" s="1"/>
      <c r="N313" s="203"/>
    </row>
    <row r="314" spans="2:17" ht="18" customHeight="1" x14ac:dyDescent="0.35">
      <c r="B314" s="200">
        <f t="shared" si="11"/>
        <v>137</v>
      </c>
      <c r="C314" s="2" t="s">
        <v>6778</v>
      </c>
      <c r="D314" s="2"/>
      <c r="E314" s="2"/>
      <c r="F314" s="75"/>
      <c r="G314" s="75"/>
      <c r="H314" s="75"/>
      <c r="I314" s="25"/>
      <c r="J314" s="251">
        <v>91636</v>
      </c>
      <c r="K314" s="257">
        <f t="shared" si="12"/>
        <v>166</v>
      </c>
      <c r="L314" s="58"/>
      <c r="M314" s="1"/>
      <c r="N314" s="203"/>
    </row>
    <row r="315" spans="2:17" ht="18" customHeight="1" x14ac:dyDescent="0.35">
      <c r="B315" s="442" t="s">
        <v>6779</v>
      </c>
      <c r="C315" s="562" t="s">
        <v>554</v>
      </c>
      <c r="D315" s="563"/>
      <c r="E315" s="563"/>
      <c r="F315" s="563"/>
      <c r="G315" s="564"/>
      <c r="H315" s="58"/>
      <c r="I315" s="25"/>
      <c r="J315" s="58"/>
      <c r="K315" s="257"/>
      <c r="L315" s="58"/>
      <c r="M315" s="95"/>
      <c r="N315" s="199"/>
    </row>
    <row r="316" spans="2:17" ht="18" customHeight="1" x14ac:dyDescent="0.35">
      <c r="B316" s="200">
        <f>B314+1</f>
        <v>138</v>
      </c>
      <c r="C316" s="20" t="s">
        <v>117</v>
      </c>
      <c r="D316" s="75"/>
      <c r="E316" s="75"/>
      <c r="F316" s="75"/>
      <c r="G316" s="75"/>
      <c r="H316" s="86" t="str">
        <f>CONCATENATE("(Sum of Lines ",B306," to ",B314,")")</f>
        <v>(Sum of Lines 129 to 137)</v>
      </c>
      <c r="I316" s="25"/>
      <c r="J316" s="303">
        <f>IF(COUNTIF(J306:J314,"..")&gt;0,"..",SUM(J306:J314))</f>
        <v>147309</v>
      </c>
      <c r="K316" s="257">
        <f>K314+1</f>
        <v>167</v>
      </c>
      <c r="L316" s="251">
        <v>85000</v>
      </c>
      <c r="M316" s="257">
        <f>M303+1</f>
        <v>175</v>
      </c>
      <c r="N316" s="203"/>
    </row>
    <row r="317" spans="2:17" ht="9" customHeight="1" x14ac:dyDescent="0.35">
      <c r="B317" s="200"/>
      <c r="C317" s="88"/>
      <c r="D317" s="58"/>
      <c r="E317" s="58"/>
      <c r="F317" s="58"/>
      <c r="G317" s="58"/>
      <c r="H317" s="58"/>
      <c r="I317" s="25"/>
      <c r="J317" s="58"/>
      <c r="K317" s="257"/>
      <c r="L317" s="58"/>
      <c r="M317" s="141"/>
      <c r="N317" s="199"/>
    </row>
    <row r="318" spans="2:17" ht="18" customHeight="1" x14ac:dyDescent="0.3">
      <c r="B318" s="200">
        <f>B316+1</f>
        <v>139</v>
      </c>
      <c r="C318" s="20" t="s">
        <v>706</v>
      </c>
      <c r="D318" s="75"/>
      <c r="E318" s="75"/>
      <c r="F318" s="75"/>
      <c r="G318" s="75"/>
      <c r="H318" s="86" t="str">
        <f>CONCATENATE("(Line ",B303," minus ",B316,")")</f>
        <v>(Line 128 minus 138)</v>
      </c>
      <c r="I318" s="25"/>
      <c r="J318" s="303">
        <f>IF(COUNTIF(J303:J316,"..")&gt;0,"..",SUM(J303)-SUM(J316))</f>
        <v>8239241.9699999997</v>
      </c>
      <c r="K318" s="257">
        <f>K316+1</f>
        <v>168</v>
      </c>
      <c r="L318" s="303">
        <f>IF(COUNTIF(L303:L316,"..")&gt;0,"..",SUM(L303)-SUM(L316))</f>
        <v>9994562</v>
      </c>
      <c r="M318" s="257">
        <f>M316+1</f>
        <v>176</v>
      </c>
      <c r="N318" s="203"/>
      <c r="O318" s="54"/>
      <c r="Q318" s="406"/>
    </row>
    <row r="319" spans="2:17" ht="3.75" customHeight="1" x14ac:dyDescent="0.35">
      <c r="B319" s="200"/>
      <c r="C319" s="20"/>
      <c r="D319" s="75"/>
      <c r="E319" s="75"/>
      <c r="F319" s="75"/>
      <c r="G319" s="75"/>
      <c r="H319" s="86"/>
      <c r="I319" s="25"/>
      <c r="J319" s="58"/>
      <c r="K319" s="58"/>
      <c r="L319" s="58"/>
      <c r="M319" s="257"/>
      <c r="N319" s="203"/>
      <c r="Q319" s="406"/>
    </row>
    <row r="320" spans="2:17" ht="18" customHeight="1" x14ac:dyDescent="0.35">
      <c r="B320" s="200"/>
      <c r="C320" s="20"/>
      <c r="D320" s="391"/>
      <c r="E320" s="539" t="str">
        <f>CONCATENATE("Net Expenditure in ",Year-2,"-",Year-2001," (taken from last year's return)")</f>
        <v>Net Expenditure in 2019-20 (taken from last year's return)</v>
      </c>
      <c r="F320" s="607"/>
      <c r="G320" s="607"/>
      <c r="H320" s="607"/>
      <c r="I320" s="608"/>
      <c r="J320" s="395">
        <f>VLOOKUP(FLAS,LY_Data,168,FALSE)</f>
        <v>9510205.3300000001</v>
      </c>
      <c r="K320" s="58"/>
      <c r="L320" s="58"/>
      <c r="M320" s="257"/>
      <c r="N320" s="203"/>
      <c r="Q320" s="406"/>
    </row>
    <row r="321" spans="2:17" ht="18" customHeight="1" x14ac:dyDescent="0.35">
      <c r="B321" s="200"/>
      <c r="C321" s="541" t="str">
        <f>IF(OR(LIBR0146="..",LIBR0138=".."),"",IF(OR((LIBR0138/LIBR0146&gt;1.25),(LIBR0138/LIBR0146&lt;0.75)),"",""))</f>
        <v/>
      </c>
      <c r="D321" s="541"/>
      <c r="E321" s="541"/>
      <c r="F321" s="541"/>
      <c r="G321" s="541"/>
      <c r="H321" s="541"/>
      <c r="I321" s="541"/>
      <c r="J321" s="541"/>
      <c r="K321" s="541"/>
      <c r="L321" s="541"/>
      <c r="M321" s="257"/>
      <c r="N321" s="203"/>
      <c r="Q321" s="406"/>
    </row>
    <row r="322" spans="2:17" ht="18" customHeight="1" x14ac:dyDescent="0.35">
      <c r="B322" s="200"/>
      <c r="C322" s="541"/>
      <c r="D322" s="541"/>
      <c r="E322" s="541"/>
      <c r="F322" s="541"/>
      <c r="G322" s="541"/>
      <c r="H322" s="541"/>
      <c r="I322" s="541"/>
      <c r="J322" s="541"/>
      <c r="K322" s="541"/>
      <c r="L322" s="541"/>
      <c r="M322" s="257"/>
      <c r="N322" s="203"/>
      <c r="Q322" s="406"/>
    </row>
    <row r="323" spans="2:17" ht="17.25" customHeight="1" x14ac:dyDescent="0.35">
      <c r="B323" s="200"/>
      <c r="C323" s="541" t="str">
        <f>IF(OR(LIBR0138="..",J320=".."),"",IF(OR((LIBR0138/J320&gt;1.25),(LIBR0138/J320&lt;0.75)),"",""))</f>
        <v/>
      </c>
      <c r="D323" s="541"/>
      <c r="E323" s="541"/>
      <c r="F323" s="541"/>
      <c r="G323" s="541"/>
      <c r="H323" s="541"/>
      <c r="I323" s="541"/>
      <c r="J323" s="541"/>
      <c r="K323" s="541"/>
      <c r="L323" s="541"/>
      <c r="M323" s="257"/>
      <c r="N323" s="203"/>
      <c r="Q323" s="406"/>
    </row>
    <row r="324" spans="2:17" ht="18" customHeight="1" x14ac:dyDescent="0.35">
      <c r="B324" s="200"/>
      <c r="C324" s="541"/>
      <c r="D324" s="541"/>
      <c r="E324" s="541"/>
      <c r="F324" s="541"/>
      <c r="G324" s="541"/>
      <c r="H324" s="541"/>
      <c r="I324" s="541"/>
      <c r="J324" s="541"/>
      <c r="K324" s="541"/>
      <c r="L324" s="541"/>
      <c r="M324" s="257"/>
      <c r="N324" s="203"/>
    </row>
    <row r="325" spans="2:17" ht="18" customHeight="1" x14ac:dyDescent="0.35">
      <c r="B325" s="200">
        <f>B318+1</f>
        <v>140</v>
      </c>
      <c r="C325" s="20" t="s">
        <v>851</v>
      </c>
      <c r="D325" s="87"/>
      <c r="E325" s="87"/>
      <c r="F325" s="87"/>
      <c r="G325" s="87"/>
      <c r="H325" s="87"/>
      <c r="I325" s="25"/>
      <c r="J325" s="251">
        <v>389179.02</v>
      </c>
      <c r="K325" s="257">
        <f>K318+1</f>
        <v>169</v>
      </c>
      <c r="L325" s="251">
        <v>380000</v>
      </c>
      <c r="M325" s="257">
        <f>M318+1</f>
        <v>177</v>
      </c>
      <c r="N325" s="203"/>
    </row>
    <row r="326" spans="2:17" ht="6" customHeight="1" thickBot="1" x14ac:dyDescent="0.4">
      <c r="B326" s="67"/>
      <c r="C326" s="236"/>
      <c r="D326" s="68"/>
      <c r="E326" s="68"/>
      <c r="F326" s="68"/>
      <c r="G326" s="68"/>
      <c r="H326" s="68"/>
      <c r="I326" s="237"/>
      <c r="J326" s="68"/>
      <c r="K326" s="68"/>
      <c r="L326" s="68"/>
      <c r="M326" s="238"/>
      <c r="N326" s="239"/>
    </row>
    <row r="327" spans="2:17" ht="18" customHeight="1" thickBot="1" x14ac:dyDescent="0.4">
      <c r="B327" s="465" t="s">
        <v>6503</v>
      </c>
      <c r="C327" s="543"/>
      <c r="D327" s="543"/>
      <c r="E327" s="543"/>
      <c r="F327" s="543"/>
      <c r="G327" s="543"/>
      <c r="H327" s="543"/>
      <c r="I327" s="543"/>
      <c r="J327" s="543"/>
      <c r="K327" s="543"/>
      <c r="L327" s="537" t="s">
        <v>2334</v>
      </c>
      <c r="M327" s="537"/>
      <c r="N327" s="538"/>
    </row>
    <row r="328" spans="2:17" ht="18" customHeight="1" x14ac:dyDescent="0.35">
      <c r="B328" s="240"/>
      <c r="C328" s="241"/>
      <c r="D328" s="241"/>
      <c r="E328" s="241"/>
      <c r="F328" s="241"/>
      <c r="G328" s="241"/>
      <c r="H328" s="241"/>
      <c r="I328" s="241"/>
      <c r="J328" s="241"/>
      <c r="K328" s="241"/>
      <c r="L328" s="241"/>
      <c r="M328" s="241"/>
      <c r="N328" s="302"/>
    </row>
    <row r="329" spans="2:17" ht="20" x14ac:dyDescent="0.35">
      <c r="B329" s="220"/>
      <c r="C329" s="41" t="s">
        <v>774</v>
      </c>
      <c r="D329" s="75"/>
      <c r="E329" s="75"/>
      <c r="F329" s="75"/>
      <c r="G329" s="75"/>
      <c r="H329" s="75"/>
      <c r="I329" s="75"/>
      <c r="J329" s="75"/>
      <c r="K329" s="75"/>
      <c r="L329" s="259" t="str">
        <f>CONCATENATE(Year-1,"-",Year-2000," Outturn 
£")</f>
        <v>2020-21 Outturn 
£</v>
      </c>
      <c r="M329" s="97"/>
      <c r="N329" s="203"/>
    </row>
    <row r="330" spans="2:17" ht="18" customHeight="1" x14ac:dyDescent="0.35">
      <c r="B330" s="200">
        <f>B325+1</f>
        <v>141</v>
      </c>
      <c r="C330" s="2" t="s">
        <v>118</v>
      </c>
      <c r="D330" s="75"/>
      <c r="E330" s="75"/>
      <c r="F330" s="75"/>
      <c r="G330" s="75"/>
      <c r="H330" s="75"/>
      <c r="I330" s="75"/>
      <c r="J330" s="75"/>
      <c r="K330" s="75"/>
      <c r="L330" s="251" t="s">
        <v>554</v>
      </c>
      <c r="M330" s="257">
        <f>M325+1</f>
        <v>178</v>
      </c>
      <c r="N330" s="203"/>
    </row>
    <row r="331" spans="2:17" ht="18" customHeight="1" x14ac:dyDescent="0.35">
      <c r="B331" s="200">
        <f t="shared" ref="B331:B336" si="13">B330+1</f>
        <v>142</v>
      </c>
      <c r="C331" s="2" t="s">
        <v>838</v>
      </c>
      <c r="D331" s="75"/>
      <c r="E331" s="75"/>
      <c r="F331" s="75"/>
      <c r="G331" s="75"/>
      <c r="H331" s="75"/>
      <c r="I331" s="75"/>
      <c r="J331" s="75"/>
      <c r="K331" s="75"/>
      <c r="L331" s="251">
        <v>640325</v>
      </c>
      <c r="M331" s="257">
        <f t="shared" ref="M331:M336" si="14">M330+1</f>
        <v>179</v>
      </c>
      <c r="N331" s="203"/>
    </row>
    <row r="332" spans="2:17" ht="18" customHeight="1" x14ac:dyDescent="0.35">
      <c r="B332" s="200">
        <f t="shared" si="13"/>
        <v>143</v>
      </c>
      <c r="C332" s="2" t="s">
        <v>119</v>
      </c>
      <c r="D332" s="75"/>
      <c r="E332" s="75"/>
      <c r="F332" s="75"/>
      <c r="G332" s="75"/>
      <c r="H332" s="75"/>
      <c r="I332" s="75"/>
      <c r="J332" s="75"/>
      <c r="K332" s="75"/>
      <c r="L332" s="251" t="s">
        <v>554</v>
      </c>
      <c r="M332" s="257">
        <f t="shared" si="14"/>
        <v>180</v>
      </c>
      <c r="N332" s="203"/>
    </row>
    <row r="333" spans="2:17" ht="18" customHeight="1" x14ac:dyDescent="0.35">
      <c r="B333" s="200">
        <f>B332+1</f>
        <v>144</v>
      </c>
      <c r="C333" s="2" t="s">
        <v>124</v>
      </c>
      <c r="D333" s="75"/>
      <c r="E333" s="75"/>
      <c r="F333" s="75"/>
      <c r="G333" s="75"/>
      <c r="H333" s="75"/>
      <c r="I333" s="75"/>
      <c r="J333" s="75"/>
      <c r="K333" s="75"/>
      <c r="L333" s="251" t="s">
        <v>554</v>
      </c>
      <c r="M333" s="257">
        <f>M332+1</f>
        <v>181</v>
      </c>
      <c r="N333" s="203"/>
    </row>
    <row r="334" spans="2:17" ht="18" customHeight="1" x14ac:dyDescent="0.35">
      <c r="B334" s="200">
        <f>B333+1</f>
        <v>145</v>
      </c>
      <c r="C334" s="2" t="s">
        <v>30</v>
      </c>
      <c r="D334" s="75"/>
      <c r="E334" s="75"/>
      <c r="F334" s="75"/>
      <c r="G334" s="75"/>
      <c r="H334" s="75"/>
      <c r="I334" s="75"/>
      <c r="J334" s="75"/>
      <c r="K334" s="75"/>
      <c r="L334" s="251" t="s">
        <v>554</v>
      </c>
      <c r="M334" s="257">
        <f>M333+1</f>
        <v>182</v>
      </c>
      <c r="N334" s="203"/>
    </row>
    <row r="335" spans="2:17" ht="18" customHeight="1" x14ac:dyDescent="0.35">
      <c r="B335" s="200">
        <f t="shared" si="13"/>
        <v>146</v>
      </c>
      <c r="C335" s="2" t="s">
        <v>723</v>
      </c>
      <c r="D335" s="75"/>
      <c r="E335" s="75"/>
      <c r="F335" s="75"/>
      <c r="G335" s="75"/>
      <c r="H335" s="562" t="s">
        <v>554</v>
      </c>
      <c r="I335" s="563"/>
      <c r="J335" s="564"/>
      <c r="K335" s="75"/>
      <c r="L335" s="251" t="s">
        <v>554</v>
      </c>
      <c r="M335" s="257">
        <f t="shared" si="14"/>
        <v>183</v>
      </c>
      <c r="N335" s="203"/>
    </row>
    <row r="336" spans="2:17" ht="18" customHeight="1" x14ac:dyDescent="0.35">
      <c r="B336" s="200">
        <f t="shared" si="13"/>
        <v>147</v>
      </c>
      <c r="C336" s="20" t="s">
        <v>238</v>
      </c>
      <c r="D336" s="75"/>
      <c r="E336" s="75"/>
      <c r="F336" s="75"/>
      <c r="G336" s="75"/>
      <c r="H336" s="91"/>
      <c r="I336" s="91"/>
      <c r="J336" s="86" t="str">
        <f>CONCATENATE("(Sum of Lines ",B330," to ",B335,")")</f>
        <v>(Sum of Lines 141 to 146)</v>
      </c>
      <c r="K336" s="75"/>
      <c r="L336" s="303" t="str">
        <f>IF(COUNTIF(L330:L335,"..")&gt;0,"..",SUM(L330:L335))</f>
        <v>..</v>
      </c>
      <c r="M336" s="257">
        <f t="shared" si="14"/>
        <v>184</v>
      </c>
      <c r="N336" s="203"/>
    </row>
    <row r="337" spans="2:14" ht="11.25" customHeight="1" x14ac:dyDescent="0.35">
      <c r="B337" s="299"/>
      <c r="C337" s="20"/>
      <c r="D337" s="20"/>
      <c r="E337" s="20"/>
      <c r="F337" s="20"/>
      <c r="G337" s="20"/>
      <c r="H337" s="20"/>
      <c r="I337" s="20"/>
      <c r="J337" s="20"/>
      <c r="K337" s="20"/>
      <c r="L337" s="20"/>
      <c r="M337" s="20"/>
      <c r="N337" s="300"/>
    </row>
    <row r="338" spans="2:14" ht="18" customHeight="1" x14ac:dyDescent="0.35">
      <c r="B338" s="220"/>
      <c r="C338" s="565" t="str">
        <f>IF(L336="..","Please check all '..'s entered are unknown values and are not 0 or included in another cell.",0)</f>
        <v>Please check all '..'s entered are unknown values and are not 0 or included in another cell.</v>
      </c>
      <c r="D338" s="565"/>
      <c r="E338" s="565"/>
      <c r="F338" s="565"/>
      <c r="G338" s="565"/>
      <c r="H338" s="565"/>
      <c r="I338" s="565"/>
      <c r="J338" s="565"/>
      <c r="K338" s="565"/>
      <c r="L338" s="565"/>
      <c r="M338" s="1"/>
      <c r="N338" s="203"/>
    </row>
    <row r="339" spans="2:14" ht="18" customHeight="1" thickBot="1" x14ac:dyDescent="0.4">
      <c r="B339" s="67"/>
      <c r="C339" s="68"/>
      <c r="D339" s="68"/>
      <c r="E339" s="68"/>
      <c r="F339" s="68"/>
      <c r="G339" s="68"/>
      <c r="H339" s="68"/>
      <c r="I339" s="68"/>
      <c r="J339" s="242"/>
      <c r="K339" s="242"/>
      <c r="L339" s="68"/>
      <c r="M339" s="243"/>
      <c r="N339" s="239"/>
    </row>
    <row r="340" spans="2:14" ht="18" customHeight="1" thickBot="1" x14ac:dyDescent="0.4">
      <c r="B340" s="465" t="s">
        <v>6760</v>
      </c>
      <c r="C340" s="543"/>
      <c r="D340" s="543"/>
      <c r="E340" s="543"/>
      <c r="F340" s="543"/>
      <c r="G340" s="543"/>
      <c r="H340" s="543"/>
      <c r="I340" s="543"/>
      <c r="J340" s="543"/>
      <c r="K340" s="543"/>
      <c r="L340" s="537"/>
      <c r="M340" s="537"/>
      <c r="N340" s="538"/>
    </row>
    <row r="341" spans="2:14" ht="18" customHeight="1" x14ac:dyDescent="0.35">
      <c r="B341" s="240"/>
      <c r="C341" s="241"/>
      <c r="D341" s="241"/>
      <c r="E341" s="241"/>
      <c r="F341" s="241"/>
      <c r="G341" s="241"/>
      <c r="H341" s="241"/>
      <c r="I341" s="241"/>
      <c r="J341" s="241"/>
      <c r="K341" s="241"/>
      <c r="L341" s="241"/>
      <c r="M341" s="241"/>
      <c r="N341" s="302"/>
    </row>
    <row r="342" spans="2:14" ht="15.5" x14ac:dyDescent="0.35">
      <c r="B342" s="220"/>
      <c r="C342" s="41" t="s">
        <v>466</v>
      </c>
      <c r="D342" s="75"/>
      <c r="E342" s="75"/>
      <c r="F342" s="75"/>
      <c r="G342" s="75"/>
      <c r="H342" s="75"/>
      <c r="I342" s="75"/>
      <c r="J342" s="75"/>
      <c r="K342" s="75"/>
      <c r="L342" s="259"/>
      <c r="M342" s="97"/>
      <c r="N342" s="203"/>
    </row>
    <row r="343" spans="2:14" ht="18" customHeight="1" x14ac:dyDescent="0.35">
      <c r="B343" s="200">
        <f>B336+1</f>
        <v>148</v>
      </c>
      <c r="C343" s="2" t="s">
        <v>6764</v>
      </c>
      <c r="D343" s="75"/>
      <c r="E343" s="75"/>
      <c r="F343" s="75"/>
      <c r="G343" s="75"/>
      <c r="H343" s="75"/>
      <c r="I343" s="441" t="s">
        <v>6779</v>
      </c>
      <c r="J343" s="75"/>
      <c r="K343" s="75"/>
      <c r="L343" s="251">
        <v>159309</v>
      </c>
      <c r="M343" s="257">
        <f>M336+1</f>
        <v>185</v>
      </c>
      <c r="N343" s="203"/>
    </row>
    <row r="344" spans="2:14" ht="18" customHeight="1" x14ac:dyDescent="0.35">
      <c r="B344" s="200">
        <f t="shared" ref="B344:B352" si="15">B343+1</f>
        <v>149</v>
      </c>
      <c r="C344" s="2" t="s">
        <v>6765</v>
      </c>
      <c r="D344" s="75"/>
      <c r="E344" s="75"/>
      <c r="F344" s="75"/>
      <c r="G344" s="75"/>
      <c r="H344" s="75"/>
      <c r="I344" s="441" t="s">
        <v>6779</v>
      </c>
      <c r="J344" s="75"/>
      <c r="K344" s="75"/>
      <c r="L344" s="251">
        <v>29167</v>
      </c>
      <c r="M344" s="257">
        <f t="shared" ref="M344:M352" si="16">M343+1</f>
        <v>186</v>
      </c>
      <c r="N344" s="203"/>
    </row>
    <row r="345" spans="2:14" ht="18" customHeight="1" x14ac:dyDescent="0.35">
      <c r="B345" s="200">
        <f t="shared" si="15"/>
        <v>150</v>
      </c>
      <c r="C345" s="2" t="s">
        <v>6766</v>
      </c>
      <c r="D345" s="75"/>
      <c r="E345" s="75"/>
      <c r="F345" s="75"/>
      <c r="G345" s="75"/>
      <c r="H345" s="75"/>
      <c r="I345" s="441" t="s">
        <v>6779</v>
      </c>
      <c r="J345" s="75"/>
      <c r="K345" s="75"/>
      <c r="L345" s="251">
        <v>32572</v>
      </c>
      <c r="M345" s="257">
        <f t="shared" si="16"/>
        <v>187</v>
      </c>
      <c r="N345" s="203"/>
    </row>
    <row r="346" spans="2:14" ht="18" customHeight="1" x14ac:dyDescent="0.35">
      <c r="B346" s="200">
        <f t="shared" si="15"/>
        <v>151</v>
      </c>
      <c r="C346" s="2" t="s">
        <v>6767</v>
      </c>
      <c r="D346" s="75"/>
      <c r="E346" s="75"/>
      <c r="F346" s="75"/>
      <c r="G346" s="75"/>
      <c r="H346" s="75"/>
      <c r="I346" s="441" t="s">
        <v>6779</v>
      </c>
      <c r="J346" s="75"/>
      <c r="K346" s="75"/>
      <c r="L346" s="251">
        <v>3452</v>
      </c>
      <c r="M346" s="257">
        <f t="shared" si="16"/>
        <v>188</v>
      </c>
      <c r="N346" s="203"/>
    </row>
    <row r="347" spans="2:14" ht="18" customHeight="1" x14ac:dyDescent="0.35">
      <c r="B347" s="200">
        <f t="shared" si="15"/>
        <v>152</v>
      </c>
      <c r="C347" s="2" t="s">
        <v>6768</v>
      </c>
      <c r="D347" s="75"/>
      <c r="E347" s="75"/>
      <c r="F347" s="75"/>
      <c r="G347" s="75"/>
      <c r="H347" s="75"/>
      <c r="I347" s="441" t="s">
        <v>6779</v>
      </c>
      <c r="J347" s="75"/>
      <c r="K347" s="75"/>
      <c r="L347" s="251">
        <v>102254</v>
      </c>
      <c r="M347" s="257">
        <f t="shared" si="16"/>
        <v>189</v>
      </c>
      <c r="N347" s="203"/>
    </row>
    <row r="348" spans="2:14" ht="18" customHeight="1" x14ac:dyDescent="0.35">
      <c r="B348" s="200">
        <f>B347+1</f>
        <v>153</v>
      </c>
      <c r="C348" s="2" t="s">
        <v>6769</v>
      </c>
      <c r="D348" s="75"/>
      <c r="E348" s="75"/>
      <c r="F348" s="75"/>
      <c r="G348" s="75"/>
      <c r="H348" s="75"/>
      <c r="I348" s="441" t="s">
        <v>6779</v>
      </c>
      <c r="J348" s="75"/>
      <c r="K348" s="75"/>
      <c r="L348" s="251">
        <v>21788</v>
      </c>
      <c r="M348" s="257">
        <f>M347+1</f>
        <v>190</v>
      </c>
      <c r="N348" s="203"/>
    </row>
    <row r="349" spans="2:14" ht="18" customHeight="1" x14ac:dyDescent="0.35">
      <c r="B349" s="200">
        <f t="shared" si="15"/>
        <v>154</v>
      </c>
      <c r="C349" s="2" t="s">
        <v>6770</v>
      </c>
      <c r="D349" s="75"/>
      <c r="E349" s="75"/>
      <c r="F349" s="75"/>
      <c r="G349" s="75"/>
      <c r="H349" s="75"/>
      <c r="I349" s="441" t="s">
        <v>6779</v>
      </c>
      <c r="J349" s="75"/>
      <c r="K349" s="75"/>
      <c r="L349" s="251">
        <v>17894</v>
      </c>
      <c r="M349" s="257">
        <f t="shared" si="16"/>
        <v>191</v>
      </c>
      <c r="N349" s="203"/>
    </row>
    <row r="350" spans="2:14" ht="18" customHeight="1" x14ac:dyDescent="0.35">
      <c r="B350" s="200">
        <f t="shared" si="15"/>
        <v>155</v>
      </c>
      <c r="C350" s="2" t="s">
        <v>6771</v>
      </c>
      <c r="D350" s="75"/>
      <c r="E350" s="75"/>
      <c r="F350" s="75"/>
      <c r="G350" s="75"/>
      <c r="H350" s="75"/>
      <c r="I350" s="441" t="s">
        <v>6779</v>
      </c>
      <c r="J350" s="75"/>
      <c r="K350" s="75"/>
      <c r="L350" s="251">
        <v>515</v>
      </c>
      <c r="M350" s="257">
        <f t="shared" si="16"/>
        <v>192</v>
      </c>
      <c r="N350" s="203"/>
    </row>
    <row r="351" spans="2:14" ht="18" customHeight="1" x14ac:dyDescent="0.35">
      <c r="B351" s="200">
        <f t="shared" si="15"/>
        <v>156</v>
      </c>
      <c r="C351" s="2" t="s">
        <v>6772</v>
      </c>
      <c r="D351" s="75"/>
      <c r="E351" s="75"/>
      <c r="F351" s="75"/>
      <c r="G351" s="75"/>
      <c r="H351" s="75"/>
      <c r="I351" s="441" t="s">
        <v>6779</v>
      </c>
      <c r="J351" s="75"/>
      <c r="K351" s="75"/>
      <c r="L351" s="251" t="s">
        <v>554</v>
      </c>
      <c r="M351" s="257">
        <f t="shared" si="16"/>
        <v>193</v>
      </c>
      <c r="N351" s="203"/>
    </row>
    <row r="352" spans="2:14" ht="18" customHeight="1" x14ac:dyDescent="0.35">
      <c r="B352" s="200">
        <f t="shared" si="15"/>
        <v>157</v>
      </c>
      <c r="C352" s="2" t="s">
        <v>6773</v>
      </c>
      <c r="D352" s="75"/>
      <c r="E352" s="75"/>
      <c r="F352" s="75"/>
      <c r="G352" s="75"/>
      <c r="H352" s="75"/>
      <c r="I352" s="441" t="s">
        <v>6779</v>
      </c>
      <c r="J352" s="75"/>
      <c r="K352" s="75"/>
      <c r="L352" s="251">
        <v>4158</v>
      </c>
      <c r="M352" s="257">
        <f t="shared" si="16"/>
        <v>194</v>
      </c>
      <c r="N352" s="203"/>
    </row>
    <row r="353" spans="2:14" ht="18" customHeight="1" x14ac:dyDescent="0.35">
      <c r="B353" s="200">
        <f>B352+1</f>
        <v>158</v>
      </c>
      <c r="C353" s="2" t="s">
        <v>6774</v>
      </c>
      <c r="D353" s="75"/>
      <c r="E353" s="75"/>
      <c r="F353" s="75"/>
      <c r="G353" s="75"/>
      <c r="H353" s="75"/>
      <c r="I353" s="441" t="s">
        <v>6779</v>
      </c>
      <c r="J353" s="75"/>
      <c r="K353" s="75"/>
      <c r="L353" s="251" t="s">
        <v>554</v>
      </c>
      <c r="M353" s="257">
        <f>M352+1</f>
        <v>195</v>
      </c>
      <c r="N353" s="203"/>
    </row>
    <row r="354" spans="2:14" ht="18" customHeight="1" x14ac:dyDescent="0.35">
      <c r="B354" s="200">
        <f>B353+1</f>
        <v>159</v>
      </c>
      <c r="C354" s="2" t="s">
        <v>6776</v>
      </c>
      <c r="D354" s="75"/>
      <c r="E354" s="75"/>
      <c r="F354" s="75"/>
      <c r="G354" s="75"/>
      <c r="H354" s="75"/>
      <c r="I354" s="441" t="s">
        <v>6779</v>
      </c>
      <c r="J354" s="75"/>
      <c r="K354" s="75"/>
      <c r="L354" s="251" t="s">
        <v>554</v>
      </c>
      <c r="M354" s="257">
        <f>M353+1</f>
        <v>196</v>
      </c>
      <c r="N354" s="203"/>
    </row>
    <row r="355" spans="2:14" ht="11.25" customHeight="1" x14ac:dyDescent="0.35">
      <c r="B355" s="202"/>
      <c r="C355" s="20"/>
      <c r="D355" s="20"/>
      <c r="E355" s="20"/>
      <c r="F355" s="20"/>
      <c r="G355" s="20"/>
      <c r="H355" s="20"/>
      <c r="I355" s="20"/>
      <c r="J355" s="20"/>
      <c r="K355" s="20"/>
      <c r="L355" s="20"/>
      <c r="M355" s="20"/>
      <c r="N355" s="300"/>
    </row>
    <row r="356" spans="2:14" ht="18" customHeight="1" x14ac:dyDescent="0.35">
      <c r="B356" s="442" t="s">
        <v>6779</v>
      </c>
      <c r="C356" s="2" t="s">
        <v>6775</v>
      </c>
      <c r="D356" s="20"/>
      <c r="E356" s="20"/>
      <c r="F356" s="20"/>
      <c r="G356" s="20"/>
      <c r="H356" s="20"/>
      <c r="I356" s="20"/>
      <c r="J356" s="20"/>
      <c r="K356" s="20"/>
      <c r="L356" s="20"/>
      <c r="M356" s="1"/>
      <c r="N356" s="203"/>
    </row>
    <row r="357" spans="2:14" ht="18" customHeight="1" x14ac:dyDescent="0.35">
      <c r="B357" s="202"/>
      <c r="C357" s="552" t="s">
        <v>7576</v>
      </c>
      <c r="D357" s="553"/>
      <c r="E357" s="553"/>
      <c r="F357" s="553"/>
      <c r="G357" s="553"/>
      <c r="H357" s="553"/>
      <c r="I357" s="553"/>
      <c r="J357" s="553"/>
      <c r="K357" s="553"/>
      <c r="L357" s="553"/>
      <c r="M357" s="554"/>
      <c r="N357" s="203"/>
    </row>
    <row r="358" spans="2:14" ht="18" customHeight="1" x14ac:dyDescent="0.35">
      <c r="B358" s="202"/>
      <c r="C358" s="555"/>
      <c r="D358" s="556"/>
      <c r="E358" s="556"/>
      <c r="F358" s="556"/>
      <c r="G358" s="556"/>
      <c r="H358" s="556"/>
      <c r="I358" s="556"/>
      <c r="J358" s="556"/>
      <c r="K358" s="556"/>
      <c r="L358" s="556"/>
      <c r="M358" s="557"/>
      <c r="N358" s="203"/>
    </row>
    <row r="359" spans="2:14" ht="18" customHeight="1" x14ac:dyDescent="0.35">
      <c r="B359" s="202"/>
      <c r="C359" s="558"/>
      <c r="D359" s="559"/>
      <c r="E359" s="559"/>
      <c r="F359" s="559"/>
      <c r="G359" s="559"/>
      <c r="H359" s="559"/>
      <c r="I359" s="559"/>
      <c r="J359" s="559"/>
      <c r="K359" s="559"/>
      <c r="L359" s="559"/>
      <c r="M359" s="560"/>
      <c r="N359" s="203"/>
    </row>
    <row r="360" spans="2:14" ht="18" customHeight="1" thickBot="1" x14ac:dyDescent="0.4">
      <c r="B360" s="67"/>
      <c r="C360" s="68"/>
      <c r="D360" s="68"/>
      <c r="E360" s="68"/>
      <c r="F360" s="68"/>
      <c r="G360" s="68"/>
      <c r="H360" s="68"/>
      <c r="I360" s="68"/>
      <c r="J360" s="242"/>
      <c r="K360" s="242"/>
      <c r="L360" s="68"/>
      <c r="M360" s="243"/>
      <c r="N360" s="239"/>
    </row>
    <row r="361" spans="2:14" ht="18" customHeight="1" thickBot="1" x14ac:dyDescent="0.4">
      <c r="B361" s="465" t="s">
        <v>6759</v>
      </c>
      <c r="C361" s="543"/>
      <c r="D361" s="543"/>
      <c r="E361" s="543"/>
      <c r="F361" s="543"/>
      <c r="G361" s="543"/>
      <c r="H361" s="543"/>
      <c r="I361" s="543"/>
      <c r="J361" s="543"/>
      <c r="K361" s="543"/>
      <c r="L361" s="537" t="s">
        <v>2334</v>
      </c>
      <c r="M361" s="537"/>
      <c r="N361" s="538"/>
    </row>
    <row r="362" spans="2:14" ht="2.5" customHeight="1" x14ac:dyDescent="0.35">
      <c r="B362" s="194"/>
      <c r="C362" s="244"/>
      <c r="D362" s="245"/>
      <c r="E362" s="245"/>
      <c r="F362" s="245"/>
      <c r="G362" s="245"/>
      <c r="H362" s="245"/>
      <c r="I362" s="245"/>
      <c r="J362" s="245"/>
      <c r="K362" s="245"/>
      <c r="L362" s="245"/>
      <c r="M362" s="244"/>
      <c r="N362" s="197"/>
    </row>
    <row r="363" spans="2:14" ht="3" customHeight="1" x14ac:dyDescent="0.35">
      <c r="B363" s="198"/>
      <c r="C363" s="567"/>
      <c r="D363" s="567"/>
      <c r="E363" s="567"/>
      <c r="F363" s="567"/>
      <c r="G363" s="567"/>
      <c r="H363" s="567"/>
      <c r="I363" s="567"/>
      <c r="J363" s="567"/>
      <c r="K363" s="567"/>
      <c r="L363" s="567"/>
      <c r="M363" s="567"/>
      <c r="N363" s="199"/>
    </row>
    <row r="364" spans="2:14" ht="5.15" customHeight="1" x14ac:dyDescent="0.35">
      <c r="B364" s="198"/>
      <c r="C364" s="567"/>
      <c r="D364" s="567"/>
      <c r="E364" s="567"/>
      <c r="F364" s="567"/>
      <c r="G364" s="567"/>
      <c r="H364" s="567"/>
      <c r="I364" s="567"/>
      <c r="J364" s="567"/>
      <c r="K364" s="567"/>
      <c r="L364" s="567"/>
      <c r="M364" s="567"/>
      <c r="N364" s="199"/>
    </row>
    <row r="365" spans="2:14" ht="5.5" customHeight="1" x14ac:dyDescent="0.35">
      <c r="B365" s="198"/>
      <c r="C365" s="53"/>
      <c r="D365" s="22"/>
      <c r="E365" s="22"/>
      <c r="F365" s="22"/>
      <c r="G365" s="22"/>
      <c r="H365" s="22"/>
      <c r="I365" s="22"/>
      <c r="J365" s="22"/>
      <c r="K365" s="22"/>
      <c r="L365" s="22"/>
      <c r="M365" s="53"/>
      <c r="N365" s="199"/>
    </row>
    <row r="366" spans="2:14" ht="18" customHeight="1" x14ac:dyDescent="0.35">
      <c r="B366" s="202"/>
      <c r="C366" s="41" t="s">
        <v>848</v>
      </c>
      <c r="D366" s="20"/>
      <c r="E366" s="20"/>
      <c r="F366" s="20"/>
      <c r="G366" s="20"/>
      <c r="H366" s="101"/>
      <c r="I366" s="101"/>
      <c r="J366" s="101"/>
      <c r="K366" s="9"/>
      <c r="L366" s="27"/>
      <c r="M366" s="1"/>
      <c r="N366" s="203"/>
    </row>
    <row r="367" spans="2:14" ht="12.75" customHeight="1" x14ac:dyDescent="0.35">
      <c r="B367" s="202"/>
      <c r="C367" s="10" t="s">
        <v>782</v>
      </c>
      <c r="D367" s="265"/>
      <c r="E367" s="265"/>
      <c r="F367" s="265"/>
      <c r="G367" s="265"/>
      <c r="H367" s="265"/>
      <c r="I367" s="265"/>
      <c r="J367" s="265"/>
      <c r="K367" s="265"/>
      <c r="L367" s="265"/>
      <c r="M367" s="1"/>
      <c r="N367" s="203"/>
    </row>
    <row r="368" spans="2:14" ht="12.75" customHeight="1" x14ac:dyDescent="0.35">
      <c r="B368" s="202"/>
      <c r="C368" s="10" t="s">
        <v>784</v>
      </c>
      <c r="D368" s="265"/>
      <c r="E368" s="265"/>
      <c r="F368" s="265"/>
      <c r="G368" s="265"/>
      <c r="H368" s="265"/>
      <c r="I368" s="265"/>
      <c r="J368" s="265"/>
      <c r="K368" s="265"/>
      <c r="L368" s="265"/>
      <c r="M368" s="1"/>
      <c r="N368" s="203"/>
    </row>
    <row r="369" spans="2:14" ht="12.75" customHeight="1" x14ac:dyDescent="0.35">
      <c r="B369" s="202"/>
      <c r="C369" s="10" t="s">
        <v>783</v>
      </c>
      <c r="D369" s="265"/>
      <c r="E369" s="265"/>
      <c r="F369" s="265"/>
      <c r="G369" s="265"/>
      <c r="H369" s="265"/>
      <c r="I369" s="265"/>
      <c r="J369" s="265"/>
      <c r="K369" s="265"/>
      <c r="L369" s="265"/>
      <c r="M369" s="1"/>
      <c r="N369" s="203"/>
    </row>
    <row r="370" spans="2:14" ht="18" customHeight="1" x14ac:dyDescent="0.35">
      <c r="B370" s="202"/>
      <c r="C370" s="552" t="s">
        <v>554</v>
      </c>
      <c r="D370" s="553"/>
      <c r="E370" s="553"/>
      <c r="F370" s="553"/>
      <c r="G370" s="553"/>
      <c r="H370" s="553"/>
      <c r="I370" s="553"/>
      <c r="J370" s="553"/>
      <c r="K370" s="553"/>
      <c r="L370" s="553"/>
      <c r="M370" s="554"/>
      <c r="N370" s="203"/>
    </row>
    <row r="371" spans="2:14" ht="18" customHeight="1" x14ac:dyDescent="0.35">
      <c r="B371" s="202"/>
      <c r="C371" s="555"/>
      <c r="D371" s="556"/>
      <c r="E371" s="556"/>
      <c r="F371" s="556"/>
      <c r="G371" s="556"/>
      <c r="H371" s="556"/>
      <c r="I371" s="556"/>
      <c r="J371" s="556"/>
      <c r="K371" s="556"/>
      <c r="L371" s="556"/>
      <c r="M371" s="557"/>
      <c r="N371" s="203"/>
    </row>
    <row r="372" spans="2:14" ht="18" customHeight="1" x14ac:dyDescent="0.35">
      <c r="B372" s="202"/>
      <c r="C372" s="558"/>
      <c r="D372" s="559"/>
      <c r="E372" s="559"/>
      <c r="F372" s="559"/>
      <c r="G372" s="559"/>
      <c r="H372" s="559"/>
      <c r="I372" s="559"/>
      <c r="J372" s="559"/>
      <c r="K372" s="559"/>
      <c r="L372" s="559"/>
      <c r="M372" s="560"/>
      <c r="N372" s="203"/>
    </row>
    <row r="373" spans="2:14" ht="12.75" customHeight="1" x14ac:dyDescent="0.35">
      <c r="B373" s="198"/>
      <c r="C373" s="277"/>
      <c r="D373" s="277"/>
      <c r="E373" s="277"/>
      <c r="F373" s="277"/>
      <c r="G373" s="277"/>
      <c r="H373" s="277"/>
      <c r="I373" s="277"/>
      <c r="J373" s="277"/>
      <c r="K373" s="277"/>
      <c r="L373" s="277"/>
      <c r="M373" s="277"/>
      <c r="N373" s="199"/>
    </row>
    <row r="374" spans="2:14" ht="12.75" customHeight="1" x14ac:dyDescent="0.35">
      <c r="B374" s="198"/>
      <c r="C374" s="41" t="s">
        <v>849</v>
      </c>
      <c r="D374" s="277"/>
      <c r="E374" s="277"/>
      <c r="F374" s="277"/>
      <c r="G374" s="277"/>
      <c r="H374" s="277"/>
      <c r="I374" s="277"/>
      <c r="J374" s="277"/>
      <c r="K374" s="277"/>
      <c r="L374" s="277"/>
      <c r="M374" s="277"/>
      <c r="N374" s="199"/>
    </row>
    <row r="375" spans="2:14" ht="12.75" customHeight="1" x14ac:dyDescent="0.35">
      <c r="B375" s="198"/>
      <c r="C375" s="277" t="s">
        <v>785</v>
      </c>
      <c r="D375" s="277"/>
      <c r="E375" s="277"/>
      <c r="F375" s="277"/>
      <c r="G375" s="277"/>
      <c r="H375" s="277"/>
      <c r="I375" s="277"/>
      <c r="J375" s="277"/>
      <c r="K375" s="277"/>
      <c r="L375" s="277"/>
      <c r="M375" s="277"/>
      <c r="N375" s="199"/>
    </row>
    <row r="376" spans="2:14" ht="12.75" customHeight="1" x14ac:dyDescent="0.35">
      <c r="B376" s="198"/>
      <c r="C376" s="277" t="s">
        <v>786</v>
      </c>
      <c r="D376" s="277"/>
      <c r="E376" s="277"/>
      <c r="F376" s="277"/>
      <c r="G376" s="277"/>
      <c r="H376" s="277"/>
      <c r="I376" s="277"/>
      <c r="J376" s="277"/>
      <c r="K376" s="277"/>
      <c r="L376" s="277"/>
      <c r="M376" s="277"/>
      <c r="N376" s="199"/>
    </row>
    <row r="377" spans="2:14" ht="12.75" customHeight="1" x14ac:dyDescent="0.35">
      <c r="B377" s="198"/>
      <c r="C377" s="53"/>
      <c r="D377" s="53"/>
      <c r="E377" s="53"/>
      <c r="F377" s="53"/>
      <c r="G377" s="53"/>
      <c r="H377" s="53"/>
      <c r="I377" s="53"/>
      <c r="J377" s="53"/>
      <c r="K377" s="53"/>
      <c r="L377" s="53"/>
      <c r="M377" s="53"/>
      <c r="N377" s="199"/>
    </row>
    <row r="378" spans="2:14" ht="12.75" customHeight="1" x14ac:dyDescent="0.35">
      <c r="B378" s="198"/>
      <c r="C378" s="278" t="s">
        <v>788</v>
      </c>
      <c r="D378" s="278"/>
      <c r="E378" s="278"/>
      <c r="F378" s="278"/>
      <c r="G378" s="278"/>
      <c r="H378" s="278"/>
      <c r="I378" s="278"/>
      <c r="J378" s="278"/>
      <c r="K378" s="278"/>
      <c r="L378" s="278"/>
      <c r="M378" s="53"/>
      <c r="N378" s="199"/>
    </row>
    <row r="379" spans="2:14" ht="12.75" customHeight="1" x14ac:dyDescent="0.35">
      <c r="B379" s="198"/>
      <c r="C379" s="278" t="s">
        <v>787</v>
      </c>
      <c r="D379" s="278"/>
      <c r="E379" s="278"/>
      <c r="F379" s="278"/>
      <c r="G379" s="278"/>
      <c r="H379" s="278"/>
      <c r="I379" s="278"/>
      <c r="J379" s="278"/>
      <c r="K379" s="278"/>
      <c r="L379" s="278"/>
      <c r="M379" s="1"/>
      <c r="N379" s="199"/>
    </row>
    <row r="380" spans="2:14" ht="12.75" customHeight="1" x14ac:dyDescent="0.35">
      <c r="B380" s="198"/>
      <c r="C380" s="53"/>
      <c r="D380" s="53"/>
      <c r="E380" s="53"/>
      <c r="F380" s="53"/>
      <c r="G380" s="53"/>
      <c r="H380" s="53"/>
      <c r="I380" s="53"/>
      <c r="J380" s="53"/>
      <c r="K380" s="53"/>
      <c r="L380" s="53"/>
      <c r="M380" s="53"/>
      <c r="N380" s="199"/>
    </row>
    <row r="381" spans="2:14" ht="18" customHeight="1" x14ac:dyDescent="0.35">
      <c r="B381" s="198"/>
      <c r="C381" s="279" t="s">
        <v>405</v>
      </c>
      <c r="D381" s="15"/>
      <c r="E381" s="15"/>
      <c r="F381" s="15"/>
      <c r="G381" s="15"/>
      <c r="H381" s="15"/>
      <c r="I381" s="15"/>
      <c r="J381" s="15"/>
      <c r="K381" s="15"/>
      <c r="L381" s="15"/>
      <c r="M381" s="15"/>
      <c r="N381" s="199"/>
    </row>
    <row r="382" spans="2:14" ht="18" customHeight="1" x14ac:dyDescent="0.35">
      <c r="B382" s="198"/>
      <c r="C382" s="552" t="s">
        <v>554</v>
      </c>
      <c r="D382" s="553"/>
      <c r="E382" s="553"/>
      <c r="F382" s="553"/>
      <c r="G382" s="553"/>
      <c r="H382" s="553"/>
      <c r="I382" s="553"/>
      <c r="J382" s="553"/>
      <c r="K382" s="553"/>
      <c r="L382" s="553"/>
      <c r="M382" s="554"/>
      <c r="N382" s="235"/>
    </row>
    <row r="383" spans="2:14" ht="18" customHeight="1" x14ac:dyDescent="0.35">
      <c r="B383" s="198"/>
      <c r="C383" s="555"/>
      <c r="D383" s="556"/>
      <c r="E383" s="556"/>
      <c r="F383" s="556"/>
      <c r="G383" s="556"/>
      <c r="H383" s="556"/>
      <c r="I383" s="556"/>
      <c r="J383" s="556"/>
      <c r="K383" s="556"/>
      <c r="L383" s="556"/>
      <c r="M383" s="557"/>
      <c r="N383" s="235"/>
    </row>
    <row r="384" spans="2:14" ht="18" customHeight="1" x14ac:dyDescent="0.35">
      <c r="B384" s="198"/>
      <c r="C384" s="558"/>
      <c r="D384" s="559"/>
      <c r="E384" s="559"/>
      <c r="F384" s="559"/>
      <c r="G384" s="559"/>
      <c r="H384" s="559"/>
      <c r="I384" s="559"/>
      <c r="J384" s="559"/>
      <c r="K384" s="559"/>
      <c r="L384" s="559"/>
      <c r="M384" s="560"/>
      <c r="N384" s="235"/>
    </row>
    <row r="385" spans="2:15" ht="18" customHeight="1" x14ac:dyDescent="0.35">
      <c r="B385" s="198"/>
      <c r="C385" s="53"/>
      <c r="D385" s="53"/>
      <c r="E385" s="53"/>
      <c r="F385" s="53"/>
      <c r="G385" s="53"/>
      <c r="H385" s="53"/>
      <c r="I385" s="53"/>
      <c r="J385" s="53"/>
      <c r="K385" s="53"/>
      <c r="L385" s="53"/>
      <c r="M385" s="1"/>
      <c r="N385" s="235"/>
    </row>
    <row r="386" spans="2:15" ht="12.75" customHeight="1" x14ac:dyDescent="0.35">
      <c r="B386" s="198"/>
      <c r="C386" s="41" t="s">
        <v>850</v>
      </c>
      <c r="D386" s="277"/>
      <c r="E386" s="277"/>
      <c r="F386" s="277"/>
      <c r="G386" s="277"/>
      <c r="H386" s="277"/>
      <c r="I386" s="277"/>
      <c r="J386" s="277"/>
      <c r="K386" s="277"/>
      <c r="L386" s="277"/>
      <c r="M386" s="277"/>
      <c r="N386" s="199"/>
    </row>
    <row r="387" spans="2:15" ht="18" customHeight="1" x14ac:dyDescent="0.35">
      <c r="B387" s="198"/>
      <c r="C387" s="266" t="s">
        <v>6809</v>
      </c>
      <c r="D387" s="266"/>
      <c r="E387" s="266"/>
      <c r="F387" s="266"/>
      <c r="G387" s="266"/>
      <c r="H387" s="266"/>
      <c r="I387" s="266"/>
      <c r="J387" s="266"/>
      <c r="K387" s="266"/>
      <c r="L387" s="266"/>
      <c r="M387" s="1"/>
      <c r="N387" s="235"/>
    </row>
    <row r="388" spans="2:15" ht="18" customHeight="1" x14ac:dyDescent="0.35">
      <c r="B388" s="198"/>
      <c r="C388" s="552" t="s">
        <v>7577</v>
      </c>
      <c r="D388" s="553"/>
      <c r="E388" s="553"/>
      <c r="F388" s="553"/>
      <c r="G388" s="553"/>
      <c r="H388" s="553"/>
      <c r="I388" s="553"/>
      <c r="J388" s="553"/>
      <c r="K388" s="553"/>
      <c r="L388" s="553"/>
      <c r="M388" s="554"/>
      <c r="N388" s="235"/>
    </row>
    <row r="389" spans="2:15" ht="18" customHeight="1" x14ac:dyDescent="0.35">
      <c r="B389" s="198"/>
      <c r="C389" s="555"/>
      <c r="D389" s="556"/>
      <c r="E389" s="556"/>
      <c r="F389" s="556"/>
      <c r="G389" s="556"/>
      <c r="H389" s="556"/>
      <c r="I389" s="556"/>
      <c r="J389" s="556"/>
      <c r="K389" s="556"/>
      <c r="L389" s="556"/>
      <c r="M389" s="557"/>
      <c r="N389" s="235"/>
    </row>
    <row r="390" spans="2:15" ht="18" customHeight="1" x14ac:dyDescent="0.35">
      <c r="B390" s="198"/>
      <c r="C390" s="558"/>
      <c r="D390" s="559"/>
      <c r="E390" s="559"/>
      <c r="F390" s="559"/>
      <c r="G390" s="559"/>
      <c r="H390" s="559"/>
      <c r="I390" s="559"/>
      <c r="J390" s="559"/>
      <c r="K390" s="559"/>
      <c r="L390" s="559"/>
      <c r="M390" s="560"/>
      <c r="N390" s="235"/>
    </row>
    <row r="391" spans="2:15" ht="18" customHeight="1" thickBot="1" x14ac:dyDescent="0.4">
      <c r="B391" s="246"/>
      <c r="C391" s="247"/>
      <c r="D391" s="247"/>
      <c r="E391" s="247"/>
      <c r="F391" s="247"/>
      <c r="G391" s="247"/>
      <c r="H391" s="247"/>
      <c r="I391" s="247"/>
      <c r="J391" s="247"/>
      <c r="K391" s="247"/>
      <c r="L391" s="247"/>
      <c r="M391" s="210"/>
      <c r="N391" s="239"/>
    </row>
    <row r="392" spans="2:15" ht="12.75" customHeight="1" x14ac:dyDescent="0.35"/>
    <row r="393" spans="2:15" ht="12.75" customHeight="1" x14ac:dyDescent="0.35">
      <c r="B393" s="488" t="str">
        <f>Contacts!B59</f>
        <v>© CIPFA 2021</v>
      </c>
      <c r="C393" s="488"/>
      <c r="D393" s="488"/>
      <c r="E393" s="488"/>
      <c r="F393" s="488"/>
      <c r="G393" s="488"/>
      <c r="H393" s="488"/>
      <c r="I393" s="488"/>
      <c r="J393" s="488"/>
      <c r="K393" s="488"/>
      <c r="L393" s="488"/>
      <c r="M393" s="488"/>
      <c r="N393" s="488"/>
    </row>
    <row r="394" spans="2:15" ht="12.75" customHeight="1" x14ac:dyDescent="0.3">
      <c r="B394" s="500" t="str">
        <f>Contacts!B60</f>
        <v>The Chartered Institute of Public Finance and Accountancy (CIPFA)</v>
      </c>
      <c r="C394" s="500"/>
      <c r="D394" s="500"/>
      <c r="E394" s="500"/>
      <c r="F394" s="500"/>
      <c r="G394" s="500"/>
      <c r="H394" s="500"/>
      <c r="I394" s="500"/>
      <c r="J394" s="500"/>
      <c r="K394" s="500"/>
      <c r="L394" s="500"/>
      <c r="M394" s="500"/>
      <c r="O394" s="54"/>
    </row>
    <row r="395" spans="2:15" ht="12.75" customHeight="1" x14ac:dyDescent="0.3">
      <c r="B395" s="485" t="str">
        <f>Contacts!B61</f>
        <v>77 Mansell Street, London, E1 8AN</v>
      </c>
      <c r="C395" s="485"/>
      <c r="D395" s="485"/>
      <c r="E395" s="485"/>
      <c r="F395" s="485"/>
      <c r="G395" s="485"/>
      <c r="H395" s="485"/>
      <c r="I395" s="485"/>
      <c r="J395" s="485"/>
      <c r="K395" s="485"/>
      <c r="L395" s="485"/>
      <c r="M395" s="485"/>
      <c r="N395" s="485"/>
      <c r="O395" s="54"/>
    </row>
    <row r="396" spans="2:15" ht="12.75" customHeight="1" x14ac:dyDescent="0.3">
      <c r="O396" s="54"/>
    </row>
    <row r="397" spans="2:15" ht="18" hidden="1" customHeight="1" x14ac:dyDescent="0.3">
      <c r="O397" s="54"/>
    </row>
    <row r="398" spans="2:15" ht="18" hidden="1" customHeight="1" x14ac:dyDescent="0.3">
      <c r="O398" s="54"/>
    </row>
    <row r="399" spans="2:15" ht="18" hidden="1" customHeight="1" x14ac:dyDescent="0.3">
      <c r="O399" s="54"/>
    </row>
    <row r="400" spans="2:15" ht="18" hidden="1" customHeight="1" x14ac:dyDescent="0.3">
      <c r="O400" s="54"/>
    </row>
    <row r="401" spans="15:15" ht="18" hidden="1" customHeight="1" x14ac:dyDescent="0.3">
      <c r="O401" s="54"/>
    </row>
    <row r="402" spans="15:15" ht="18" hidden="1" customHeight="1" x14ac:dyDescent="0.3">
      <c r="O402" s="54"/>
    </row>
    <row r="403" spans="15:15" ht="18" hidden="1" customHeight="1" x14ac:dyDescent="0.3">
      <c r="O403" s="54"/>
    </row>
    <row r="404" spans="15:15" ht="18" hidden="1" customHeight="1" x14ac:dyDescent="0.3">
      <c r="O404" s="54"/>
    </row>
    <row r="405" spans="15:15" ht="18" hidden="1" customHeight="1" x14ac:dyDescent="0.3">
      <c r="O405" s="54"/>
    </row>
    <row r="406" spans="15:15" ht="18" hidden="1" customHeight="1" x14ac:dyDescent="0.3">
      <c r="O406" s="54"/>
    </row>
    <row r="407" spans="15:15" ht="18" hidden="1" customHeight="1" x14ac:dyDescent="0.3">
      <c r="O407" s="54"/>
    </row>
    <row r="408" spans="15:15" ht="18" hidden="1" customHeight="1" x14ac:dyDescent="0.3">
      <c r="O408" s="54"/>
    </row>
    <row r="409" spans="15:15" ht="18" hidden="1" customHeight="1" x14ac:dyDescent="0.3">
      <c r="O409" s="54"/>
    </row>
    <row r="410" spans="15:15" ht="18" hidden="1" customHeight="1" x14ac:dyDescent="0.3">
      <c r="O410" s="54"/>
    </row>
    <row r="411" spans="15:15" ht="18" hidden="1" customHeight="1" x14ac:dyDescent="0.3">
      <c r="O411" s="54"/>
    </row>
    <row r="412" spans="15:15" ht="18" hidden="1" customHeight="1" x14ac:dyDescent="0.3">
      <c r="O412" s="54"/>
    </row>
    <row r="413" spans="15:15" ht="18" hidden="1" customHeight="1" x14ac:dyDescent="0.3">
      <c r="O413" s="54"/>
    </row>
    <row r="414" spans="15:15" ht="18" hidden="1" customHeight="1" x14ac:dyDescent="0.3">
      <c r="O414" s="54"/>
    </row>
    <row r="415" spans="15:15" ht="18" hidden="1" customHeight="1" x14ac:dyDescent="0.3">
      <c r="O415" s="54"/>
    </row>
    <row r="416" spans="15:15" ht="18" hidden="1" customHeight="1" x14ac:dyDescent="0.3">
      <c r="O416" s="54"/>
    </row>
    <row r="417" spans="15:15" ht="18" hidden="1" customHeight="1" x14ac:dyDescent="0.3">
      <c r="O417" s="54"/>
    </row>
    <row r="418" spans="15:15" ht="18" hidden="1" customHeight="1" x14ac:dyDescent="0.3">
      <c r="O418" s="54"/>
    </row>
    <row r="419" spans="15:15" ht="18" hidden="1" customHeight="1" x14ac:dyDescent="0.3">
      <c r="O419" s="54"/>
    </row>
    <row r="420" spans="15:15" ht="18" hidden="1" customHeight="1" x14ac:dyDescent="0.3">
      <c r="O420" s="54"/>
    </row>
    <row r="421" spans="15:15" ht="18" hidden="1" customHeight="1" x14ac:dyDescent="0.3">
      <c r="O421" s="54"/>
    </row>
    <row r="422" spans="15:15" ht="18" hidden="1" customHeight="1" x14ac:dyDescent="0.3">
      <c r="O422" s="54"/>
    </row>
    <row r="423" spans="15:15" ht="18" hidden="1" customHeight="1" x14ac:dyDescent="0.3">
      <c r="O423" s="54"/>
    </row>
    <row r="424" spans="15:15" ht="18" hidden="1" customHeight="1" x14ac:dyDescent="0.3">
      <c r="O424" s="54"/>
    </row>
    <row r="425" spans="15:15" ht="18" hidden="1" customHeight="1" x14ac:dyDescent="0.3">
      <c r="O425" s="54"/>
    </row>
    <row r="426" spans="15:15" ht="18" hidden="1" customHeight="1" x14ac:dyDescent="0.3">
      <c r="O426" s="54"/>
    </row>
    <row r="427" spans="15:15" ht="18" hidden="1" customHeight="1" x14ac:dyDescent="0.3">
      <c r="O427" s="54"/>
    </row>
    <row r="428" spans="15:15" ht="18" customHeight="1" x14ac:dyDescent="0.3">
      <c r="O428" s="54"/>
    </row>
    <row r="429" spans="15:15" ht="18" customHeight="1" x14ac:dyDescent="0.3">
      <c r="O429" s="54"/>
    </row>
    <row r="430" spans="15:15" ht="18" customHeight="1" x14ac:dyDescent="0.3">
      <c r="O430" s="54"/>
    </row>
    <row r="431" spans="15:15" ht="18" customHeight="1" x14ac:dyDescent="0.35"/>
    <row r="432" spans="15:15" ht="18" customHeight="1" x14ac:dyDescent="0.35"/>
    <row r="433" ht="18" customHeight="1" x14ac:dyDescent="0.35"/>
    <row r="434" ht="18" customHeight="1" x14ac:dyDescent="0.35"/>
    <row r="435" ht="18" customHeight="1" x14ac:dyDescent="0.35"/>
    <row r="436" ht="18" customHeight="1" x14ac:dyDescent="0.35"/>
    <row r="437" ht="18" customHeight="1" x14ac:dyDescent="0.35"/>
    <row r="438" ht="18" customHeight="1" x14ac:dyDescent="0.35"/>
    <row r="439" ht="18" customHeight="1" x14ac:dyDescent="0.35"/>
    <row r="440" ht="18" customHeight="1" x14ac:dyDescent="0.35"/>
    <row r="441" ht="18" customHeight="1" x14ac:dyDescent="0.35"/>
    <row r="442" ht="18" customHeight="1" x14ac:dyDescent="0.35"/>
    <row r="443" ht="18" customHeight="1" x14ac:dyDescent="0.35"/>
    <row r="444" ht="18" customHeight="1" x14ac:dyDescent="0.35"/>
    <row r="445" ht="18" customHeight="1" x14ac:dyDescent="0.35"/>
    <row r="446" ht="18" customHeight="1" x14ac:dyDescent="0.35"/>
    <row r="447" ht="18" customHeight="1" x14ac:dyDescent="0.35"/>
    <row r="448" ht="18" customHeight="1" x14ac:dyDescent="0.35"/>
    <row r="449" ht="18" customHeight="1" x14ac:dyDescent="0.35"/>
    <row r="450" ht="18" customHeight="1" x14ac:dyDescent="0.35"/>
    <row r="451" ht="18" customHeight="1" x14ac:dyDescent="0.35"/>
    <row r="452" ht="18" customHeight="1" x14ac:dyDescent="0.35"/>
    <row r="453" ht="18" customHeight="1" x14ac:dyDescent="0.35"/>
    <row r="454" ht="18" customHeight="1" x14ac:dyDescent="0.35"/>
    <row r="455" ht="18" customHeight="1" x14ac:dyDescent="0.35"/>
    <row r="456" ht="18" customHeight="1" x14ac:dyDescent="0.35"/>
    <row r="457" ht="18" customHeight="1" x14ac:dyDescent="0.35"/>
    <row r="458" ht="18" customHeight="1" x14ac:dyDescent="0.35"/>
    <row r="459" ht="18" customHeight="1" x14ac:dyDescent="0.35"/>
    <row r="460" ht="18" customHeight="1" x14ac:dyDescent="0.35"/>
    <row r="461" ht="18" customHeight="1" x14ac:dyDescent="0.35"/>
    <row r="462" ht="18" customHeight="1" x14ac:dyDescent="0.35"/>
    <row r="463" ht="18" customHeight="1" x14ac:dyDescent="0.35"/>
    <row r="464" ht="18" customHeight="1" x14ac:dyDescent="0.35"/>
    <row r="465" ht="18" customHeight="1" x14ac:dyDescent="0.35"/>
    <row r="466" ht="18" customHeight="1" x14ac:dyDescent="0.35"/>
    <row r="467" ht="18" customHeight="1" x14ac:dyDescent="0.35"/>
    <row r="468" ht="18" customHeight="1" x14ac:dyDescent="0.35"/>
    <row r="469" ht="18" customHeight="1" x14ac:dyDescent="0.35"/>
    <row r="470" ht="18" customHeight="1" x14ac:dyDescent="0.35"/>
    <row r="471" ht="18" customHeight="1" x14ac:dyDescent="0.35"/>
    <row r="472" ht="18" customHeight="1" x14ac:dyDescent="0.35"/>
  </sheetData>
  <sheetProtection algorithmName="SHA-512" hashValue="aoQ6/wRfb/Uf/2hpij0yaUwL2ceRkOz8tjzvZUKqDQBAydE4M/y2ID0D4z0I4TH+dawT5Suayk2YEDRGzMQEuw==" saltValue="dm3MYkuUAYlO/2vCol4O1g==" spinCount="100000" sheet="1" selectLockedCells="1"/>
  <mergeCells count="97">
    <mergeCell ref="L140:N140"/>
    <mergeCell ref="C159:L160"/>
    <mergeCell ref="B186:K186"/>
    <mergeCell ref="G158:K158"/>
    <mergeCell ref="L256:N256"/>
    <mergeCell ref="B256:K256"/>
    <mergeCell ref="D182:J183"/>
    <mergeCell ref="B182:B183"/>
    <mergeCell ref="L161:N161"/>
    <mergeCell ref="C91:L92"/>
    <mergeCell ref="D115:J116"/>
    <mergeCell ref="C106:L107"/>
    <mergeCell ref="F105:K105"/>
    <mergeCell ref="C69:L69"/>
    <mergeCell ref="L108:N108"/>
    <mergeCell ref="B108:K108"/>
    <mergeCell ref="G77:K78"/>
    <mergeCell ref="B395:N395"/>
    <mergeCell ref="B394:M394"/>
    <mergeCell ref="B393:N393"/>
    <mergeCell ref="C264:L264"/>
    <mergeCell ref="L223:N223"/>
    <mergeCell ref="D289:H289"/>
    <mergeCell ref="C242:M242"/>
    <mergeCell ref="C243:M243"/>
    <mergeCell ref="B223:K223"/>
    <mergeCell ref="C247:N247"/>
    <mergeCell ref="C321:L322"/>
    <mergeCell ref="C323:L324"/>
    <mergeCell ref="E320:I320"/>
    <mergeCell ref="C315:G315"/>
    <mergeCell ref="C357:M359"/>
    <mergeCell ref="C238:L239"/>
    <mergeCell ref="C5:M5"/>
    <mergeCell ref="B75:N75"/>
    <mergeCell ref="C8:M9"/>
    <mergeCell ref="C12:M13"/>
    <mergeCell ref="B7:K7"/>
    <mergeCell ref="L7:N7"/>
    <mergeCell ref="L74:N74"/>
    <mergeCell ref="B74:K74"/>
    <mergeCell ref="C14:M14"/>
    <mergeCell ref="C38:L39"/>
    <mergeCell ref="E34:K34"/>
    <mergeCell ref="C15:M15"/>
    <mergeCell ref="C47:L47"/>
    <mergeCell ref="C59:L61"/>
    <mergeCell ref="L63:L65"/>
    <mergeCell ref="C10:M11"/>
    <mergeCell ref="E53:G53"/>
    <mergeCell ref="B340:K340"/>
    <mergeCell ref="C50:L50"/>
    <mergeCell ref="E56:G56"/>
    <mergeCell ref="F33:K33"/>
    <mergeCell ref="B237:K237"/>
    <mergeCell ref="B212:K212"/>
    <mergeCell ref="C187:L188"/>
    <mergeCell ref="I36:J37"/>
    <mergeCell ref="C229:L230"/>
    <mergeCell ref="F228:K228"/>
    <mergeCell ref="C124:L125"/>
    <mergeCell ref="B150:K150"/>
    <mergeCell ref="B115:B116"/>
    <mergeCell ref="B131:B132"/>
    <mergeCell ref="L150:N150"/>
    <mergeCell ref="C388:M390"/>
    <mergeCell ref="C382:M384"/>
    <mergeCell ref="L361:N361"/>
    <mergeCell ref="B361:K361"/>
    <mergeCell ref="C261:J261"/>
    <mergeCell ref="H335:J335"/>
    <mergeCell ref="C338:L338"/>
    <mergeCell ref="L262:N262"/>
    <mergeCell ref="D279:H280"/>
    <mergeCell ref="B279:B280"/>
    <mergeCell ref="C370:M372"/>
    <mergeCell ref="C363:M364"/>
    <mergeCell ref="B263:N263"/>
    <mergeCell ref="B327:K327"/>
    <mergeCell ref="B262:K262"/>
    <mergeCell ref="L327:N327"/>
    <mergeCell ref="D131:J132"/>
    <mergeCell ref="L340:N340"/>
    <mergeCell ref="D123:K123"/>
    <mergeCell ref="C138:L139"/>
    <mergeCell ref="L212:N212"/>
    <mergeCell ref="B197:K197"/>
    <mergeCell ref="D162:J162"/>
    <mergeCell ref="C177:L178"/>
    <mergeCell ref="L167:N167"/>
    <mergeCell ref="B167:K167"/>
    <mergeCell ref="L197:N197"/>
    <mergeCell ref="F176:K176"/>
    <mergeCell ref="C196:L196"/>
    <mergeCell ref="B161:K161"/>
    <mergeCell ref="D136:K137"/>
    <mergeCell ref="B140:K140"/>
  </mergeCells>
  <phoneticPr fontId="0" type="noConversion"/>
  <conditionalFormatting sqref="C69:L69">
    <cfRule type="expression" dxfId="21" priority="57" stopIfTrue="1">
      <formula>$P$68=1</formula>
    </cfRule>
  </conditionalFormatting>
  <conditionalFormatting sqref="C264:L264 C338:L338">
    <cfRule type="cellIs" dxfId="20" priority="38" stopIfTrue="1" operator="equal">
      <formula>0</formula>
    </cfRule>
  </conditionalFormatting>
  <conditionalFormatting sqref="D245:L246">
    <cfRule type="cellIs" dxfId="19" priority="42" stopIfTrue="1" operator="notEqual">
      <formula>""""""</formula>
    </cfRule>
  </conditionalFormatting>
  <conditionalFormatting sqref="J318">
    <cfRule type="expression" dxfId="18" priority="28" stopIfTrue="1">
      <formula>$C$323&lt;&gt;""</formula>
    </cfRule>
  </conditionalFormatting>
  <conditionalFormatting sqref="L34:L35">
    <cfRule type="containsText" dxfId="17" priority="6" stopIfTrue="1" operator="containsText" text="..">
      <formula>NOT(ISERROR(SEARCH("..",L34)))</formula>
    </cfRule>
    <cfRule type="cellIs" dxfId="16" priority="7" stopIfTrue="1" operator="lessThan">
      <formula>0</formula>
    </cfRule>
    <cfRule type="cellIs" dxfId="15" priority="8" stopIfTrue="1" operator="greaterThan">
      <formula>0</formula>
    </cfRule>
  </conditionalFormatting>
  <conditionalFormatting sqref="L90">
    <cfRule type="expression" dxfId="14" priority="2" stopIfTrue="1">
      <formula>$C$91&lt;&gt;""</formula>
    </cfRule>
  </conditionalFormatting>
  <conditionalFormatting sqref="L103">
    <cfRule type="expression" dxfId="13" priority="9" stopIfTrue="1">
      <formula>$C$106&lt;&gt;""</formula>
    </cfRule>
  </conditionalFormatting>
  <conditionalFormatting sqref="L121">
    <cfRule type="expression" dxfId="12" priority="10" stopIfTrue="1">
      <formula>$C$124&lt;&gt;""</formula>
    </cfRule>
  </conditionalFormatting>
  <conditionalFormatting sqref="L134">
    <cfRule type="expression" dxfId="11" priority="12" stopIfTrue="1">
      <formula>$C$138&lt;&gt;""</formula>
    </cfRule>
  </conditionalFormatting>
  <conditionalFormatting sqref="L156">
    <cfRule type="expression" dxfId="10" priority="13" stopIfTrue="1">
      <formula>$C$159&lt;&gt;""</formula>
    </cfRule>
  </conditionalFormatting>
  <conditionalFormatting sqref="L174">
    <cfRule type="expression" dxfId="9" priority="14" stopIfTrue="1">
      <formula>$C$177&lt;&gt;""</formula>
    </cfRule>
  </conditionalFormatting>
  <conditionalFormatting sqref="L184">
    <cfRule type="expression" dxfId="8" priority="60" stopIfTrue="1">
      <formula>$C$187&lt;&gt;""</formula>
    </cfRule>
  </conditionalFormatting>
  <conditionalFormatting sqref="L202">
    <cfRule type="cellIs" dxfId="7" priority="18" stopIfTrue="1" operator="greaterThan">
      <formula>$L$200</formula>
    </cfRule>
  </conditionalFormatting>
  <conditionalFormatting sqref="L205">
    <cfRule type="cellIs" dxfId="6" priority="19" stopIfTrue="1" operator="greaterThan">
      <formula>$L$207</formula>
    </cfRule>
  </conditionalFormatting>
  <conditionalFormatting sqref="L207">
    <cfRule type="cellIs" dxfId="5" priority="21" stopIfTrue="1" operator="lessThan">
      <formula>$L$205</formula>
    </cfRule>
  </conditionalFormatting>
  <conditionalFormatting sqref="L209">
    <cfRule type="cellIs" dxfId="4" priority="20" stopIfTrue="1" operator="lessThan">
      <formula>$L$207</formula>
    </cfRule>
  </conditionalFormatting>
  <conditionalFormatting sqref="L217">
    <cfRule type="cellIs" dxfId="3" priority="33" stopIfTrue="1" operator="greaterThan">
      <formula>$L$215</formula>
    </cfRule>
  </conditionalFormatting>
  <conditionalFormatting sqref="L226">
    <cfRule type="expression" dxfId="2" priority="26" stopIfTrue="1">
      <formula>$C$229&lt;&gt;""</formula>
    </cfRule>
  </conditionalFormatting>
  <conditionalFormatting sqref="L235">
    <cfRule type="expression" dxfId="1" priority="59" stopIfTrue="1">
      <formula>$C$238&lt;&gt;""</formula>
    </cfRule>
  </conditionalFormatting>
  <conditionalFormatting sqref="L318">
    <cfRule type="expression" dxfId="0" priority="58" stopIfTrue="1">
      <formula>$C$321&lt;&gt;""</formula>
    </cfRule>
  </conditionalFormatting>
  <dataValidations xWindow="872" yWindow="772" count="4">
    <dataValidation type="list" allowBlank="1" showInputMessage="1" showErrorMessage="1" sqref="L221 L249" xr:uid="{00000000-0002-0000-0200-000000000000}">
      <formula1>DropDown</formula1>
    </dataValidation>
    <dataValidation type="list" allowBlank="1" showInputMessage="1" showErrorMessage="1" sqref="E53:G53 E56:G56" xr:uid="{00000000-0002-0000-0200-000001000000}">
      <formula1>service_names</formula1>
    </dataValidation>
    <dataValidation errorStyle="warning" allowBlank="1" sqref="C38 L34:L37" xr:uid="{00000000-0002-0000-0200-000002000000}"/>
    <dataValidation allowBlank="1" showErrorMessage="1" sqref="L103" xr:uid="{00000000-0002-0000-0200-000003000000}"/>
  </dataValidations>
  <hyperlinks>
    <hyperlink ref="C14:L14" location="Service_Points_Tab" display="To go to 'Service Points Tab' Click here" xr:uid="{00000000-0004-0000-0200-000000000000}"/>
    <hyperlink ref="L161" location="Note5" display="?" xr:uid="{00000000-0004-0000-0200-000001000000}"/>
    <hyperlink ref="L167" location="Note6" display="?" xr:uid="{00000000-0004-0000-0200-000002000000}"/>
    <hyperlink ref="L197" location="Note7" display="?" xr:uid="{00000000-0004-0000-0200-000003000000}"/>
    <hyperlink ref="L212" location="Note8" display="?" xr:uid="{00000000-0004-0000-0200-000004000000}"/>
    <hyperlink ref="L223" location="Note9" display="?" xr:uid="{00000000-0004-0000-0200-000005000000}"/>
    <hyperlink ref="L256" location="Note10" display="?" xr:uid="{00000000-0004-0000-0200-000006000000}"/>
    <hyperlink ref="L262" location="Note11" display="?" xr:uid="{00000000-0004-0000-0200-000007000000}"/>
    <hyperlink ref="L327" location="Note12" display="?" xr:uid="{00000000-0004-0000-0200-000008000000}"/>
    <hyperlink ref="L361" location="Note13" display="?" xr:uid="{00000000-0004-0000-0200-000009000000}"/>
    <hyperlink ref="C14:M14" location="'Service Points'!A1" display="To go to the 'Service Points' tab, click here" xr:uid="{00000000-0004-0000-0200-00000A000000}"/>
    <hyperlink ref="L7" location="Note1" display="?" xr:uid="{00000000-0004-0000-0200-00000B000000}"/>
    <hyperlink ref="L74" location="Note2" display="?" xr:uid="{00000000-0004-0000-0200-00000C000000}"/>
    <hyperlink ref="L108" location="Note3" display="?" xr:uid="{00000000-0004-0000-0200-00000D000000}"/>
    <hyperlink ref="L150" location="Note4" display="?" xr:uid="{00000000-0004-0000-0200-00000E000000}"/>
    <hyperlink ref="L7:N7" location="Note1" display="      Go to Guidance --&gt;" xr:uid="{00000000-0004-0000-0200-00000F000000}"/>
    <hyperlink ref="L140" location="Note3" display="?" xr:uid="{00000000-0004-0000-0200-000010000000}"/>
    <hyperlink ref="L140:N140" location="Note4" display="      Go to Guidance --&gt;" xr:uid="{00000000-0004-0000-0200-000011000000}"/>
    <hyperlink ref="L150:N150" location="Note5" display="               Go to Guidance --&gt;" xr:uid="{00000000-0004-0000-0200-000012000000}"/>
    <hyperlink ref="L161:N161" location="Note6" display="Go to Guidance --&gt;" xr:uid="{00000000-0004-0000-0200-000013000000}"/>
    <hyperlink ref="L167:N167" location="Note7" display="Go to Guidance --&gt;" xr:uid="{00000000-0004-0000-0200-000014000000}"/>
    <hyperlink ref="L197:N197" location="Note8" display="Go to Guidance --&gt;" xr:uid="{00000000-0004-0000-0200-000015000000}"/>
    <hyperlink ref="L212:N212" location="Note9" display="Go to Guidance --&gt;" xr:uid="{00000000-0004-0000-0200-000016000000}"/>
    <hyperlink ref="L223:N223" location="Note10" display="Go to Guidance --&gt;" xr:uid="{00000000-0004-0000-0200-000017000000}"/>
    <hyperlink ref="L256:N256" location="Note11" display="Go to Guidance --&gt;" xr:uid="{00000000-0004-0000-0200-000018000000}"/>
    <hyperlink ref="L262:N262" location="Note12" display="Go to Guidance --&gt;" xr:uid="{00000000-0004-0000-0200-000019000000}"/>
    <hyperlink ref="L327:N327" location="Note13" display="Go to Guidance --&gt;" xr:uid="{00000000-0004-0000-0200-00001A000000}"/>
    <hyperlink ref="L361:N361" location="Note14" display="Go to Guidance --&gt;" xr:uid="{00000000-0004-0000-0200-00001B000000}"/>
  </hyperlinks>
  <printOptions horizontalCentered="1"/>
  <pageMargins left="0.23622047244094491" right="0.23622047244094491" top="0.19685039370078741" bottom="0.19685039370078741" header="0" footer="0"/>
  <pageSetup paperSize="9" scale="72" fitToWidth="6" fitToHeight="6" orientation="portrait" r:id="rId1"/>
  <headerFooter alignWithMargins="0"/>
  <rowBreaks count="6" manualBreakCount="6">
    <brk id="73" min="9" max="14" man="1"/>
    <brk id="107" max="16383" man="1"/>
    <brk id="149" min="9" max="14" man="1"/>
    <brk id="211" min="9" max="14" man="1"/>
    <brk id="261" min="9" max="14" man="1"/>
    <brk id="326" min="9"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7" tint="0.39997558519241921"/>
    <pageSetUpPr autoPageBreaks="0"/>
  </sheetPr>
  <dimension ref="A1:Q711"/>
  <sheetViews>
    <sheetView showGridLines="0" showRowColHeaders="0" zoomScaleNormal="100" zoomScaleSheetLayoutView="100" workbookViewId="0"/>
  </sheetViews>
  <sheetFormatPr defaultColWidth="0" defaultRowHeight="0" customHeight="1" zeroHeight="1" x14ac:dyDescent="0.35"/>
  <cols>
    <col min="1" max="1" width="0.765625" style="172" customWidth="1"/>
    <col min="2" max="2" width="1.23046875" style="172" customWidth="1"/>
    <col min="3" max="3" width="8.84375" style="172" customWidth="1"/>
    <col min="4" max="4" width="3.07421875" style="172" customWidth="1"/>
    <col min="5" max="9" width="6.3046875" style="172" customWidth="1"/>
    <col min="10" max="10" width="2.53515625" style="172" customWidth="1"/>
    <col min="11" max="15" width="6.3046875" style="172" customWidth="1"/>
    <col min="16" max="16" width="1.23046875" style="172" customWidth="1"/>
    <col min="17" max="17" width="1.69140625" style="172" customWidth="1"/>
    <col min="18" max="255" width="8.84375" style="172" hidden="1" customWidth="1"/>
    <col min="256" max="16384" width="8.84375" style="172" hidden="1"/>
  </cols>
  <sheetData>
    <row r="1" spans="1:17" ht="12.75" customHeight="1" x14ac:dyDescent="0.35">
      <c r="A1" s="438"/>
      <c r="B1" s="315"/>
      <c r="C1" s="615"/>
      <c r="D1" s="615"/>
      <c r="E1" s="615"/>
      <c r="F1" s="615"/>
      <c r="G1" s="615"/>
      <c r="H1" s="615"/>
      <c r="I1" s="615"/>
      <c r="J1" s="615"/>
      <c r="K1" s="615"/>
      <c r="L1" s="615"/>
      <c r="M1" s="316"/>
      <c r="N1" s="316"/>
      <c r="O1" s="316"/>
      <c r="P1" s="315"/>
      <c r="Q1" s="315"/>
    </row>
    <row r="2" spans="1:17" ht="12.75" customHeight="1" x14ac:dyDescent="0.35">
      <c r="A2" s="315"/>
      <c r="B2" s="316"/>
      <c r="C2" s="316"/>
      <c r="D2" s="316"/>
      <c r="E2" s="316"/>
      <c r="F2" s="316"/>
      <c r="G2" s="316"/>
      <c r="H2" s="316"/>
      <c r="I2" s="316"/>
      <c r="J2" s="316"/>
      <c r="K2" s="316"/>
      <c r="L2" s="316"/>
      <c r="M2" s="316"/>
      <c r="N2" s="316"/>
      <c r="O2" s="316"/>
      <c r="P2" s="315"/>
      <c r="Q2" s="315"/>
    </row>
    <row r="3" spans="1:17" ht="12.75" customHeight="1" x14ac:dyDescent="0.35">
      <c r="A3" s="315"/>
      <c r="B3" s="316"/>
      <c r="C3" s="316"/>
      <c r="D3" s="316"/>
      <c r="E3" s="316"/>
      <c r="F3" s="316"/>
      <c r="G3" s="316"/>
      <c r="H3" s="316"/>
      <c r="I3" s="316"/>
      <c r="J3" s="316"/>
      <c r="K3" s="316"/>
      <c r="L3" s="316"/>
      <c r="M3" s="316"/>
      <c r="N3" s="316"/>
      <c r="O3" s="316"/>
      <c r="P3" s="315"/>
      <c r="Q3" s="315"/>
    </row>
    <row r="4" spans="1:17" ht="12.75" customHeight="1" x14ac:dyDescent="0.35">
      <c r="A4" s="315"/>
      <c r="B4" s="316"/>
      <c r="C4" s="316"/>
      <c r="D4" s="316"/>
      <c r="E4" s="316"/>
      <c r="F4" s="316"/>
      <c r="G4" s="316"/>
      <c r="H4" s="316"/>
      <c r="I4" s="316"/>
      <c r="J4" s="316"/>
      <c r="K4" s="316"/>
      <c r="L4" s="316"/>
      <c r="M4" s="316"/>
      <c r="N4" s="316"/>
      <c r="O4" s="316"/>
      <c r="P4" s="315"/>
      <c r="Q4" s="315"/>
    </row>
    <row r="5" spans="1:17" ht="12.75" customHeight="1" x14ac:dyDescent="0.35">
      <c r="A5" s="315"/>
      <c r="B5" s="316"/>
      <c r="C5" s="316"/>
      <c r="D5" s="316"/>
      <c r="E5" s="316"/>
      <c r="F5" s="316"/>
      <c r="G5" s="316"/>
      <c r="H5" s="316"/>
      <c r="I5" s="316"/>
      <c r="J5" s="316"/>
      <c r="K5" s="316"/>
      <c r="L5" s="316"/>
      <c r="M5" s="316"/>
      <c r="N5" s="316"/>
      <c r="O5" s="316"/>
      <c r="P5" s="315"/>
      <c r="Q5" s="315"/>
    </row>
    <row r="6" spans="1:17" ht="12.75" customHeight="1" x14ac:dyDescent="0.35">
      <c r="A6" s="438"/>
      <c r="B6" s="316"/>
      <c r="C6" s="316"/>
      <c r="D6" s="316"/>
      <c r="E6" s="316"/>
      <c r="F6" s="316"/>
      <c r="G6" s="316"/>
      <c r="H6" s="316"/>
      <c r="I6" s="316"/>
      <c r="J6" s="316"/>
      <c r="K6" s="316"/>
      <c r="L6" s="316"/>
      <c r="M6" s="316"/>
      <c r="N6" s="316"/>
      <c r="O6" s="316"/>
      <c r="P6" s="315"/>
      <c r="Q6" s="315"/>
    </row>
    <row r="7" spans="1:17" ht="12.75" customHeight="1" x14ac:dyDescent="0.35">
      <c r="A7" s="315"/>
      <c r="B7" s="315"/>
      <c r="C7" s="625" t="str">
        <f>Contacts!C7</f>
        <v>PUBLIC LIBRARY STATISTICS 2020-21 ACTUALS AND 2021-22 ESTIMATES</v>
      </c>
      <c r="D7" s="625"/>
      <c r="E7" s="625"/>
      <c r="F7" s="625"/>
      <c r="G7" s="625"/>
      <c r="H7" s="625"/>
      <c r="I7" s="625"/>
      <c r="J7" s="625"/>
      <c r="K7" s="625"/>
      <c r="L7" s="625"/>
      <c r="M7" s="625"/>
      <c r="N7" s="625"/>
      <c r="O7" s="625"/>
      <c r="P7" s="439"/>
      <c r="Q7" s="315"/>
    </row>
    <row r="8" spans="1:17" ht="12.75" customHeight="1" thickBot="1" x14ac:dyDescent="0.4">
      <c r="A8" s="315"/>
      <c r="B8" s="316"/>
      <c r="C8" s="316"/>
      <c r="D8" s="316"/>
      <c r="E8" s="316"/>
      <c r="F8" s="316"/>
      <c r="G8" s="316"/>
      <c r="H8" s="316"/>
      <c r="I8" s="316"/>
      <c r="J8" s="316"/>
      <c r="K8" s="316"/>
      <c r="L8" s="316"/>
      <c r="M8" s="316"/>
      <c r="N8" s="316"/>
      <c r="O8" s="316"/>
      <c r="P8" s="315"/>
      <c r="Q8" s="315"/>
    </row>
    <row r="9" spans="1:17" s="298" customFormat="1" ht="15.75" customHeight="1" thickBot="1" x14ac:dyDescent="0.4">
      <c r="A9" s="317"/>
      <c r="B9" s="617" t="s">
        <v>73</v>
      </c>
      <c r="C9" s="618"/>
      <c r="D9" s="618"/>
      <c r="E9" s="618"/>
      <c r="F9" s="618"/>
      <c r="G9" s="618"/>
      <c r="H9" s="618"/>
      <c r="I9" s="618"/>
      <c r="J9" s="618"/>
      <c r="K9" s="618"/>
      <c r="L9" s="618"/>
      <c r="M9" s="618"/>
      <c r="N9" s="618"/>
      <c r="O9" s="618"/>
      <c r="P9" s="619"/>
      <c r="Q9" s="317"/>
    </row>
    <row r="10" spans="1:17" s="298" customFormat="1" ht="12.75" customHeight="1" x14ac:dyDescent="0.35">
      <c r="A10" s="317"/>
      <c r="B10" s="443"/>
      <c r="C10" s="444"/>
      <c r="D10" s="444"/>
      <c r="E10" s="444"/>
      <c r="F10" s="444"/>
      <c r="G10" s="444"/>
      <c r="H10" s="444"/>
      <c r="I10" s="444"/>
      <c r="J10" s="444"/>
      <c r="K10" s="444"/>
      <c r="L10" s="444"/>
      <c r="M10" s="444"/>
      <c r="N10" s="444"/>
      <c r="O10" s="444"/>
      <c r="P10" s="318"/>
      <c r="Q10" s="317"/>
    </row>
    <row r="11" spans="1:17" s="298" customFormat="1" ht="12.75" customHeight="1" x14ac:dyDescent="0.35">
      <c r="A11" s="317"/>
      <c r="B11" s="445"/>
      <c r="C11" s="446" t="s">
        <v>6780</v>
      </c>
      <c r="D11" s="320"/>
      <c r="E11" s="447"/>
      <c r="F11" s="447"/>
      <c r="G11" s="447"/>
      <c r="H11" s="447"/>
      <c r="I11" s="447"/>
      <c r="J11" s="447"/>
      <c r="K11" s="447"/>
      <c r="L11" s="447"/>
      <c r="M11" s="447"/>
      <c r="N11" s="447"/>
      <c r="O11" s="447"/>
      <c r="P11" s="321"/>
      <c r="Q11" s="317"/>
    </row>
    <row r="12" spans="1:17" s="298" customFormat="1" ht="12.75" customHeight="1" x14ac:dyDescent="0.35">
      <c r="A12" s="317"/>
      <c r="B12" s="445"/>
      <c r="C12" s="319" t="s">
        <v>6781</v>
      </c>
      <c r="D12" s="628" t="s">
        <v>6785</v>
      </c>
      <c r="E12" s="628"/>
      <c r="F12" s="447"/>
      <c r="G12" s="626" t="s">
        <v>6784</v>
      </c>
      <c r="H12" s="626"/>
      <c r="I12" s="626"/>
      <c r="J12" s="626"/>
      <c r="K12" s="626"/>
      <c r="L12" s="626"/>
      <c r="M12" s="626"/>
      <c r="N12" s="626"/>
      <c r="O12" s="626"/>
      <c r="P12" s="321"/>
      <c r="Q12" s="317"/>
    </row>
    <row r="13" spans="1:17" s="298" customFormat="1" ht="12.75" customHeight="1" x14ac:dyDescent="0.35">
      <c r="A13" s="317"/>
      <c r="B13" s="445"/>
      <c r="C13" s="627"/>
      <c r="D13" s="320"/>
      <c r="E13" s="616"/>
      <c r="F13" s="616"/>
      <c r="G13" s="626"/>
      <c r="H13" s="626"/>
      <c r="I13" s="626"/>
      <c r="J13" s="626"/>
      <c r="K13" s="626"/>
      <c r="L13" s="626"/>
      <c r="M13" s="626"/>
      <c r="N13" s="626"/>
      <c r="O13" s="626"/>
      <c r="P13" s="321"/>
      <c r="Q13" s="317"/>
    </row>
    <row r="14" spans="1:17" s="298" customFormat="1" ht="7" customHeight="1" x14ac:dyDescent="0.35">
      <c r="A14" s="317"/>
      <c r="B14" s="445"/>
      <c r="C14" s="627"/>
      <c r="D14" s="320"/>
      <c r="E14" s="616"/>
      <c r="F14" s="616"/>
      <c r="G14" s="626"/>
      <c r="H14" s="626"/>
      <c r="I14" s="626"/>
      <c r="J14" s="626"/>
      <c r="K14" s="626"/>
      <c r="L14" s="626"/>
      <c r="M14" s="626"/>
      <c r="N14" s="626"/>
      <c r="O14" s="626"/>
      <c r="P14" s="321"/>
      <c r="Q14" s="317"/>
    </row>
    <row r="15" spans="1:17" s="298" customFormat="1" ht="3" customHeight="1" x14ac:dyDescent="0.35">
      <c r="A15" s="317"/>
      <c r="B15" s="445"/>
      <c r="C15" s="448"/>
      <c r="D15" s="320"/>
      <c r="E15" s="371"/>
      <c r="F15" s="371"/>
      <c r="G15" s="449"/>
      <c r="H15" s="449"/>
      <c r="I15" s="449"/>
      <c r="J15" s="449"/>
      <c r="K15" s="449"/>
      <c r="L15" s="449"/>
      <c r="M15" s="449"/>
      <c r="N15" s="449"/>
      <c r="O15" s="449"/>
      <c r="P15" s="321"/>
      <c r="Q15" s="317"/>
    </row>
    <row r="16" spans="1:17" s="298" customFormat="1" ht="12.75" customHeight="1" x14ac:dyDescent="0.35">
      <c r="A16" s="317"/>
      <c r="B16" s="445"/>
      <c r="C16" s="446" t="s">
        <v>6782</v>
      </c>
      <c r="D16" s="320"/>
      <c r="E16" s="315"/>
      <c r="F16" s="315"/>
      <c r="G16" s="450"/>
      <c r="H16" s="450"/>
      <c r="I16" s="450"/>
      <c r="J16" s="450"/>
      <c r="K16" s="450"/>
      <c r="L16" s="450"/>
      <c r="M16" s="450"/>
      <c r="N16" s="450"/>
      <c r="O16" s="450"/>
      <c r="P16" s="321"/>
      <c r="Q16" s="317"/>
    </row>
    <row r="17" spans="1:17" s="298" customFormat="1" ht="12.75" customHeight="1" x14ac:dyDescent="0.35">
      <c r="A17" s="317"/>
      <c r="B17" s="445"/>
      <c r="C17" s="448" t="s">
        <v>6781</v>
      </c>
      <c r="D17" s="626" t="s">
        <v>6788</v>
      </c>
      <c r="E17" s="626"/>
      <c r="F17" s="626"/>
      <c r="G17" s="626" t="s">
        <v>6786</v>
      </c>
      <c r="H17" s="626"/>
      <c r="I17" s="626"/>
      <c r="J17" s="626"/>
      <c r="K17" s="626"/>
      <c r="L17" s="626"/>
      <c r="M17" s="626"/>
      <c r="N17" s="626"/>
      <c r="O17" s="626"/>
      <c r="P17" s="321"/>
      <c r="Q17" s="317"/>
    </row>
    <row r="18" spans="1:17" s="298" customFormat="1" ht="30.65" customHeight="1" x14ac:dyDescent="0.35">
      <c r="A18" s="317"/>
      <c r="B18" s="445"/>
      <c r="C18" s="448"/>
      <c r="D18" s="626"/>
      <c r="E18" s="626"/>
      <c r="F18" s="626"/>
      <c r="G18" s="626"/>
      <c r="H18" s="626"/>
      <c r="I18" s="626"/>
      <c r="J18" s="626"/>
      <c r="K18" s="626"/>
      <c r="L18" s="626"/>
      <c r="M18" s="626"/>
      <c r="N18" s="626"/>
      <c r="O18" s="626"/>
      <c r="P18" s="321"/>
      <c r="Q18" s="317"/>
    </row>
    <row r="19" spans="1:17" s="298" customFormat="1" ht="12.75" customHeight="1" x14ac:dyDescent="0.35">
      <c r="A19" s="317"/>
      <c r="B19" s="445"/>
      <c r="C19" s="448" t="s">
        <v>6781</v>
      </c>
      <c r="D19" s="327" t="s">
        <v>6788</v>
      </c>
      <c r="E19" s="371"/>
      <c r="F19" s="371"/>
      <c r="G19" s="626" t="s">
        <v>6787</v>
      </c>
      <c r="H19" s="626"/>
      <c r="I19" s="626"/>
      <c r="J19" s="626"/>
      <c r="K19" s="626"/>
      <c r="L19" s="626"/>
      <c r="M19" s="626"/>
      <c r="N19" s="626"/>
      <c r="O19" s="626"/>
      <c r="P19" s="321"/>
      <c r="Q19" s="317"/>
    </row>
    <row r="20" spans="1:17" s="298" customFormat="1" ht="12.75" customHeight="1" x14ac:dyDescent="0.35">
      <c r="A20" s="317"/>
      <c r="B20" s="331"/>
      <c r="C20" s="315"/>
      <c r="E20" s="315"/>
      <c r="F20" s="451"/>
      <c r="G20" s="626"/>
      <c r="H20" s="626"/>
      <c r="I20" s="626"/>
      <c r="J20" s="626"/>
      <c r="K20" s="626"/>
      <c r="L20" s="626"/>
      <c r="M20" s="626"/>
      <c r="N20" s="626"/>
      <c r="O20" s="626"/>
      <c r="P20" s="321"/>
      <c r="Q20" s="317"/>
    </row>
    <row r="21" spans="1:17" s="298" customFormat="1" ht="12.75" customHeight="1" x14ac:dyDescent="0.35">
      <c r="A21" s="317"/>
      <c r="B21" s="331"/>
      <c r="C21" s="350" t="s">
        <v>6781</v>
      </c>
      <c r="D21" s="420" t="s">
        <v>6788</v>
      </c>
      <c r="E21" s="315"/>
      <c r="F21" s="451"/>
      <c r="G21" s="626" t="s">
        <v>6789</v>
      </c>
      <c r="H21" s="626"/>
      <c r="I21" s="626"/>
      <c r="J21" s="626"/>
      <c r="K21" s="626"/>
      <c r="L21" s="626"/>
      <c r="M21" s="626"/>
      <c r="N21" s="626"/>
      <c r="O21" s="626"/>
      <c r="P21" s="321"/>
      <c r="Q21" s="317"/>
    </row>
    <row r="22" spans="1:17" s="298" customFormat="1" ht="11.5" customHeight="1" x14ac:dyDescent="0.35">
      <c r="A22" s="317"/>
      <c r="B22" s="331"/>
      <c r="C22" s="315"/>
      <c r="E22" s="315"/>
      <c r="F22" s="451"/>
      <c r="G22" s="626"/>
      <c r="H22" s="626"/>
      <c r="I22" s="626"/>
      <c r="J22" s="626"/>
      <c r="K22" s="626"/>
      <c r="L22" s="626"/>
      <c r="M22" s="626"/>
      <c r="N22" s="626"/>
      <c r="O22" s="626"/>
      <c r="P22" s="321"/>
      <c r="Q22" s="317"/>
    </row>
    <row r="23" spans="1:17" s="298" customFormat="1" ht="12.75" customHeight="1" x14ac:dyDescent="0.35">
      <c r="A23" s="317"/>
      <c r="B23" s="331"/>
      <c r="C23" s="350" t="s">
        <v>6781</v>
      </c>
      <c r="D23" s="420" t="s">
        <v>6790</v>
      </c>
      <c r="E23" s="315"/>
      <c r="F23" s="451"/>
      <c r="G23" s="626" t="s">
        <v>6796</v>
      </c>
      <c r="H23" s="626"/>
      <c r="I23" s="626"/>
      <c r="J23" s="626"/>
      <c r="K23" s="626"/>
      <c r="L23" s="626"/>
      <c r="M23" s="626"/>
      <c r="N23" s="626"/>
      <c r="O23" s="626"/>
      <c r="P23" s="321"/>
      <c r="Q23" s="317"/>
    </row>
    <row r="24" spans="1:17" s="298" customFormat="1" ht="24.65" customHeight="1" x14ac:dyDescent="0.2">
      <c r="A24" s="317"/>
      <c r="B24" s="331"/>
      <c r="C24" s="457" t="s">
        <v>6791</v>
      </c>
      <c r="E24" s="315"/>
      <c r="F24" s="451"/>
      <c r="G24" s="626"/>
      <c r="H24" s="626"/>
      <c r="I24" s="626"/>
      <c r="J24" s="626"/>
      <c r="K24" s="626"/>
      <c r="L24" s="626"/>
      <c r="M24" s="626"/>
      <c r="N24" s="626"/>
      <c r="O24" s="626"/>
      <c r="P24" s="321"/>
      <c r="Q24" s="317"/>
    </row>
    <row r="25" spans="1:17" s="298" customFormat="1" ht="23.5" customHeight="1" x14ac:dyDescent="0.35">
      <c r="A25" s="317"/>
      <c r="B25" s="331"/>
      <c r="C25" s="350" t="s">
        <v>6783</v>
      </c>
      <c r="D25" s="420" t="s">
        <v>6792</v>
      </c>
      <c r="E25" s="315"/>
      <c r="F25" s="451"/>
      <c r="G25" s="616" t="s">
        <v>6793</v>
      </c>
      <c r="H25" s="616"/>
      <c r="I25" s="616"/>
      <c r="J25" s="616"/>
      <c r="K25" s="616"/>
      <c r="L25" s="616"/>
      <c r="M25" s="616"/>
      <c r="N25" s="616"/>
      <c r="O25" s="616"/>
      <c r="P25" s="321"/>
      <c r="Q25" s="317"/>
    </row>
    <row r="26" spans="1:17" s="298" customFormat="1" ht="12.65" customHeight="1" x14ac:dyDescent="0.35">
      <c r="A26" s="317"/>
      <c r="B26" s="331"/>
      <c r="C26" s="350" t="s">
        <v>6783</v>
      </c>
      <c r="D26" s="420" t="s">
        <v>6794</v>
      </c>
      <c r="E26" s="315"/>
      <c r="F26" s="451"/>
      <c r="G26" s="452" t="s">
        <v>6795</v>
      </c>
      <c r="H26" s="452"/>
      <c r="I26" s="452"/>
      <c r="J26" s="452"/>
      <c r="K26" s="452"/>
      <c r="L26" s="452"/>
      <c r="M26" s="452"/>
      <c r="N26" s="452"/>
      <c r="O26" s="452"/>
      <c r="P26" s="321"/>
      <c r="Q26" s="317"/>
    </row>
    <row r="27" spans="1:17" s="298" customFormat="1" ht="12.65" customHeight="1" x14ac:dyDescent="0.35">
      <c r="A27" s="317"/>
      <c r="B27" s="331"/>
      <c r="C27" s="350" t="s">
        <v>6783</v>
      </c>
      <c r="D27" s="420" t="s">
        <v>6801</v>
      </c>
      <c r="E27" s="315"/>
      <c r="F27" s="451"/>
      <c r="G27" s="452" t="s">
        <v>6802</v>
      </c>
      <c r="H27" s="452"/>
      <c r="I27" s="452"/>
      <c r="J27" s="452"/>
      <c r="K27" s="452"/>
      <c r="L27" s="452"/>
      <c r="M27" s="452"/>
      <c r="N27" s="452"/>
      <c r="O27" s="452"/>
      <c r="P27" s="321"/>
      <c r="Q27" s="317"/>
    </row>
    <row r="28" spans="1:17" s="298" customFormat="1" ht="12.65" customHeight="1" x14ac:dyDescent="0.35">
      <c r="A28" s="317"/>
      <c r="B28" s="331"/>
      <c r="C28" s="350" t="s">
        <v>6783</v>
      </c>
      <c r="D28" s="420" t="s">
        <v>6803</v>
      </c>
      <c r="E28" s="315"/>
      <c r="F28" s="451"/>
      <c r="G28" s="452" t="s">
        <v>6802</v>
      </c>
      <c r="H28" s="452"/>
      <c r="I28" s="452"/>
      <c r="J28" s="452"/>
      <c r="K28" s="452"/>
      <c r="L28" s="452"/>
      <c r="M28" s="452"/>
      <c r="N28" s="452"/>
      <c r="O28" s="452"/>
      <c r="P28" s="321"/>
      <c r="Q28" s="317"/>
    </row>
    <row r="29" spans="1:17" s="298" customFormat="1" ht="12.65" customHeight="1" x14ac:dyDescent="0.35">
      <c r="A29" s="317"/>
      <c r="B29" s="331"/>
      <c r="C29" s="350" t="s">
        <v>6783</v>
      </c>
      <c r="D29" s="420" t="s">
        <v>6805</v>
      </c>
      <c r="E29" s="315"/>
      <c r="F29" s="451"/>
      <c r="G29" s="452" t="s">
        <v>6806</v>
      </c>
      <c r="H29" s="452"/>
      <c r="I29" s="452"/>
      <c r="J29" s="452"/>
      <c r="K29" s="452"/>
      <c r="L29" s="452"/>
      <c r="M29" s="452"/>
      <c r="N29" s="452"/>
      <c r="O29" s="452"/>
      <c r="P29" s="321"/>
      <c r="Q29" s="317"/>
    </row>
    <row r="30" spans="1:17" s="298" customFormat="1" ht="12.65" customHeight="1" x14ac:dyDescent="0.35">
      <c r="A30" s="317"/>
      <c r="B30" s="331"/>
      <c r="C30" s="350" t="s">
        <v>6783</v>
      </c>
      <c r="D30" s="420" t="s">
        <v>6808</v>
      </c>
      <c r="E30" s="315"/>
      <c r="F30" s="451"/>
      <c r="G30" s="452" t="s">
        <v>6802</v>
      </c>
      <c r="H30" s="452"/>
      <c r="I30" s="452"/>
      <c r="J30" s="452"/>
      <c r="K30" s="452"/>
      <c r="L30" s="452"/>
      <c r="M30" s="452"/>
      <c r="N30" s="452"/>
      <c r="O30" s="452"/>
      <c r="P30" s="321"/>
      <c r="Q30" s="317"/>
    </row>
    <row r="31" spans="1:17" s="298" customFormat="1" ht="12.65" customHeight="1" x14ac:dyDescent="0.35">
      <c r="A31" s="317"/>
      <c r="B31" s="331"/>
      <c r="C31" s="350" t="s">
        <v>6783</v>
      </c>
      <c r="D31" s="420" t="s">
        <v>6811</v>
      </c>
      <c r="E31" s="315"/>
      <c r="F31" s="451"/>
      <c r="G31" s="452" t="s">
        <v>6802</v>
      </c>
      <c r="H31" s="452"/>
      <c r="I31" s="452"/>
      <c r="J31" s="452"/>
      <c r="K31" s="452"/>
      <c r="L31" s="452"/>
      <c r="M31" s="452"/>
      <c r="N31" s="452"/>
      <c r="O31" s="452"/>
      <c r="P31" s="321"/>
      <c r="Q31" s="317"/>
    </row>
    <row r="32" spans="1:17" s="298" customFormat="1" ht="12.75" customHeight="1" thickBot="1" x14ac:dyDescent="0.4">
      <c r="A32" s="317"/>
      <c r="B32" s="453"/>
      <c r="C32" s="454"/>
      <c r="D32" s="455"/>
      <c r="E32" s="456"/>
      <c r="F32" s="456"/>
      <c r="G32" s="456"/>
      <c r="H32" s="456"/>
      <c r="I32" s="456"/>
      <c r="J32" s="456"/>
      <c r="K32" s="456"/>
      <c r="L32" s="456"/>
      <c r="M32" s="456"/>
      <c r="N32" s="456"/>
      <c r="O32" s="456"/>
      <c r="P32" s="322"/>
      <c r="Q32" s="317"/>
    </row>
    <row r="33" spans="1:17" s="104" customFormat="1" ht="12.75" customHeight="1" thickBot="1" x14ac:dyDescent="0.4">
      <c r="A33" s="323"/>
      <c r="B33" s="320"/>
      <c r="C33" s="320"/>
      <c r="D33" s="320"/>
      <c r="E33" s="316"/>
      <c r="F33" s="316"/>
      <c r="G33" s="316"/>
      <c r="H33" s="316"/>
      <c r="I33" s="316"/>
      <c r="J33" s="316"/>
      <c r="K33" s="316"/>
      <c r="L33" s="316"/>
      <c r="M33" s="316"/>
      <c r="N33" s="316"/>
      <c r="O33" s="316"/>
      <c r="P33" s="320"/>
      <c r="Q33" s="323"/>
    </row>
    <row r="34" spans="1:17" s="298" customFormat="1" ht="15.75" customHeight="1" thickBot="1" x14ac:dyDescent="0.4">
      <c r="A34" s="317"/>
      <c r="B34" s="617" t="s">
        <v>74</v>
      </c>
      <c r="C34" s="618"/>
      <c r="D34" s="618"/>
      <c r="E34" s="618"/>
      <c r="F34" s="618"/>
      <c r="G34" s="618"/>
      <c r="H34" s="618"/>
      <c r="I34" s="618"/>
      <c r="J34" s="618"/>
      <c r="K34" s="618"/>
      <c r="L34" s="618"/>
      <c r="M34" s="618"/>
      <c r="N34" s="618"/>
      <c r="O34" s="618"/>
      <c r="P34" s="619"/>
      <c r="Q34" s="317"/>
    </row>
    <row r="35" spans="1:17" ht="12.75" customHeight="1" x14ac:dyDescent="0.35">
      <c r="A35" s="315"/>
      <c r="B35" s="324"/>
      <c r="C35" s="325"/>
      <c r="D35" s="325"/>
      <c r="E35" s="325"/>
      <c r="F35" s="325"/>
      <c r="G35" s="325"/>
      <c r="H35" s="325"/>
      <c r="I35" s="325"/>
      <c r="J35" s="325"/>
      <c r="K35" s="325"/>
      <c r="L35" s="325"/>
      <c r="M35" s="325"/>
      <c r="N35" s="325"/>
      <c r="O35" s="325"/>
      <c r="P35" s="326"/>
      <c r="Q35" s="315"/>
    </row>
    <row r="36" spans="1:17" ht="12.75" customHeight="1" x14ac:dyDescent="0.35">
      <c r="A36" s="315"/>
      <c r="B36" s="324"/>
      <c r="C36" s="319" t="s">
        <v>795</v>
      </c>
      <c r="D36" s="325"/>
      <c r="E36" s="325"/>
      <c r="F36" s="325"/>
      <c r="G36" s="325"/>
      <c r="H36" s="325"/>
      <c r="I36" s="325"/>
      <c r="J36" s="325"/>
      <c r="K36" s="325"/>
      <c r="L36" s="325"/>
      <c r="M36" s="325"/>
      <c r="N36" s="325"/>
      <c r="O36" s="325"/>
      <c r="P36" s="326"/>
      <c r="Q36" s="315"/>
    </row>
    <row r="37" spans="1:17" ht="12.75" customHeight="1" x14ac:dyDescent="0.35">
      <c r="A37" s="315"/>
      <c r="B37" s="324"/>
      <c r="C37" s="327" t="s">
        <v>796</v>
      </c>
      <c r="D37" s="325"/>
      <c r="E37" s="325"/>
      <c r="F37" s="325"/>
      <c r="G37" s="325"/>
      <c r="H37" s="325"/>
      <c r="I37" s="325"/>
      <c r="J37" s="325"/>
      <c r="K37" s="325"/>
      <c r="L37" s="325"/>
      <c r="M37" s="325"/>
      <c r="N37" s="325"/>
      <c r="O37" s="325"/>
      <c r="P37" s="326"/>
      <c r="Q37" s="315"/>
    </row>
    <row r="38" spans="1:17" ht="12.75" customHeight="1" x14ac:dyDescent="0.35">
      <c r="A38" s="315"/>
      <c r="B38" s="324"/>
      <c r="C38" s="325"/>
      <c r="D38" s="325"/>
      <c r="E38" s="325"/>
      <c r="F38" s="325"/>
      <c r="G38" s="325"/>
      <c r="H38" s="325"/>
      <c r="I38" s="325"/>
      <c r="J38" s="325"/>
      <c r="K38" s="325"/>
      <c r="L38" s="325"/>
      <c r="M38" s="325"/>
      <c r="N38" s="325"/>
      <c r="O38" s="325"/>
      <c r="P38" s="326"/>
      <c r="Q38" s="315"/>
    </row>
    <row r="39" spans="1:17" ht="12.75" customHeight="1" x14ac:dyDescent="0.35">
      <c r="A39" s="315"/>
      <c r="B39" s="328"/>
      <c r="C39" s="327"/>
      <c r="D39" s="327"/>
      <c r="E39" s="329"/>
      <c r="F39" s="327" t="s">
        <v>6491</v>
      </c>
      <c r="G39" s="325"/>
      <c r="H39" s="315"/>
      <c r="I39" s="315"/>
      <c r="J39" s="330" t="s">
        <v>798</v>
      </c>
      <c r="K39" s="327" t="s">
        <v>6486</v>
      </c>
      <c r="L39" s="325"/>
      <c r="M39" s="325"/>
      <c r="N39" s="325"/>
      <c r="O39" s="325"/>
      <c r="P39" s="326"/>
      <c r="Q39" s="315"/>
    </row>
    <row r="40" spans="1:17" ht="12.75" customHeight="1" x14ac:dyDescent="0.35">
      <c r="A40" s="315"/>
      <c r="B40" s="328"/>
      <c r="C40" s="327"/>
      <c r="D40" s="327"/>
      <c r="E40" s="325"/>
      <c r="F40" s="327" t="s">
        <v>6492</v>
      </c>
      <c r="G40" s="325"/>
      <c r="H40" s="315"/>
      <c r="I40" s="315"/>
      <c r="J40" s="330" t="s">
        <v>799</v>
      </c>
      <c r="K40" s="390" t="s">
        <v>326</v>
      </c>
      <c r="L40" s="325"/>
      <c r="M40" s="325"/>
      <c r="N40" s="325"/>
      <c r="O40" s="325"/>
      <c r="P40" s="326"/>
      <c r="Q40" s="315"/>
    </row>
    <row r="41" spans="1:17" ht="12.75" customHeight="1" x14ac:dyDescent="0.35">
      <c r="A41" s="315"/>
      <c r="B41" s="324"/>
      <c r="C41" s="325"/>
      <c r="D41" s="325"/>
      <c r="E41" s="325"/>
      <c r="F41" s="325"/>
      <c r="G41" s="325"/>
      <c r="H41" s="325"/>
      <c r="I41" s="325"/>
      <c r="J41" s="325"/>
      <c r="K41" s="325"/>
      <c r="L41" s="325"/>
      <c r="M41" s="325"/>
      <c r="N41" s="325"/>
      <c r="O41" s="325"/>
      <c r="P41" s="326"/>
      <c r="Q41" s="315"/>
    </row>
    <row r="42" spans="1:17" ht="12.75" customHeight="1" x14ac:dyDescent="0.35">
      <c r="A42" s="315"/>
      <c r="B42" s="331"/>
      <c r="C42" s="620" t="s">
        <v>232</v>
      </c>
      <c r="D42" s="620"/>
      <c r="E42" s="620"/>
      <c r="F42" s="620"/>
      <c r="G42" s="620"/>
      <c r="H42" s="620"/>
      <c r="I42" s="620"/>
      <c r="J42" s="620"/>
      <c r="K42" s="620"/>
      <c r="L42" s="620"/>
      <c r="M42" s="620"/>
      <c r="N42" s="620"/>
      <c r="O42" s="620"/>
      <c r="P42" s="629"/>
      <c r="Q42" s="315"/>
    </row>
    <row r="43" spans="1:17" ht="12.75" customHeight="1" x14ac:dyDescent="0.35">
      <c r="A43" s="315"/>
      <c r="B43" s="332"/>
      <c r="C43" s="333"/>
      <c r="D43" s="333"/>
      <c r="E43" s="333"/>
      <c r="F43" s="333"/>
      <c r="G43" s="333"/>
      <c r="H43" s="333"/>
      <c r="I43" s="333"/>
      <c r="J43" s="333"/>
      <c r="K43" s="333"/>
      <c r="L43" s="333"/>
      <c r="M43" s="333"/>
      <c r="N43" s="333"/>
      <c r="O43" s="333"/>
      <c r="P43" s="326"/>
      <c r="Q43" s="315"/>
    </row>
    <row r="44" spans="1:17" ht="12.75" customHeight="1" x14ac:dyDescent="0.35">
      <c r="A44" s="315"/>
      <c r="B44" s="328"/>
      <c r="C44" s="315">
        <v>0</v>
      </c>
      <c r="D44" s="327"/>
      <c r="E44" s="327" t="s">
        <v>233</v>
      </c>
      <c r="F44" s="333"/>
      <c r="G44" s="315"/>
      <c r="H44" s="315"/>
      <c r="I44" s="330" t="s">
        <v>793</v>
      </c>
      <c r="J44" s="315"/>
      <c r="K44" s="626" t="s">
        <v>794</v>
      </c>
      <c r="L44" s="626"/>
      <c r="M44" s="626"/>
      <c r="N44" s="626"/>
      <c r="O44" s="626"/>
      <c r="P44" s="326"/>
      <c r="Q44" s="315"/>
    </row>
    <row r="45" spans="1:17" ht="12.75" customHeight="1" x14ac:dyDescent="0.35">
      <c r="A45" s="315"/>
      <c r="B45" s="328"/>
      <c r="C45" s="330" t="s">
        <v>554</v>
      </c>
      <c r="D45" s="327"/>
      <c r="E45" s="327" t="s">
        <v>234</v>
      </c>
      <c r="F45" s="333"/>
      <c r="G45" s="315"/>
      <c r="H45" s="315"/>
      <c r="I45" s="315"/>
      <c r="J45" s="315"/>
      <c r="K45" s="626"/>
      <c r="L45" s="626"/>
      <c r="M45" s="626"/>
      <c r="N45" s="626"/>
      <c r="O45" s="626"/>
      <c r="P45" s="326"/>
      <c r="Q45" s="315"/>
    </row>
    <row r="46" spans="1:17" ht="12.75" customHeight="1" x14ac:dyDescent="0.35">
      <c r="A46" s="315"/>
      <c r="B46" s="332"/>
      <c r="C46" s="315"/>
      <c r="D46" s="333"/>
      <c r="E46" s="333"/>
      <c r="F46" s="333"/>
      <c r="G46" s="315"/>
      <c r="H46" s="315"/>
      <c r="I46" s="315"/>
      <c r="J46" s="315"/>
      <c r="K46" s="626"/>
      <c r="L46" s="626"/>
      <c r="M46" s="626"/>
      <c r="N46" s="626"/>
      <c r="O46" s="626"/>
      <c r="P46" s="326"/>
      <c r="Q46" s="315"/>
    </row>
    <row r="47" spans="1:17" ht="12.75" customHeight="1" x14ac:dyDescent="0.35">
      <c r="A47" s="315"/>
      <c r="B47" s="331"/>
      <c r="C47" s="315" t="s">
        <v>647</v>
      </c>
      <c r="D47" s="315"/>
      <c r="E47" s="315"/>
      <c r="F47" s="315"/>
      <c r="G47" s="315"/>
      <c r="H47" s="315"/>
      <c r="I47" s="315"/>
      <c r="J47" s="315"/>
      <c r="K47" s="315"/>
      <c r="L47" s="315"/>
      <c r="M47" s="327"/>
      <c r="N47" s="327"/>
      <c r="O47" s="327"/>
      <c r="P47" s="326"/>
      <c r="Q47" s="315"/>
    </row>
    <row r="48" spans="1:17" ht="12.75" customHeight="1" x14ac:dyDescent="0.35">
      <c r="A48" s="315"/>
      <c r="B48" s="331"/>
      <c r="C48" s="315" t="s">
        <v>560</v>
      </c>
      <c r="D48" s="315"/>
      <c r="E48" s="315"/>
      <c r="F48" s="315"/>
      <c r="G48" s="315"/>
      <c r="H48" s="315"/>
      <c r="I48" s="315"/>
      <c r="J48" s="315"/>
      <c r="K48" s="315"/>
      <c r="L48" s="315"/>
      <c r="M48" s="327"/>
      <c r="N48" s="327"/>
      <c r="O48" s="327"/>
      <c r="P48" s="326"/>
      <c r="Q48" s="315"/>
    </row>
    <row r="49" spans="1:17" ht="15" x14ac:dyDescent="0.35">
      <c r="A49" s="315"/>
      <c r="B49" s="331"/>
      <c r="C49" s="315" t="s">
        <v>797</v>
      </c>
      <c r="D49" s="315"/>
      <c r="E49" s="316"/>
      <c r="F49" s="316"/>
      <c r="G49" s="316"/>
      <c r="H49" s="316"/>
      <c r="I49" s="316"/>
      <c r="J49" s="316"/>
      <c r="K49" s="316"/>
      <c r="L49" s="316"/>
      <c r="M49" s="334"/>
      <c r="N49" s="334"/>
      <c r="O49" s="334"/>
      <c r="P49" s="326"/>
      <c r="Q49" s="315"/>
    </row>
    <row r="50" spans="1:17" ht="12.75" customHeight="1" x14ac:dyDescent="0.35">
      <c r="A50" s="315"/>
      <c r="B50" s="331"/>
      <c r="C50" s="315"/>
      <c r="D50" s="315"/>
      <c r="E50" s="316"/>
      <c r="F50" s="316"/>
      <c r="G50" s="316"/>
      <c r="H50" s="316"/>
      <c r="I50" s="316"/>
      <c r="J50" s="316"/>
      <c r="K50" s="316"/>
      <c r="L50" s="316"/>
      <c r="M50" s="334"/>
      <c r="N50" s="334"/>
      <c r="O50" s="334"/>
      <c r="P50" s="326"/>
      <c r="Q50" s="315"/>
    </row>
    <row r="51" spans="1:17" ht="12.75" customHeight="1" x14ac:dyDescent="0.35">
      <c r="A51" s="315"/>
      <c r="B51" s="331"/>
      <c r="C51" s="620" t="s">
        <v>648</v>
      </c>
      <c r="D51" s="620"/>
      <c r="E51" s="620"/>
      <c r="F51" s="620"/>
      <c r="G51" s="620"/>
      <c r="H51" s="620"/>
      <c r="I51" s="620"/>
      <c r="J51" s="620"/>
      <c r="K51" s="620"/>
      <c r="L51" s="620"/>
      <c r="M51" s="620"/>
      <c r="N51" s="620"/>
      <c r="O51" s="620"/>
      <c r="P51" s="335"/>
      <c r="Q51" s="315"/>
    </row>
    <row r="52" spans="1:17" ht="12.75" customHeight="1" thickBot="1" x14ac:dyDescent="0.4">
      <c r="A52" s="315"/>
      <c r="B52" s="336"/>
      <c r="C52" s="337"/>
      <c r="D52" s="337"/>
      <c r="E52" s="337"/>
      <c r="F52" s="337"/>
      <c r="G52" s="337"/>
      <c r="H52" s="337"/>
      <c r="I52" s="337"/>
      <c r="J52" s="337"/>
      <c r="K52" s="337"/>
      <c r="L52" s="337"/>
      <c r="M52" s="337"/>
      <c r="N52" s="337"/>
      <c r="O52" s="337"/>
      <c r="P52" s="338"/>
      <c r="Q52" s="315"/>
    </row>
    <row r="53" spans="1:17" ht="12.75" customHeight="1" thickBot="1" x14ac:dyDescent="0.4">
      <c r="A53" s="315"/>
      <c r="B53" s="315"/>
      <c r="C53" s="339"/>
      <c r="D53" s="315"/>
      <c r="E53" s="315"/>
      <c r="F53" s="315"/>
      <c r="G53" s="315"/>
      <c r="H53" s="315"/>
      <c r="I53" s="315"/>
      <c r="J53" s="315"/>
      <c r="K53" s="315"/>
      <c r="L53" s="315"/>
      <c r="M53" s="315"/>
      <c r="N53" s="315"/>
      <c r="O53" s="315"/>
      <c r="P53" s="315"/>
      <c r="Q53" s="315"/>
    </row>
    <row r="54" spans="1:17" s="298" customFormat="1" ht="15.75" customHeight="1" thickBot="1" x14ac:dyDescent="0.4">
      <c r="A54" s="317"/>
      <c r="B54" s="617" t="s">
        <v>75</v>
      </c>
      <c r="C54" s="618"/>
      <c r="D54" s="618"/>
      <c r="E54" s="618"/>
      <c r="F54" s="618"/>
      <c r="G54" s="618"/>
      <c r="H54" s="618"/>
      <c r="I54" s="618"/>
      <c r="J54" s="618"/>
      <c r="K54" s="618"/>
      <c r="L54" s="618"/>
      <c r="M54" s="618"/>
      <c r="N54" s="618"/>
      <c r="O54" s="618"/>
      <c r="P54" s="619"/>
      <c r="Q54" s="317"/>
    </row>
    <row r="55" spans="1:17" s="104" customFormat="1" ht="15.75" customHeight="1" x14ac:dyDescent="0.35">
      <c r="A55" s="323"/>
      <c r="B55" s="340"/>
      <c r="C55" s="341"/>
      <c r="D55" s="342"/>
      <c r="E55" s="342"/>
      <c r="F55" s="342"/>
      <c r="G55" s="342"/>
      <c r="H55" s="342"/>
      <c r="I55" s="342"/>
      <c r="J55" s="342"/>
      <c r="K55" s="342"/>
      <c r="L55" s="342"/>
      <c r="M55" s="342"/>
      <c r="N55" s="342"/>
      <c r="O55" s="342"/>
      <c r="P55" s="343"/>
      <c r="Q55" s="323"/>
    </row>
    <row r="56" spans="1:17" ht="12.75" customHeight="1" x14ac:dyDescent="0.35">
      <c r="A56" s="315"/>
      <c r="B56" s="331"/>
      <c r="C56" s="327" t="s">
        <v>805</v>
      </c>
      <c r="D56" s="315"/>
      <c r="E56" s="315"/>
      <c r="F56" s="315"/>
      <c r="G56" s="315"/>
      <c r="H56" s="315"/>
      <c r="I56" s="315"/>
      <c r="J56" s="315"/>
      <c r="K56" s="315"/>
      <c r="L56" s="315"/>
      <c r="M56" s="315"/>
      <c r="N56" s="315"/>
      <c r="O56" s="315"/>
      <c r="P56" s="326"/>
      <c r="Q56" s="315"/>
    </row>
    <row r="57" spans="1:17" ht="12.75" customHeight="1" x14ac:dyDescent="0.35">
      <c r="A57" s="315"/>
      <c r="B57" s="331"/>
      <c r="C57" s="344"/>
      <c r="D57" s="315"/>
      <c r="E57" s="315"/>
      <c r="F57" s="315"/>
      <c r="G57" s="315"/>
      <c r="H57" s="315"/>
      <c r="I57" s="315"/>
      <c r="J57" s="315"/>
      <c r="K57" s="315"/>
      <c r="L57" s="315"/>
      <c r="M57" s="315"/>
      <c r="N57" s="315"/>
      <c r="O57" s="315"/>
      <c r="P57" s="326"/>
      <c r="Q57" s="315"/>
    </row>
    <row r="58" spans="1:17" ht="12.75" customHeight="1" x14ac:dyDescent="0.35">
      <c r="A58" s="413"/>
      <c r="B58" s="345"/>
      <c r="C58" s="346" t="str">
        <f>CONCATENATE(Questionnaire!B17," to ",Questionnaire!B31)</f>
        <v>1 to 15</v>
      </c>
      <c r="D58" s="347" t="s">
        <v>6507</v>
      </c>
      <c r="E58" s="315"/>
      <c r="F58" s="315"/>
      <c r="G58" s="315"/>
      <c r="H58" s="315"/>
      <c r="I58" s="315"/>
      <c r="J58" s="315"/>
      <c r="K58" s="315"/>
      <c r="L58" s="315"/>
      <c r="M58" s="315"/>
      <c r="N58" s="315"/>
      <c r="O58" s="315"/>
      <c r="P58" s="326"/>
      <c r="Q58" s="315"/>
    </row>
    <row r="59" spans="1:17" ht="12.75" customHeight="1" x14ac:dyDescent="0.35">
      <c r="A59" s="413"/>
      <c r="B59" s="345"/>
      <c r="C59" s="346"/>
      <c r="D59" s="347"/>
      <c r="E59" s="315"/>
      <c r="F59" s="315"/>
      <c r="G59" s="315"/>
      <c r="H59" s="315"/>
      <c r="I59" s="315"/>
      <c r="J59" s="315"/>
      <c r="K59" s="315"/>
      <c r="L59" s="315"/>
      <c r="M59" s="315"/>
      <c r="N59" s="315"/>
      <c r="O59" s="315"/>
      <c r="P59" s="326"/>
      <c r="Q59" s="315"/>
    </row>
    <row r="60" spans="1:17" ht="12.75" customHeight="1" x14ac:dyDescent="0.35">
      <c r="A60" s="413"/>
      <c r="B60" s="331"/>
      <c r="C60" s="346"/>
      <c r="D60" s="622" t="s">
        <v>809</v>
      </c>
      <c r="E60" s="622"/>
      <c r="F60" s="622"/>
      <c r="G60" s="622"/>
      <c r="H60" s="622"/>
      <c r="I60" s="622"/>
      <c r="J60" s="622"/>
      <c r="K60" s="622"/>
      <c r="L60" s="622"/>
      <c r="M60" s="622"/>
      <c r="N60" s="622"/>
      <c r="O60" s="622"/>
      <c r="P60" s="326"/>
      <c r="Q60" s="315"/>
    </row>
    <row r="61" spans="1:17" ht="12.75" customHeight="1" x14ac:dyDescent="0.35">
      <c r="A61" s="413"/>
      <c r="B61" s="331"/>
      <c r="C61" s="346"/>
      <c r="D61" s="622"/>
      <c r="E61" s="622"/>
      <c r="F61" s="622"/>
      <c r="G61" s="622"/>
      <c r="H61" s="622"/>
      <c r="I61" s="622"/>
      <c r="J61" s="622"/>
      <c r="K61" s="622"/>
      <c r="L61" s="622"/>
      <c r="M61" s="622"/>
      <c r="N61" s="622"/>
      <c r="O61" s="622"/>
      <c r="P61" s="326"/>
      <c r="Q61" s="315"/>
    </row>
    <row r="62" spans="1:17" ht="12.75" customHeight="1" x14ac:dyDescent="0.35">
      <c r="A62" s="413"/>
      <c r="B62" s="331"/>
      <c r="C62" s="346"/>
      <c r="D62" s="315"/>
      <c r="E62" s="315"/>
      <c r="F62" s="315"/>
      <c r="G62" s="315"/>
      <c r="H62" s="315"/>
      <c r="I62" s="315"/>
      <c r="J62" s="315"/>
      <c r="K62" s="315"/>
      <c r="L62" s="315"/>
      <c r="M62" s="315"/>
      <c r="N62" s="315"/>
      <c r="O62" s="315"/>
      <c r="P62" s="326"/>
      <c r="Q62" s="315"/>
    </row>
    <row r="63" spans="1:17" ht="12.75" customHeight="1" x14ac:dyDescent="0.35">
      <c r="A63" s="413"/>
      <c r="B63" s="331"/>
      <c r="C63" s="346"/>
      <c r="D63" s="315" t="s">
        <v>93</v>
      </c>
      <c r="E63" s="315"/>
      <c r="F63" s="315"/>
      <c r="G63" s="315"/>
      <c r="H63" s="315"/>
      <c r="I63" s="315"/>
      <c r="J63" s="315"/>
      <c r="K63" s="315"/>
      <c r="L63" s="315"/>
      <c r="M63" s="315"/>
      <c r="N63" s="315"/>
      <c r="O63" s="315"/>
      <c r="P63" s="326"/>
      <c r="Q63" s="315"/>
    </row>
    <row r="64" spans="1:17" ht="12.75" customHeight="1" x14ac:dyDescent="0.35">
      <c r="A64" s="413"/>
      <c r="B64" s="331"/>
      <c r="C64" s="346"/>
      <c r="D64" s="315"/>
      <c r="E64" s="315"/>
      <c r="F64" s="315"/>
      <c r="G64" s="315"/>
      <c r="H64" s="315"/>
      <c r="I64" s="315"/>
      <c r="J64" s="315"/>
      <c r="K64" s="315"/>
      <c r="L64" s="315"/>
      <c r="M64" s="315"/>
      <c r="N64" s="315"/>
      <c r="O64" s="315"/>
      <c r="P64" s="326"/>
      <c r="Q64" s="315"/>
    </row>
    <row r="65" spans="1:17" ht="12.75" customHeight="1" x14ac:dyDescent="0.35">
      <c r="A65" s="413"/>
      <c r="B65" s="349"/>
      <c r="C65" s="346"/>
      <c r="D65" s="350" t="s">
        <v>94</v>
      </c>
      <c r="E65" s="315"/>
      <c r="F65" s="315"/>
      <c r="G65" s="315"/>
      <c r="H65" s="315"/>
      <c r="I65" s="315"/>
      <c r="J65" s="315"/>
      <c r="K65" s="315"/>
      <c r="L65" s="315"/>
      <c r="M65" s="315"/>
      <c r="N65" s="315"/>
      <c r="O65" s="315"/>
      <c r="P65" s="326"/>
      <c r="Q65" s="315"/>
    </row>
    <row r="66" spans="1:17" ht="12.75" customHeight="1" x14ac:dyDescent="0.35">
      <c r="A66" s="413"/>
      <c r="B66" s="331"/>
      <c r="C66" s="346"/>
      <c r="D66" s="616" t="s">
        <v>807</v>
      </c>
      <c r="E66" s="616"/>
      <c r="F66" s="616"/>
      <c r="G66" s="616"/>
      <c r="H66" s="616"/>
      <c r="I66" s="616"/>
      <c r="J66" s="616"/>
      <c r="K66" s="616"/>
      <c r="L66" s="616"/>
      <c r="M66" s="616"/>
      <c r="N66" s="616"/>
      <c r="O66" s="616"/>
      <c r="P66" s="326"/>
      <c r="Q66" s="315"/>
    </row>
    <row r="67" spans="1:17" ht="12.75" customHeight="1" x14ac:dyDescent="0.35">
      <c r="A67" s="413"/>
      <c r="B67" s="331"/>
      <c r="C67" s="346"/>
      <c r="D67" s="616"/>
      <c r="E67" s="616"/>
      <c r="F67" s="616"/>
      <c r="G67" s="616"/>
      <c r="H67" s="616"/>
      <c r="I67" s="616"/>
      <c r="J67" s="616"/>
      <c r="K67" s="616"/>
      <c r="L67" s="616"/>
      <c r="M67" s="616"/>
      <c r="N67" s="616"/>
      <c r="O67" s="616"/>
      <c r="P67" s="326"/>
      <c r="Q67" s="315"/>
    </row>
    <row r="68" spans="1:17" ht="12.75" customHeight="1" x14ac:dyDescent="0.35">
      <c r="A68" s="413"/>
      <c r="B68" s="331"/>
      <c r="C68" s="346"/>
      <c r="D68" s="616"/>
      <c r="E68" s="616"/>
      <c r="F68" s="616"/>
      <c r="G68" s="616"/>
      <c r="H68" s="616"/>
      <c r="I68" s="616"/>
      <c r="J68" s="616"/>
      <c r="K68" s="616"/>
      <c r="L68" s="616"/>
      <c r="M68" s="616"/>
      <c r="N68" s="616"/>
      <c r="O68" s="616"/>
      <c r="P68" s="326"/>
      <c r="Q68" s="315"/>
    </row>
    <row r="69" spans="1:17" ht="12.75" customHeight="1" x14ac:dyDescent="0.35">
      <c r="A69" s="413"/>
      <c r="B69" s="349"/>
      <c r="C69" s="346"/>
      <c r="D69" s="350" t="s">
        <v>415</v>
      </c>
      <c r="E69" s="315"/>
      <c r="F69" s="315"/>
      <c r="G69" s="315"/>
      <c r="H69" s="315"/>
      <c r="I69" s="315"/>
      <c r="J69" s="315"/>
      <c r="K69" s="315"/>
      <c r="L69" s="315"/>
      <c r="M69" s="315"/>
      <c r="N69" s="315"/>
      <c r="O69" s="315"/>
      <c r="P69" s="326"/>
      <c r="Q69" s="315"/>
    </row>
    <row r="70" spans="1:17" ht="12.75" customHeight="1" x14ac:dyDescent="0.35">
      <c r="A70" s="413"/>
      <c r="B70" s="331"/>
      <c r="C70" s="346"/>
      <c r="D70" s="622" t="s">
        <v>6748</v>
      </c>
      <c r="E70" s="622"/>
      <c r="F70" s="622"/>
      <c r="G70" s="622"/>
      <c r="H70" s="622"/>
      <c r="I70" s="622"/>
      <c r="J70" s="622"/>
      <c r="K70" s="622"/>
      <c r="L70" s="622"/>
      <c r="M70" s="622"/>
      <c r="N70" s="622"/>
      <c r="O70" s="622"/>
      <c r="P70" s="326"/>
      <c r="Q70" s="315"/>
    </row>
    <row r="71" spans="1:17" ht="12.75" customHeight="1" x14ac:dyDescent="0.35">
      <c r="A71" s="413"/>
      <c r="B71" s="331"/>
      <c r="C71" s="346"/>
      <c r="D71" s="622"/>
      <c r="E71" s="622"/>
      <c r="F71" s="622"/>
      <c r="G71" s="622"/>
      <c r="H71" s="622"/>
      <c r="I71" s="622"/>
      <c r="J71" s="622"/>
      <c r="K71" s="622"/>
      <c r="L71" s="622"/>
      <c r="M71" s="622"/>
      <c r="N71" s="622"/>
      <c r="O71" s="622"/>
      <c r="P71" s="326"/>
      <c r="Q71" s="315"/>
    </row>
    <row r="72" spans="1:17" ht="12.75" customHeight="1" x14ac:dyDescent="0.35">
      <c r="A72" s="413"/>
      <c r="B72" s="331"/>
      <c r="C72" s="415"/>
      <c r="D72" s="622"/>
      <c r="E72" s="622"/>
      <c r="F72" s="622"/>
      <c r="G72" s="622"/>
      <c r="H72" s="622"/>
      <c r="I72" s="622"/>
      <c r="J72" s="622"/>
      <c r="K72" s="622"/>
      <c r="L72" s="622"/>
      <c r="M72" s="622"/>
      <c r="N72" s="622"/>
      <c r="O72" s="622"/>
      <c r="P72" s="326"/>
      <c r="Q72" s="315"/>
    </row>
    <row r="73" spans="1:17" ht="12.75" customHeight="1" x14ac:dyDescent="0.35">
      <c r="A73" s="413"/>
      <c r="B73" s="331"/>
      <c r="C73" s="346"/>
      <c r="D73" s="622"/>
      <c r="E73" s="622"/>
      <c r="F73" s="622"/>
      <c r="G73" s="622"/>
      <c r="H73" s="622"/>
      <c r="I73" s="622"/>
      <c r="J73" s="622"/>
      <c r="K73" s="622"/>
      <c r="L73" s="622"/>
      <c r="M73" s="622"/>
      <c r="N73" s="622"/>
      <c r="O73" s="622"/>
      <c r="P73" s="326"/>
      <c r="Q73" s="315"/>
    </row>
    <row r="74" spans="1:17" ht="12.75" customHeight="1" x14ac:dyDescent="0.35">
      <c r="A74" s="413"/>
      <c r="B74" s="331"/>
      <c r="C74" s="346"/>
      <c r="D74" s="622"/>
      <c r="E74" s="622"/>
      <c r="F74" s="622"/>
      <c r="G74" s="622"/>
      <c r="H74" s="622"/>
      <c r="I74" s="622"/>
      <c r="J74" s="622"/>
      <c r="K74" s="622"/>
      <c r="L74" s="622"/>
      <c r="M74" s="622"/>
      <c r="N74" s="622"/>
      <c r="O74" s="622"/>
      <c r="P74" s="326"/>
      <c r="Q74" s="315"/>
    </row>
    <row r="75" spans="1:17" ht="12.75" customHeight="1" x14ac:dyDescent="0.35">
      <c r="A75" s="413"/>
      <c r="B75" s="331"/>
      <c r="C75" s="346"/>
      <c r="D75" s="622"/>
      <c r="E75" s="622"/>
      <c r="F75" s="622"/>
      <c r="G75" s="622"/>
      <c r="H75" s="622"/>
      <c r="I75" s="622"/>
      <c r="J75" s="622"/>
      <c r="K75" s="622"/>
      <c r="L75" s="622"/>
      <c r="M75" s="622"/>
      <c r="N75" s="622"/>
      <c r="O75" s="622"/>
      <c r="P75" s="326"/>
      <c r="Q75" s="315"/>
    </row>
    <row r="76" spans="1:17" ht="5.25" customHeight="1" thickBot="1" x14ac:dyDescent="0.4">
      <c r="A76" s="413"/>
      <c r="B76" s="351"/>
      <c r="C76" s="352"/>
      <c r="D76" s="353"/>
      <c r="E76" s="353"/>
      <c r="F76" s="353"/>
      <c r="G76" s="353"/>
      <c r="H76" s="353"/>
      <c r="I76" s="353"/>
      <c r="J76" s="353"/>
      <c r="K76" s="353"/>
      <c r="L76" s="353"/>
      <c r="M76" s="353"/>
      <c r="N76" s="353"/>
      <c r="O76" s="353"/>
      <c r="P76" s="354"/>
      <c r="Q76" s="315"/>
    </row>
    <row r="77" spans="1:17" ht="6.75" customHeight="1" x14ac:dyDescent="0.35">
      <c r="A77" s="413"/>
      <c r="B77" s="355"/>
      <c r="C77" s="356"/>
      <c r="D77" s="357"/>
      <c r="E77" s="357"/>
      <c r="F77" s="357"/>
      <c r="G77" s="357"/>
      <c r="H77" s="357"/>
      <c r="I77" s="357"/>
      <c r="J77" s="357"/>
      <c r="K77" s="357"/>
      <c r="L77" s="357"/>
      <c r="M77" s="357"/>
      <c r="N77" s="357"/>
      <c r="O77" s="357"/>
      <c r="P77" s="358"/>
      <c r="Q77" s="315"/>
    </row>
    <row r="78" spans="1:17" ht="12.75" customHeight="1" x14ac:dyDescent="0.35">
      <c r="A78" s="413"/>
      <c r="B78" s="349"/>
      <c r="C78" s="346" t="str">
        <f>CONCATENATE(Questionnaire!B17," to ",Questionnaire!B31)</f>
        <v>1 to 15</v>
      </c>
      <c r="D78" s="350" t="s">
        <v>417</v>
      </c>
      <c r="E78" s="315"/>
      <c r="F78" s="315"/>
      <c r="G78" s="315"/>
      <c r="H78" s="315"/>
      <c r="I78" s="315"/>
      <c r="J78" s="315"/>
      <c r="K78" s="315"/>
      <c r="L78" s="315"/>
      <c r="M78" s="315"/>
      <c r="N78" s="315"/>
      <c r="O78" s="315"/>
      <c r="P78" s="326"/>
      <c r="Q78" s="315"/>
    </row>
    <row r="79" spans="1:17" ht="12.75" customHeight="1" x14ac:dyDescent="0.35">
      <c r="A79" s="413"/>
      <c r="B79" s="331"/>
      <c r="C79" s="346" t="s">
        <v>2333</v>
      </c>
      <c r="D79" s="616" t="s">
        <v>808</v>
      </c>
      <c r="E79" s="616"/>
      <c r="F79" s="616"/>
      <c r="G79" s="616"/>
      <c r="H79" s="616"/>
      <c r="I79" s="616"/>
      <c r="J79" s="616"/>
      <c r="K79" s="616"/>
      <c r="L79" s="616"/>
      <c r="M79" s="616"/>
      <c r="N79" s="616"/>
      <c r="O79" s="616"/>
      <c r="P79" s="326"/>
      <c r="Q79" s="315"/>
    </row>
    <row r="80" spans="1:17" ht="12.75" customHeight="1" x14ac:dyDescent="0.35">
      <c r="A80" s="413"/>
      <c r="B80" s="331"/>
      <c r="C80" s="346"/>
      <c r="D80" s="616"/>
      <c r="E80" s="616"/>
      <c r="F80" s="616"/>
      <c r="G80" s="616"/>
      <c r="H80" s="616"/>
      <c r="I80" s="616"/>
      <c r="J80" s="616"/>
      <c r="K80" s="616"/>
      <c r="L80" s="616"/>
      <c r="M80" s="616"/>
      <c r="N80" s="616"/>
      <c r="O80" s="616"/>
      <c r="P80" s="326"/>
      <c r="Q80" s="315"/>
    </row>
    <row r="81" spans="1:17" ht="12.75" customHeight="1" x14ac:dyDescent="0.35">
      <c r="A81" s="413"/>
      <c r="B81" s="331"/>
      <c r="C81" s="346"/>
      <c r="D81" s="616"/>
      <c r="E81" s="616"/>
      <c r="F81" s="616"/>
      <c r="G81" s="616"/>
      <c r="H81" s="616"/>
      <c r="I81" s="616"/>
      <c r="J81" s="616"/>
      <c r="K81" s="616"/>
      <c r="L81" s="616"/>
      <c r="M81" s="616"/>
      <c r="N81" s="616"/>
      <c r="O81" s="616"/>
      <c r="P81" s="326"/>
      <c r="Q81" s="315"/>
    </row>
    <row r="82" spans="1:17" ht="21.75" customHeight="1" x14ac:dyDescent="0.35">
      <c r="A82" s="413"/>
      <c r="B82" s="331"/>
      <c r="C82" s="346"/>
      <c r="D82" s="623" t="s">
        <v>3474</v>
      </c>
      <c r="E82" s="623"/>
      <c r="F82" s="623"/>
      <c r="G82" s="623"/>
      <c r="H82" s="623"/>
      <c r="I82" s="623"/>
      <c r="J82" s="623"/>
      <c r="K82" s="623"/>
      <c r="L82" s="623"/>
      <c r="M82" s="623"/>
      <c r="N82" s="623"/>
      <c r="O82" s="623"/>
      <c r="P82" s="326"/>
      <c r="Q82" s="315"/>
    </row>
    <row r="83" spans="1:17" ht="12.75" customHeight="1" x14ac:dyDescent="0.35">
      <c r="A83" s="413"/>
      <c r="B83" s="331"/>
      <c r="C83" s="346"/>
      <c r="D83" s="624" t="s">
        <v>414</v>
      </c>
      <c r="E83" s="624"/>
      <c r="F83" s="624"/>
      <c r="G83" s="624"/>
      <c r="H83" s="624"/>
      <c r="I83" s="624"/>
      <c r="J83" s="624"/>
      <c r="K83" s="624"/>
      <c r="L83" s="624"/>
      <c r="M83" s="624"/>
      <c r="N83" s="624"/>
      <c r="O83" s="624"/>
      <c r="P83" s="326"/>
      <c r="Q83" s="315"/>
    </row>
    <row r="84" spans="1:17" ht="12.75" customHeight="1" x14ac:dyDescent="0.35">
      <c r="A84" s="413"/>
      <c r="B84" s="331"/>
      <c r="C84" s="346"/>
      <c r="D84" s="624"/>
      <c r="E84" s="624"/>
      <c r="F84" s="624"/>
      <c r="G84" s="624"/>
      <c r="H84" s="624"/>
      <c r="I84" s="624"/>
      <c r="J84" s="624"/>
      <c r="K84" s="624"/>
      <c r="L84" s="624"/>
      <c r="M84" s="624"/>
      <c r="N84" s="624"/>
      <c r="O84" s="624"/>
      <c r="P84" s="326"/>
      <c r="Q84" s="315"/>
    </row>
    <row r="85" spans="1:17" ht="12.75" customHeight="1" x14ac:dyDescent="0.35">
      <c r="A85" s="413"/>
      <c r="B85" s="331"/>
      <c r="C85" s="346"/>
      <c r="D85" s="624"/>
      <c r="E85" s="624"/>
      <c r="F85" s="624"/>
      <c r="G85" s="624"/>
      <c r="H85" s="624"/>
      <c r="I85" s="624"/>
      <c r="J85" s="624"/>
      <c r="K85" s="624"/>
      <c r="L85" s="624"/>
      <c r="M85" s="624"/>
      <c r="N85" s="624"/>
      <c r="O85" s="624"/>
      <c r="P85" s="326"/>
      <c r="Q85" s="315"/>
    </row>
    <row r="86" spans="1:17" ht="12.75" customHeight="1" x14ac:dyDescent="0.35">
      <c r="A86" s="413"/>
      <c r="B86" s="331"/>
      <c r="C86" s="346"/>
      <c r="D86" s="623" t="s">
        <v>3473</v>
      </c>
      <c r="E86" s="623"/>
      <c r="F86" s="623"/>
      <c r="G86" s="623"/>
      <c r="H86" s="623"/>
      <c r="I86" s="623"/>
      <c r="J86" s="623"/>
      <c r="K86" s="623"/>
      <c r="L86" s="623"/>
      <c r="M86" s="623"/>
      <c r="N86" s="623"/>
      <c r="O86" s="623"/>
      <c r="P86" s="326"/>
      <c r="Q86" s="315"/>
    </row>
    <row r="87" spans="1:17" ht="12.75" customHeight="1" x14ac:dyDescent="0.35">
      <c r="A87" s="413"/>
      <c r="B87" s="331"/>
      <c r="C87" s="346"/>
      <c r="D87" s="623"/>
      <c r="E87" s="623"/>
      <c r="F87" s="623"/>
      <c r="G87" s="623"/>
      <c r="H87" s="623"/>
      <c r="I87" s="623"/>
      <c r="J87" s="623"/>
      <c r="K87" s="623"/>
      <c r="L87" s="623"/>
      <c r="M87" s="623"/>
      <c r="N87" s="623"/>
      <c r="O87" s="623"/>
      <c r="P87" s="326"/>
      <c r="Q87" s="315"/>
    </row>
    <row r="88" spans="1:17" ht="12.75" customHeight="1" x14ac:dyDescent="0.35">
      <c r="A88" s="413"/>
      <c r="B88" s="331"/>
      <c r="C88" s="346"/>
      <c r="D88" s="623"/>
      <c r="E88" s="623"/>
      <c r="F88" s="623"/>
      <c r="G88" s="623"/>
      <c r="H88" s="623"/>
      <c r="I88" s="623"/>
      <c r="J88" s="623"/>
      <c r="K88" s="623"/>
      <c r="L88" s="623"/>
      <c r="M88" s="623"/>
      <c r="N88" s="623"/>
      <c r="O88" s="623"/>
      <c r="P88" s="326"/>
      <c r="Q88" s="315"/>
    </row>
    <row r="89" spans="1:17" ht="12.75" customHeight="1" x14ac:dyDescent="0.35">
      <c r="A89" s="413"/>
      <c r="B89" s="331"/>
      <c r="C89" s="346"/>
      <c r="D89" s="623" t="s">
        <v>6493</v>
      </c>
      <c r="E89" s="623"/>
      <c r="F89" s="623"/>
      <c r="G89" s="623"/>
      <c r="H89" s="623"/>
      <c r="I89" s="623"/>
      <c r="J89" s="623"/>
      <c r="K89" s="623"/>
      <c r="L89" s="623"/>
      <c r="M89" s="623"/>
      <c r="N89" s="623"/>
      <c r="O89" s="623"/>
      <c r="P89" s="326"/>
      <c r="Q89" s="315"/>
    </row>
    <row r="90" spans="1:17" ht="12.75" customHeight="1" x14ac:dyDescent="0.35">
      <c r="A90" s="413"/>
      <c r="B90" s="331"/>
      <c r="C90" s="346"/>
      <c r="D90" s="623"/>
      <c r="E90" s="623"/>
      <c r="F90" s="623"/>
      <c r="G90" s="623"/>
      <c r="H90" s="623"/>
      <c r="I90" s="623"/>
      <c r="J90" s="623"/>
      <c r="K90" s="623"/>
      <c r="L90" s="623"/>
      <c r="M90" s="623"/>
      <c r="N90" s="623"/>
      <c r="O90" s="623"/>
      <c r="P90" s="326"/>
      <c r="Q90" s="315"/>
    </row>
    <row r="91" spans="1:17" ht="12.75" customHeight="1" x14ac:dyDescent="0.35">
      <c r="A91" s="413"/>
      <c r="B91" s="349"/>
      <c r="C91" s="346"/>
      <c r="D91" s="350" t="s">
        <v>812</v>
      </c>
      <c r="E91" s="361"/>
      <c r="F91" s="361"/>
      <c r="G91" s="361"/>
      <c r="H91" s="361"/>
      <c r="I91" s="361"/>
      <c r="J91" s="361"/>
      <c r="K91" s="361"/>
      <c r="L91" s="361"/>
      <c r="M91" s="361"/>
      <c r="N91" s="361"/>
      <c r="O91" s="361"/>
      <c r="P91" s="326"/>
      <c r="Q91" s="315"/>
    </row>
    <row r="92" spans="1:17" ht="12.75" customHeight="1" x14ac:dyDescent="0.35">
      <c r="A92" s="413"/>
      <c r="B92" s="331"/>
      <c r="C92" s="346"/>
      <c r="D92" s="362" t="s">
        <v>813</v>
      </c>
      <c r="E92" s="363"/>
      <c r="F92" s="363"/>
      <c r="G92" s="363"/>
      <c r="H92" s="363"/>
      <c r="I92" s="363"/>
      <c r="J92" s="363"/>
      <c r="K92" s="363"/>
      <c r="L92" s="363"/>
      <c r="M92" s="363"/>
      <c r="N92" s="363"/>
      <c r="O92" s="363"/>
      <c r="P92" s="326"/>
      <c r="Q92" s="315"/>
    </row>
    <row r="93" spans="1:17" ht="12.75" customHeight="1" x14ac:dyDescent="0.35">
      <c r="A93" s="413"/>
      <c r="B93" s="328"/>
      <c r="C93" s="346"/>
      <c r="D93" s="327"/>
      <c r="E93" s="327"/>
      <c r="F93" s="327"/>
      <c r="G93" s="327"/>
      <c r="H93" s="327"/>
      <c r="I93" s="327"/>
      <c r="J93" s="327"/>
      <c r="K93" s="327"/>
      <c r="L93" s="327"/>
      <c r="M93" s="327"/>
      <c r="N93" s="327"/>
      <c r="O93" s="327"/>
      <c r="P93" s="326"/>
      <c r="Q93" s="315"/>
    </row>
    <row r="94" spans="1:17" ht="12.75" customHeight="1" x14ac:dyDescent="0.35">
      <c r="A94" s="413"/>
      <c r="B94" s="349"/>
      <c r="C94" s="346" t="str">
        <f>CONCATENATE(Questionnaire!B42," &amp; ",Questionnaire!B43)</f>
        <v>18 &amp; 19</v>
      </c>
      <c r="D94" s="350" t="str">
        <f>CONCATENATE("Libraries permanently closed and opened during ",Year-1,"-",Year-2000)</f>
        <v>Libraries permanently closed and opened during 2020-21</v>
      </c>
      <c r="E94" s="315"/>
      <c r="F94" s="315"/>
      <c r="G94" s="315"/>
      <c r="H94" s="315"/>
      <c r="I94" s="315"/>
      <c r="J94" s="315"/>
      <c r="K94" s="315"/>
      <c r="L94" s="315"/>
      <c r="M94" s="315"/>
      <c r="N94" s="315"/>
      <c r="O94" s="315"/>
      <c r="P94" s="326"/>
      <c r="Q94" s="315"/>
    </row>
    <row r="95" spans="1:17" ht="12.75" customHeight="1" x14ac:dyDescent="0.35">
      <c r="A95" s="413"/>
      <c r="B95" s="331"/>
      <c r="C95" s="346"/>
      <c r="D95" s="315" t="s">
        <v>6798</v>
      </c>
      <c r="E95" s="315"/>
      <c r="F95" s="315"/>
      <c r="G95" s="315"/>
      <c r="H95" s="315"/>
      <c r="I95" s="315"/>
      <c r="J95" s="315"/>
      <c r="K95" s="315"/>
      <c r="L95" s="315"/>
      <c r="M95" s="315"/>
      <c r="N95" s="315"/>
      <c r="O95" s="315"/>
      <c r="P95" s="326"/>
      <c r="Q95" s="315"/>
    </row>
    <row r="96" spans="1:17" ht="12.75" customHeight="1" x14ac:dyDescent="0.35">
      <c r="A96" s="413"/>
      <c r="B96" s="331"/>
      <c r="C96" s="346"/>
      <c r="D96" s="447"/>
      <c r="E96" s="447"/>
      <c r="F96" s="447"/>
      <c r="G96" s="447"/>
      <c r="H96" s="447"/>
      <c r="I96" s="447"/>
      <c r="J96" s="447"/>
      <c r="K96" s="447"/>
      <c r="L96" s="447"/>
      <c r="M96" s="447"/>
      <c r="N96" s="447"/>
      <c r="O96" s="447"/>
      <c r="P96" s="326"/>
      <c r="Q96" s="315"/>
    </row>
    <row r="97" spans="1:17" ht="12.75" customHeight="1" x14ac:dyDescent="0.35">
      <c r="A97" s="413"/>
      <c r="B97" s="331"/>
      <c r="C97" s="346">
        <f>Questionnaire!B42</f>
        <v>18</v>
      </c>
      <c r="D97" s="350" t="str">
        <f>CONCATENATE("Libraries permanently closed during ",Year-1,"-",Year-2000)</f>
        <v>Libraries permanently closed during 2020-21</v>
      </c>
      <c r="E97" s="315"/>
      <c r="F97" s="315"/>
      <c r="G97" s="315"/>
      <c r="H97" s="315"/>
      <c r="I97" s="315"/>
      <c r="J97" s="315"/>
      <c r="K97" s="315"/>
      <c r="L97" s="315"/>
      <c r="M97" s="315"/>
      <c r="N97" s="315"/>
      <c r="O97" s="315"/>
      <c r="P97" s="326"/>
      <c r="Q97" s="315"/>
    </row>
    <row r="98" spans="1:17" ht="12.75" customHeight="1" x14ac:dyDescent="0.35">
      <c r="A98" s="413"/>
      <c r="B98" s="331"/>
      <c r="C98" s="346"/>
      <c r="D98" s="315" t="s">
        <v>2078</v>
      </c>
      <c r="E98" s="315"/>
      <c r="F98" s="315"/>
      <c r="G98" s="315"/>
      <c r="H98" s="315"/>
      <c r="I98" s="315"/>
      <c r="J98" s="315"/>
      <c r="K98" s="315"/>
      <c r="L98" s="315"/>
      <c r="M98" s="315"/>
      <c r="N98" s="315"/>
      <c r="O98" s="315"/>
      <c r="P98" s="326"/>
      <c r="Q98" s="315"/>
    </row>
    <row r="99" spans="1:17" ht="12.75" customHeight="1" x14ac:dyDescent="0.35">
      <c r="A99" s="413"/>
      <c r="B99" s="331"/>
      <c r="C99" s="346"/>
      <c r="D99" s="315" t="s">
        <v>2079</v>
      </c>
      <c r="E99" s="315"/>
      <c r="F99" s="315"/>
      <c r="G99" s="315"/>
      <c r="H99" s="315"/>
      <c r="I99" s="315"/>
      <c r="J99" s="315"/>
      <c r="K99" s="315"/>
      <c r="L99" s="315"/>
      <c r="M99" s="315"/>
      <c r="N99" s="315"/>
      <c r="O99" s="315"/>
      <c r="P99" s="326"/>
      <c r="Q99" s="315"/>
    </row>
    <row r="100" spans="1:17" ht="12.75" customHeight="1" x14ac:dyDescent="0.35">
      <c r="A100" s="413"/>
      <c r="B100" s="331"/>
      <c r="C100" s="346"/>
      <c r="D100" s="315"/>
      <c r="E100" s="315"/>
      <c r="F100" s="315"/>
      <c r="G100" s="315"/>
      <c r="H100" s="315"/>
      <c r="I100" s="315"/>
      <c r="J100" s="315"/>
      <c r="K100" s="315"/>
      <c r="L100" s="315"/>
      <c r="M100" s="315"/>
      <c r="N100" s="315"/>
      <c r="O100" s="315"/>
      <c r="P100" s="326"/>
      <c r="Q100" s="315"/>
    </row>
    <row r="101" spans="1:17" ht="12.75" customHeight="1" x14ac:dyDescent="0.35">
      <c r="A101" s="413"/>
      <c r="B101" s="331"/>
      <c r="C101" s="346">
        <f>Questionnaire!B43</f>
        <v>19</v>
      </c>
      <c r="D101" s="350" t="str">
        <f>CONCATENATE("Libraries opened during ",Year-1,"-",Year-2000)</f>
        <v>Libraries opened during 2020-21</v>
      </c>
      <c r="E101" s="315"/>
      <c r="F101" s="315"/>
      <c r="G101" s="315"/>
      <c r="H101" s="315"/>
      <c r="I101" s="315"/>
      <c r="J101" s="315"/>
      <c r="K101" s="315"/>
      <c r="L101" s="315"/>
      <c r="M101" s="315"/>
      <c r="N101" s="315"/>
      <c r="O101" s="315"/>
      <c r="P101" s="326"/>
      <c r="Q101" s="315"/>
    </row>
    <row r="102" spans="1:17" ht="12.75" customHeight="1" x14ac:dyDescent="0.35">
      <c r="A102" s="413"/>
      <c r="B102" s="331"/>
      <c r="C102" s="346"/>
      <c r="D102" s="616" t="s">
        <v>6478</v>
      </c>
      <c r="E102" s="616"/>
      <c r="F102" s="616"/>
      <c r="G102" s="616"/>
      <c r="H102" s="616"/>
      <c r="I102" s="616"/>
      <c r="J102" s="616"/>
      <c r="K102" s="616"/>
      <c r="L102" s="616"/>
      <c r="M102" s="616"/>
      <c r="N102" s="616"/>
      <c r="O102" s="616"/>
      <c r="P102" s="326"/>
      <c r="Q102" s="315"/>
    </row>
    <row r="103" spans="1:17" ht="12.75" customHeight="1" x14ac:dyDescent="0.35">
      <c r="A103" s="413"/>
      <c r="B103" s="331"/>
      <c r="C103" s="346"/>
      <c r="D103" s="616"/>
      <c r="E103" s="616"/>
      <c r="F103" s="616"/>
      <c r="G103" s="616"/>
      <c r="H103" s="616"/>
      <c r="I103" s="616"/>
      <c r="J103" s="616"/>
      <c r="K103" s="616"/>
      <c r="L103" s="616"/>
      <c r="M103" s="616"/>
      <c r="N103" s="616"/>
      <c r="O103" s="616"/>
      <c r="P103" s="326"/>
      <c r="Q103" s="315"/>
    </row>
    <row r="104" spans="1:17" ht="12.75" customHeight="1" x14ac:dyDescent="0.35">
      <c r="A104" s="413"/>
      <c r="B104" s="331"/>
      <c r="C104" s="346"/>
      <c r="D104" s="315"/>
      <c r="E104" s="315"/>
      <c r="F104" s="315"/>
      <c r="G104" s="315"/>
      <c r="H104" s="315"/>
      <c r="I104" s="315"/>
      <c r="J104" s="315"/>
      <c r="K104" s="315"/>
      <c r="L104" s="315"/>
      <c r="M104" s="315"/>
      <c r="N104" s="315"/>
      <c r="O104" s="315"/>
      <c r="P104" s="326"/>
      <c r="Q104" s="315"/>
    </row>
    <row r="105" spans="1:17" ht="12.75" customHeight="1" x14ac:dyDescent="0.35">
      <c r="A105" s="413"/>
      <c r="B105" s="331"/>
      <c r="C105" s="346"/>
      <c r="D105" s="623" t="s">
        <v>2080</v>
      </c>
      <c r="E105" s="623"/>
      <c r="F105" s="623"/>
      <c r="G105" s="623"/>
      <c r="H105" s="623"/>
      <c r="I105" s="623"/>
      <c r="J105" s="623"/>
      <c r="K105" s="623"/>
      <c r="L105" s="623"/>
      <c r="M105" s="623"/>
      <c r="N105" s="623"/>
      <c r="O105" s="623"/>
      <c r="P105" s="326"/>
      <c r="Q105" s="315"/>
    </row>
    <row r="106" spans="1:17" ht="12.75" customHeight="1" x14ac:dyDescent="0.35">
      <c r="A106" s="413"/>
      <c r="B106" s="331"/>
      <c r="C106" s="346"/>
      <c r="D106" s="623"/>
      <c r="E106" s="623"/>
      <c r="F106" s="623"/>
      <c r="G106" s="623"/>
      <c r="H106" s="623"/>
      <c r="I106" s="623"/>
      <c r="J106" s="623"/>
      <c r="K106" s="623"/>
      <c r="L106" s="623"/>
      <c r="M106" s="623"/>
      <c r="N106" s="623"/>
      <c r="O106" s="623"/>
      <c r="P106" s="326"/>
      <c r="Q106" s="315"/>
    </row>
    <row r="107" spans="1:17" ht="12.75" customHeight="1" x14ac:dyDescent="0.35">
      <c r="A107" s="413"/>
      <c r="B107" s="331"/>
      <c r="C107" s="346"/>
      <c r="D107" s="359"/>
      <c r="E107" s="359"/>
      <c r="F107" s="359"/>
      <c r="G107" s="359"/>
      <c r="H107" s="359"/>
      <c r="I107" s="359"/>
      <c r="J107" s="359"/>
      <c r="K107" s="359"/>
      <c r="L107" s="359"/>
      <c r="M107" s="359"/>
      <c r="N107" s="359"/>
      <c r="O107" s="359"/>
      <c r="P107" s="326"/>
      <c r="Q107" s="315"/>
    </row>
    <row r="108" spans="1:17" ht="12.75" customHeight="1" x14ac:dyDescent="0.35">
      <c r="A108" s="413"/>
      <c r="B108" s="349"/>
      <c r="C108" s="346" t="str">
        <f>CONCATENATE(Questionnaire!B53," &amp; ",Questionnaire!B56)</f>
        <v>21 &amp; 22</v>
      </c>
      <c r="D108" s="350" t="s">
        <v>416</v>
      </c>
      <c r="E108" s="315"/>
      <c r="F108" s="315"/>
      <c r="G108" s="315"/>
      <c r="H108" s="315"/>
      <c r="I108" s="315"/>
      <c r="J108" s="315"/>
      <c r="K108" s="315"/>
      <c r="L108" s="315"/>
      <c r="M108" s="315"/>
      <c r="N108" s="315"/>
      <c r="O108" s="315"/>
      <c r="P108" s="326"/>
      <c r="Q108" s="315"/>
    </row>
    <row r="109" spans="1:17" ht="12.75" customHeight="1" x14ac:dyDescent="0.35">
      <c r="A109" s="413"/>
      <c r="B109" s="331"/>
      <c r="C109" s="346"/>
      <c r="D109" s="616" t="s">
        <v>3471</v>
      </c>
      <c r="E109" s="616"/>
      <c r="F109" s="616"/>
      <c r="G109" s="616"/>
      <c r="H109" s="616"/>
      <c r="I109" s="616"/>
      <c r="J109" s="616"/>
      <c r="K109" s="616"/>
      <c r="L109" s="616"/>
      <c r="M109" s="616"/>
      <c r="N109" s="616"/>
      <c r="O109" s="616"/>
      <c r="P109" s="326"/>
      <c r="Q109" s="315"/>
    </row>
    <row r="110" spans="1:17" ht="12.75" customHeight="1" x14ac:dyDescent="0.35">
      <c r="A110" s="413"/>
      <c r="B110" s="331"/>
      <c r="C110" s="346"/>
      <c r="D110" s="616"/>
      <c r="E110" s="616"/>
      <c r="F110" s="616"/>
      <c r="G110" s="616"/>
      <c r="H110" s="616"/>
      <c r="I110" s="616"/>
      <c r="J110" s="616"/>
      <c r="K110" s="616"/>
      <c r="L110" s="616"/>
      <c r="M110" s="616"/>
      <c r="N110" s="616"/>
      <c r="O110" s="616"/>
      <c r="P110" s="326"/>
      <c r="Q110" s="315"/>
    </row>
    <row r="111" spans="1:17" ht="12.75" customHeight="1" x14ac:dyDescent="0.35">
      <c r="A111" s="413"/>
      <c r="B111" s="331"/>
      <c r="C111" s="346"/>
      <c r="D111" s="616"/>
      <c r="E111" s="616"/>
      <c r="F111" s="616"/>
      <c r="G111" s="616"/>
      <c r="H111" s="616"/>
      <c r="I111" s="616"/>
      <c r="J111" s="616"/>
      <c r="K111" s="616"/>
      <c r="L111" s="616"/>
      <c r="M111" s="616"/>
      <c r="N111" s="616"/>
      <c r="O111" s="616"/>
      <c r="P111" s="326"/>
      <c r="Q111" s="315"/>
    </row>
    <row r="112" spans="1:17" ht="12.75" customHeight="1" x14ac:dyDescent="0.35">
      <c r="A112" s="413"/>
      <c r="B112" s="331"/>
      <c r="C112" s="346"/>
      <c r="D112" s="315"/>
      <c r="E112" s="315"/>
      <c r="F112" s="315"/>
      <c r="G112" s="315"/>
      <c r="H112" s="315"/>
      <c r="I112" s="315"/>
      <c r="J112" s="315"/>
      <c r="K112" s="315"/>
      <c r="L112" s="315"/>
      <c r="M112" s="315"/>
      <c r="N112" s="315"/>
      <c r="O112" s="315"/>
      <c r="P112" s="326"/>
      <c r="Q112" s="315"/>
    </row>
    <row r="113" spans="1:17" ht="12.75" customHeight="1" x14ac:dyDescent="0.35">
      <c r="A113" s="413"/>
      <c r="B113" s="349"/>
      <c r="C113" s="346">
        <f>Questionnaire!B66</f>
        <v>24</v>
      </c>
      <c r="D113" s="350" t="s">
        <v>88</v>
      </c>
      <c r="E113" s="315"/>
      <c r="F113" s="315"/>
      <c r="G113" s="315"/>
      <c r="H113" s="315"/>
      <c r="I113" s="315"/>
      <c r="J113" s="315"/>
      <c r="K113" s="315"/>
      <c r="L113" s="315"/>
      <c r="M113" s="315"/>
      <c r="N113" s="315"/>
      <c r="O113" s="315"/>
      <c r="P113" s="326"/>
      <c r="Q113" s="315"/>
    </row>
    <row r="114" spans="1:17" ht="12.75" customHeight="1" x14ac:dyDescent="0.35">
      <c r="A114" s="413"/>
      <c r="B114" s="331"/>
      <c r="C114" s="415" t="s">
        <v>6779</v>
      </c>
      <c r="D114" s="622" t="s">
        <v>6797</v>
      </c>
      <c r="E114" s="622"/>
      <c r="F114" s="622"/>
      <c r="G114" s="622"/>
      <c r="H114" s="622"/>
      <c r="I114" s="622"/>
      <c r="J114" s="622"/>
      <c r="K114" s="622"/>
      <c r="L114" s="622"/>
      <c r="M114" s="622"/>
      <c r="N114" s="622"/>
      <c r="O114" s="622"/>
      <c r="P114" s="326"/>
      <c r="Q114" s="315"/>
    </row>
    <row r="115" spans="1:17" ht="12.75" customHeight="1" x14ac:dyDescent="0.35">
      <c r="A115" s="413"/>
      <c r="B115" s="331"/>
      <c r="C115" s="346"/>
      <c r="D115" s="622"/>
      <c r="E115" s="622"/>
      <c r="F115" s="622"/>
      <c r="G115" s="622"/>
      <c r="H115" s="622"/>
      <c r="I115" s="622"/>
      <c r="J115" s="622"/>
      <c r="K115" s="622"/>
      <c r="L115" s="622"/>
      <c r="M115" s="622"/>
      <c r="N115" s="622"/>
      <c r="O115" s="622"/>
      <c r="P115" s="326"/>
      <c r="Q115" s="315"/>
    </row>
    <row r="116" spans="1:17" ht="12.75" customHeight="1" x14ac:dyDescent="0.35">
      <c r="A116" s="413"/>
      <c r="B116" s="331"/>
      <c r="C116" s="346"/>
      <c r="D116" s="622"/>
      <c r="E116" s="622"/>
      <c r="F116" s="622"/>
      <c r="G116" s="622"/>
      <c r="H116" s="622"/>
      <c r="I116" s="622"/>
      <c r="J116" s="622"/>
      <c r="K116" s="622"/>
      <c r="L116" s="622"/>
      <c r="M116" s="622"/>
      <c r="N116" s="622"/>
      <c r="O116" s="622"/>
      <c r="P116" s="326"/>
      <c r="Q116" s="315"/>
    </row>
    <row r="117" spans="1:17" ht="12.75" customHeight="1" x14ac:dyDescent="0.35">
      <c r="A117" s="413"/>
      <c r="B117" s="331"/>
      <c r="C117" s="346"/>
      <c r="D117" s="622"/>
      <c r="E117" s="622"/>
      <c r="F117" s="622"/>
      <c r="G117" s="622"/>
      <c r="H117" s="622"/>
      <c r="I117" s="622"/>
      <c r="J117" s="622"/>
      <c r="K117" s="622"/>
      <c r="L117" s="622"/>
      <c r="M117" s="622"/>
      <c r="N117" s="622"/>
      <c r="O117" s="622"/>
      <c r="P117" s="326"/>
      <c r="Q117" s="315"/>
    </row>
    <row r="118" spans="1:17" ht="18.649999999999999" customHeight="1" x14ac:dyDescent="0.35">
      <c r="A118" s="413"/>
      <c r="B118" s="331"/>
      <c r="C118" s="346"/>
      <c r="D118" s="622"/>
      <c r="E118" s="622"/>
      <c r="F118" s="622"/>
      <c r="G118" s="622"/>
      <c r="H118" s="622"/>
      <c r="I118" s="622"/>
      <c r="J118" s="622"/>
      <c r="K118" s="622"/>
      <c r="L118" s="622"/>
      <c r="M118" s="622"/>
      <c r="N118" s="622"/>
      <c r="O118" s="622"/>
      <c r="P118" s="326"/>
      <c r="Q118" s="315"/>
    </row>
    <row r="119" spans="1:17" ht="12.75" customHeight="1" x14ac:dyDescent="0.35">
      <c r="A119" s="413"/>
      <c r="B119" s="331"/>
      <c r="C119" s="346"/>
      <c r="D119" s="315"/>
      <c r="E119" s="315"/>
      <c r="F119" s="315"/>
      <c r="G119" s="315"/>
      <c r="H119" s="315"/>
      <c r="I119" s="315"/>
      <c r="J119" s="315"/>
      <c r="K119" s="315"/>
      <c r="L119" s="315"/>
      <c r="M119" s="315"/>
      <c r="N119" s="315"/>
      <c r="O119" s="315"/>
      <c r="P119" s="326"/>
      <c r="Q119" s="315"/>
    </row>
    <row r="120" spans="1:17" ht="12.75" customHeight="1" x14ac:dyDescent="0.35">
      <c r="A120" s="413"/>
      <c r="B120" s="349"/>
      <c r="C120" s="346">
        <f>Questionnaire!B67</f>
        <v>25</v>
      </c>
      <c r="D120" s="621" t="str">
        <f>CONCATENATE("Number of hours available for use of and access to the internet from 1 April ",Year-1," to 31 March ",Year)</f>
        <v>Number of hours available for use of and access to the internet from 1 April 2020 to 31 March 2021</v>
      </c>
      <c r="E120" s="621"/>
      <c r="F120" s="621"/>
      <c r="G120" s="621"/>
      <c r="H120" s="621"/>
      <c r="I120" s="621"/>
      <c r="J120" s="621"/>
      <c r="K120" s="621"/>
      <c r="L120" s="621"/>
      <c r="M120" s="621"/>
      <c r="N120" s="621"/>
      <c r="O120" s="621"/>
      <c r="P120" s="326"/>
      <c r="Q120" s="315"/>
    </row>
    <row r="121" spans="1:17" ht="12.75" customHeight="1" x14ac:dyDescent="0.35">
      <c r="A121" s="413"/>
      <c r="B121" s="349"/>
      <c r="C121" s="346"/>
      <c r="D121" s="621"/>
      <c r="E121" s="621"/>
      <c r="F121" s="621"/>
      <c r="G121" s="621"/>
      <c r="H121" s="621"/>
      <c r="I121" s="621"/>
      <c r="J121" s="621"/>
      <c r="K121" s="621"/>
      <c r="L121" s="621"/>
      <c r="M121" s="621"/>
      <c r="N121" s="621"/>
      <c r="O121" s="621"/>
      <c r="P121" s="326"/>
      <c r="Q121" s="315"/>
    </row>
    <row r="122" spans="1:17" ht="12.75" customHeight="1" x14ac:dyDescent="0.35">
      <c r="A122" s="413"/>
      <c r="B122" s="328"/>
      <c r="C122" s="346"/>
      <c r="D122" s="327" t="s">
        <v>457</v>
      </c>
      <c r="E122" s="315"/>
      <c r="F122" s="315"/>
      <c r="G122" s="315"/>
      <c r="H122" s="315"/>
      <c r="I122" s="315"/>
      <c r="J122" s="315"/>
      <c r="K122" s="315"/>
      <c r="L122" s="315"/>
      <c r="M122" s="315"/>
      <c r="N122" s="315"/>
      <c r="O122" s="315"/>
      <c r="P122" s="326"/>
      <c r="Q122" s="315"/>
    </row>
    <row r="123" spans="1:17" ht="12.75" customHeight="1" x14ac:dyDescent="0.35">
      <c r="A123" s="413"/>
      <c r="B123" s="331"/>
      <c r="C123" s="346"/>
      <c r="D123" s="315"/>
      <c r="E123" s="315"/>
      <c r="F123" s="315"/>
      <c r="G123" s="315"/>
      <c r="H123" s="315"/>
      <c r="I123" s="315"/>
      <c r="J123" s="315"/>
      <c r="K123" s="315"/>
      <c r="L123" s="315"/>
      <c r="M123" s="315"/>
      <c r="N123" s="315"/>
      <c r="O123" s="315"/>
      <c r="P123" s="326"/>
      <c r="Q123" s="315"/>
    </row>
    <row r="124" spans="1:17" ht="12.75" customHeight="1" x14ac:dyDescent="0.35">
      <c r="A124" s="413"/>
      <c r="B124" s="364"/>
      <c r="C124" s="346"/>
      <c r="D124" s="365" t="s">
        <v>458</v>
      </c>
      <c r="E124" s="315"/>
      <c r="F124" s="315"/>
      <c r="G124" s="315"/>
      <c r="H124" s="315"/>
      <c r="I124" s="315"/>
      <c r="J124" s="315"/>
      <c r="K124" s="315"/>
      <c r="L124" s="315"/>
      <c r="M124" s="315"/>
      <c r="N124" s="315"/>
      <c r="O124" s="315"/>
      <c r="P124" s="326"/>
      <c r="Q124" s="315"/>
    </row>
    <row r="125" spans="1:17" ht="12.75" customHeight="1" x14ac:dyDescent="0.35">
      <c r="A125" s="413"/>
      <c r="B125" s="364"/>
      <c r="C125" s="346"/>
      <c r="D125" s="365" t="s">
        <v>6813</v>
      </c>
      <c r="E125" s="315"/>
      <c r="F125" s="315"/>
      <c r="G125" s="315"/>
      <c r="H125" s="315"/>
      <c r="I125" s="315"/>
      <c r="J125" s="315"/>
      <c r="K125" s="315"/>
      <c r="L125" s="315"/>
      <c r="M125" s="315"/>
      <c r="N125" s="315"/>
      <c r="O125" s="315"/>
      <c r="P125" s="326"/>
      <c r="Q125" s="315"/>
    </row>
    <row r="126" spans="1:17" ht="12.75" customHeight="1" x14ac:dyDescent="0.35">
      <c r="A126" s="413"/>
      <c r="B126" s="328"/>
      <c r="C126" s="346"/>
      <c r="D126" s="327"/>
      <c r="E126" s="315"/>
      <c r="F126" s="315"/>
      <c r="G126" s="315"/>
      <c r="H126" s="315"/>
      <c r="I126" s="315"/>
      <c r="J126" s="315"/>
      <c r="K126" s="315"/>
      <c r="L126" s="315"/>
      <c r="M126" s="315"/>
      <c r="N126" s="315"/>
      <c r="O126" s="315"/>
      <c r="P126" s="326"/>
      <c r="Q126" s="315"/>
    </row>
    <row r="127" spans="1:17" ht="12.75" customHeight="1" x14ac:dyDescent="0.35">
      <c r="A127" s="413"/>
      <c r="B127" s="328"/>
      <c r="C127" s="346"/>
      <c r="D127" s="327" t="s">
        <v>459</v>
      </c>
      <c r="E127" s="315"/>
      <c r="F127" s="315"/>
      <c r="G127" s="315"/>
      <c r="H127" s="315"/>
      <c r="I127" s="315"/>
      <c r="J127" s="315"/>
      <c r="K127" s="315"/>
      <c r="L127" s="315"/>
      <c r="M127" s="315"/>
      <c r="N127" s="315"/>
      <c r="O127" s="315"/>
      <c r="P127" s="326"/>
      <c r="Q127" s="315"/>
    </row>
    <row r="128" spans="1:17" ht="12.75" customHeight="1" x14ac:dyDescent="0.35">
      <c r="A128" s="413"/>
      <c r="B128" s="331"/>
      <c r="C128" s="346"/>
      <c r="D128" s="616" t="s">
        <v>6732</v>
      </c>
      <c r="E128" s="616"/>
      <c r="F128" s="616"/>
      <c r="G128" s="616"/>
      <c r="H128" s="616"/>
      <c r="I128" s="616"/>
      <c r="J128" s="616"/>
      <c r="K128" s="616"/>
      <c r="L128" s="616"/>
      <c r="M128" s="616"/>
      <c r="N128" s="616"/>
      <c r="O128" s="616"/>
      <c r="P128" s="326"/>
      <c r="Q128" s="315"/>
    </row>
    <row r="129" spans="1:17" ht="12.75" customHeight="1" x14ac:dyDescent="0.35">
      <c r="A129" s="413"/>
      <c r="B129" s="331"/>
      <c r="C129" s="346"/>
      <c r="D129" s="616"/>
      <c r="E129" s="616"/>
      <c r="F129" s="616"/>
      <c r="G129" s="616"/>
      <c r="H129" s="616"/>
      <c r="I129" s="616"/>
      <c r="J129" s="616"/>
      <c r="K129" s="616"/>
      <c r="L129" s="616"/>
      <c r="M129" s="616"/>
      <c r="N129" s="616"/>
      <c r="O129" s="616"/>
      <c r="P129" s="326"/>
      <c r="Q129" s="315"/>
    </row>
    <row r="130" spans="1:17" ht="12.75" customHeight="1" x14ac:dyDescent="0.35">
      <c r="A130" s="413"/>
      <c r="B130" s="331"/>
      <c r="C130" s="346"/>
      <c r="D130" s="616"/>
      <c r="E130" s="616"/>
      <c r="F130" s="616"/>
      <c r="G130" s="616"/>
      <c r="H130" s="616"/>
      <c r="I130" s="616"/>
      <c r="J130" s="616"/>
      <c r="K130" s="616"/>
      <c r="L130" s="616"/>
      <c r="M130" s="616"/>
      <c r="N130" s="616"/>
      <c r="O130" s="616"/>
      <c r="P130" s="326"/>
      <c r="Q130" s="315"/>
    </row>
    <row r="131" spans="1:17" ht="12.75" customHeight="1" x14ac:dyDescent="0.35">
      <c r="A131" s="413"/>
      <c r="B131" s="331"/>
      <c r="C131" s="346"/>
      <c r="D131" s="315"/>
      <c r="E131" s="315"/>
      <c r="F131" s="315"/>
      <c r="G131" s="315"/>
      <c r="H131" s="315"/>
      <c r="I131" s="315"/>
      <c r="J131" s="315"/>
      <c r="K131" s="315"/>
      <c r="L131" s="315"/>
      <c r="M131" s="315"/>
      <c r="N131" s="315"/>
      <c r="O131" s="315"/>
      <c r="P131" s="326"/>
      <c r="Q131" s="315"/>
    </row>
    <row r="132" spans="1:17" ht="12.75" customHeight="1" x14ac:dyDescent="0.35">
      <c r="A132" s="413"/>
      <c r="B132" s="366"/>
      <c r="C132" s="346">
        <f>Questionnaire!B68</f>
        <v>26</v>
      </c>
      <c r="D132" s="621" t="str">
        <f>CONCATENATE("Number of hours recorded for use of and access to the internet from 1 April ",Year-1," to 31 March ",Year)</f>
        <v>Number of hours recorded for use of and access to the internet from 1 April 2020 to 31 March 2021</v>
      </c>
      <c r="E132" s="621"/>
      <c r="F132" s="621"/>
      <c r="G132" s="621"/>
      <c r="H132" s="621"/>
      <c r="I132" s="621"/>
      <c r="J132" s="621"/>
      <c r="K132" s="621"/>
      <c r="L132" s="621"/>
      <c r="M132" s="621"/>
      <c r="N132" s="621"/>
      <c r="O132" s="621"/>
      <c r="P132" s="326"/>
      <c r="Q132" s="315"/>
    </row>
    <row r="133" spans="1:17" ht="12.75" customHeight="1" x14ac:dyDescent="0.35">
      <c r="A133" s="413"/>
      <c r="B133" s="366"/>
      <c r="C133" s="346"/>
      <c r="D133" s="621"/>
      <c r="E133" s="621"/>
      <c r="F133" s="621"/>
      <c r="G133" s="621"/>
      <c r="H133" s="621"/>
      <c r="I133" s="621"/>
      <c r="J133" s="621"/>
      <c r="K133" s="621"/>
      <c r="L133" s="621"/>
      <c r="M133" s="621"/>
      <c r="N133" s="621"/>
      <c r="O133" s="621"/>
      <c r="P133" s="326"/>
      <c r="Q133" s="315"/>
    </row>
    <row r="134" spans="1:17" ht="12.75" customHeight="1" x14ac:dyDescent="0.35">
      <c r="A134" s="413"/>
      <c r="B134" s="331"/>
      <c r="C134" s="346"/>
      <c r="D134" s="622" t="s">
        <v>104</v>
      </c>
      <c r="E134" s="622"/>
      <c r="F134" s="622"/>
      <c r="G134" s="622"/>
      <c r="H134" s="622"/>
      <c r="I134" s="622"/>
      <c r="J134" s="622"/>
      <c r="K134" s="622"/>
      <c r="L134" s="622"/>
      <c r="M134" s="622"/>
      <c r="N134" s="622"/>
      <c r="O134" s="622"/>
      <c r="P134" s="326"/>
      <c r="Q134" s="315"/>
    </row>
    <row r="135" spans="1:17" ht="12.75" customHeight="1" x14ac:dyDescent="0.35">
      <c r="A135" s="413"/>
      <c r="B135" s="331"/>
      <c r="C135" s="346"/>
      <c r="D135" s="622"/>
      <c r="E135" s="622"/>
      <c r="F135" s="622"/>
      <c r="G135" s="622"/>
      <c r="H135" s="622"/>
      <c r="I135" s="622"/>
      <c r="J135" s="622"/>
      <c r="K135" s="622"/>
      <c r="L135" s="622"/>
      <c r="M135" s="622"/>
      <c r="N135" s="622"/>
      <c r="O135" s="622"/>
      <c r="P135" s="326"/>
      <c r="Q135" s="315"/>
    </row>
    <row r="136" spans="1:17" ht="12.75" customHeight="1" x14ac:dyDescent="0.35">
      <c r="A136" s="413"/>
      <c r="B136" s="331"/>
      <c r="C136" s="346"/>
      <c r="D136" s="315"/>
      <c r="E136" s="315"/>
      <c r="F136" s="315"/>
      <c r="G136" s="315"/>
      <c r="H136" s="315"/>
      <c r="I136" s="315"/>
      <c r="J136" s="315"/>
      <c r="K136" s="315"/>
      <c r="L136" s="315"/>
      <c r="M136" s="315"/>
      <c r="N136" s="315"/>
      <c r="O136" s="315"/>
      <c r="P136" s="326"/>
      <c r="Q136" s="315"/>
    </row>
    <row r="137" spans="1:17" ht="12.75" customHeight="1" x14ac:dyDescent="0.35">
      <c r="A137" s="413"/>
      <c r="B137" s="364"/>
      <c r="C137" s="346"/>
      <c r="D137" s="365" t="s">
        <v>106</v>
      </c>
      <c r="E137" s="315"/>
      <c r="F137" s="315"/>
      <c r="G137" s="315"/>
      <c r="H137" s="315"/>
      <c r="I137" s="315"/>
      <c r="J137" s="315"/>
      <c r="K137" s="315"/>
      <c r="L137" s="315"/>
      <c r="M137" s="315"/>
      <c r="N137" s="315"/>
      <c r="O137" s="315"/>
      <c r="P137" s="326"/>
      <c r="Q137" s="315"/>
    </row>
    <row r="138" spans="1:17" ht="12.75" customHeight="1" x14ac:dyDescent="0.35">
      <c r="A138" s="413"/>
      <c r="B138" s="364"/>
      <c r="C138" s="346"/>
      <c r="D138" s="365" t="s">
        <v>105</v>
      </c>
      <c r="E138" s="315"/>
      <c r="F138" s="315"/>
      <c r="G138" s="315"/>
      <c r="H138" s="315"/>
      <c r="I138" s="315"/>
      <c r="J138" s="315"/>
      <c r="K138" s="315"/>
      <c r="L138" s="315"/>
      <c r="M138" s="315"/>
      <c r="N138" s="315"/>
      <c r="O138" s="315"/>
      <c r="P138" s="326"/>
      <c r="Q138" s="315"/>
    </row>
    <row r="139" spans="1:17" ht="12.75" customHeight="1" x14ac:dyDescent="0.35">
      <c r="A139" s="413"/>
      <c r="B139" s="331"/>
      <c r="C139" s="346"/>
      <c r="D139" s="622" t="s">
        <v>746</v>
      </c>
      <c r="E139" s="622"/>
      <c r="F139" s="622"/>
      <c r="G139" s="622"/>
      <c r="H139" s="622"/>
      <c r="I139" s="622"/>
      <c r="J139" s="622"/>
      <c r="K139" s="622"/>
      <c r="L139" s="622"/>
      <c r="M139" s="622"/>
      <c r="N139" s="622"/>
      <c r="O139" s="622"/>
      <c r="P139" s="326"/>
      <c r="Q139" s="315"/>
    </row>
    <row r="140" spans="1:17" ht="12.75" customHeight="1" x14ac:dyDescent="0.35">
      <c r="A140" s="413"/>
      <c r="B140" s="331"/>
      <c r="C140" s="346"/>
      <c r="D140" s="622"/>
      <c r="E140" s="622"/>
      <c r="F140" s="622"/>
      <c r="G140" s="622"/>
      <c r="H140" s="622"/>
      <c r="I140" s="622"/>
      <c r="J140" s="622"/>
      <c r="K140" s="622"/>
      <c r="L140" s="622"/>
      <c r="M140" s="622"/>
      <c r="N140" s="622"/>
      <c r="O140" s="622"/>
      <c r="P140" s="326"/>
      <c r="Q140" s="315"/>
    </row>
    <row r="141" spans="1:17" ht="5.25" customHeight="1" thickBot="1" x14ac:dyDescent="0.4">
      <c r="A141" s="315"/>
      <c r="B141" s="351"/>
      <c r="C141" s="352"/>
      <c r="D141" s="367"/>
      <c r="E141" s="367"/>
      <c r="F141" s="367"/>
      <c r="G141" s="367"/>
      <c r="H141" s="367"/>
      <c r="I141" s="367"/>
      <c r="J141" s="367"/>
      <c r="K141" s="367"/>
      <c r="L141" s="367"/>
      <c r="M141" s="367"/>
      <c r="N141" s="367"/>
      <c r="O141" s="367"/>
      <c r="P141" s="354"/>
      <c r="Q141" s="315"/>
    </row>
    <row r="142" spans="1:17" ht="12.75" customHeight="1" x14ac:dyDescent="0.35">
      <c r="A142" s="315"/>
      <c r="B142" s="368"/>
      <c r="C142" s="356"/>
      <c r="D142" s="369"/>
      <c r="E142" s="369"/>
      <c r="F142" s="369"/>
      <c r="G142" s="369"/>
      <c r="H142" s="369"/>
      <c r="I142" s="369"/>
      <c r="J142" s="369"/>
      <c r="K142" s="369"/>
      <c r="L142" s="369"/>
      <c r="M142" s="369"/>
      <c r="N142" s="369"/>
      <c r="O142" s="369"/>
      <c r="P142" s="358"/>
      <c r="Q142" s="315"/>
    </row>
    <row r="143" spans="1:17" ht="12.75" customHeight="1" x14ac:dyDescent="0.35">
      <c r="A143" s="315"/>
      <c r="B143" s="345"/>
      <c r="C143" s="346"/>
      <c r="D143" s="347" t="s">
        <v>816</v>
      </c>
      <c r="E143" s="315"/>
      <c r="F143" s="315"/>
      <c r="G143" s="315"/>
      <c r="H143" s="315"/>
      <c r="I143" s="315"/>
      <c r="J143" s="315"/>
      <c r="K143" s="315"/>
      <c r="L143" s="315"/>
      <c r="M143" s="315"/>
      <c r="N143" s="315"/>
      <c r="O143" s="315"/>
      <c r="P143" s="326"/>
      <c r="Q143" s="315"/>
    </row>
    <row r="144" spans="1:17" ht="12.75" customHeight="1" x14ac:dyDescent="0.35">
      <c r="A144" s="315"/>
      <c r="B144" s="331"/>
      <c r="C144" s="346"/>
      <c r="D144" s="315"/>
      <c r="E144" s="315"/>
      <c r="F144" s="315"/>
      <c r="G144" s="315"/>
      <c r="H144" s="315"/>
      <c r="I144" s="315"/>
      <c r="J144" s="315"/>
      <c r="K144" s="315"/>
      <c r="L144" s="315"/>
      <c r="M144" s="315"/>
      <c r="N144" s="315"/>
      <c r="O144" s="315"/>
      <c r="P144" s="326"/>
      <c r="Q144" s="315"/>
    </row>
    <row r="145" spans="1:17" ht="12.75" customHeight="1" x14ac:dyDescent="0.35">
      <c r="A145" s="315"/>
      <c r="B145" s="349"/>
      <c r="C145" s="346" t="str">
        <f>CONCATENATE(Questionnaire!B77," to ",Questionnaire!B103)</f>
        <v>29 to 44</v>
      </c>
      <c r="D145" s="350" t="s">
        <v>124</v>
      </c>
      <c r="E145" s="315"/>
      <c r="F145" s="315"/>
      <c r="G145" s="315"/>
      <c r="H145" s="315"/>
      <c r="I145" s="315"/>
      <c r="J145" s="315"/>
      <c r="K145" s="315"/>
      <c r="L145" s="315"/>
      <c r="M145" s="315"/>
      <c r="N145" s="315"/>
      <c r="O145" s="315"/>
      <c r="P145" s="326"/>
      <c r="Q145" s="315"/>
    </row>
    <row r="146" spans="1:17" ht="12.75" customHeight="1" x14ac:dyDescent="0.35">
      <c r="A146" s="315"/>
      <c r="B146" s="331"/>
      <c r="C146" s="415" t="s">
        <v>6779</v>
      </c>
      <c r="D146" s="616" t="s">
        <v>6807</v>
      </c>
      <c r="E146" s="616"/>
      <c r="F146" s="616"/>
      <c r="G146" s="616"/>
      <c r="H146" s="616"/>
      <c r="I146" s="616"/>
      <c r="J146" s="616"/>
      <c r="K146" s="616"/>
      <c r="L146" s="616"/>
      <c r="M146" s="616"/>
      <c r="N146" s="616"/>
      <c r="O146" s="616"/>
      <c r="P146" s="326"/>
      <c r="Q146" s="315"/>
    </row>
    <row r="147" spans="1:17" ht="12.75" customHeight="1" x14ac:dyDescent="0.35">
      <c r="A147" s="315"/>
      <c r="B147" s="331"/>
      <c r="C147" s="346"/>
      <c r="D147" s="616"/>
      <c r="E147" s="616"/>
      <c r="F147" s="616"/>
      <c r="G147" s="616"/>
      <c r="H147" s="616"/>
      <c r="I147" s="616"/>
      <c r="J147" s="616"/>
      <c r="K147" s="616"/>
      <c r="L147" s="616"/>
      <c r="M147" s="616"/>
      <c r="N147" s="616"/>
      <c r="O147" s="616"/>
      <c r="P147" s="326"/>
      <c r="Q147" s="315"/>
    </row>
    <row r="148" spans="1:17" ht="12.75" customHeight="1" x14ac:dyDescent="0.35">
      <c r="A148" s="315"/>
      <c r="B148" s="331"/>
      <c r="C148" s="346"/>
      <c r="D148" s="616"/>
      <c r="E148" s="616"/>
      <c r="F148" s="616"/>
      <c r="G148" s="616"/>
      <c r="H148" s="616"/>
      <c r="I148" s="616"/>
      <c r="J148" s="616"/>
      <c r="K148" s="616"/>
      <c r="L148" s="616"/>
      <c r="M148" s="616"/>
      <c r="N148" s="616"/>
      <c r="O148" s="616"/>
      <c r="P148" s="326"/>
      <c r="Q148" s="315"/>
    </row>
    <row r="149" spans="1:17" ht="12.75" customHeight="1" x14ac:dyDescent="0.35">
      <c r="A149" s="315"/>
      <c r="B149" s="331"/>
      <c r="C149" s="346"/>
      <c r="D149" s="616"/>
      <c r="E149" s="616"/>
      <c r="F149" s="616"/>
      <c r="G149" s="616"/>
      <c r="H149" s="616"/>
      <c r="I149" s="616"/>
      <c r="J149" s="616"/>
      <c r="K149" s="616"/>
      <c r="L149" s="616"/>
      <c r="M149" s="616"/>
      <c r="N149" s="616"/>
      <c r="O149" s="616"/>
      <c r="P149" s="326"/>
      <c r="Q149" s="315"/>
    </row>
    <row r="150" spans="1:17" ht="32.5" customHeight="1" x14ac:dyDescent="0.35">
      <c r="A150" s="315"/>
      <c r="B150" s="331"/>
      <c r="C150" s="346"/>
      <c r="D150" s="616"/>
      <c r="E150" s="616"/>
      <c r="F150" s="616"/>
      <c r="G150" s="616"/>
      <c r="H150" s="616"/>
      <c r="I150" s="616"/>
      <c r="J150" s="616"/>
      <c r="K150" s="616"/>
      <c r="L150" s="616"/>
      <c r="M150" s="616"/>
      <c r="N150" s="616"/>
      <c r="O150" s="616"/>
      <c r="P150" s="326"/>
      <c r="Q150" s="315"/>
    </row>
    <row r="151" spans="1:17" ht="11.15" customHeight="1" x14ac:dyDescent="0.35">
      <c r="A151" s="315"/>
      <c r="B151" s="331"/>
      <c r="C151" s="346"/>
      <c r="D151" s="315"/>
      <c r="E151" s="315"/>
      <c r="F151" s="315"/>
      <c r="G151" s="315"/>
      <c r="H151" s="315"/>
      <c r="I151" s="315"/>
      <c r="J151" s="315"/>
      <c r="K151" s="315"/>
      <c r="L151" s="315"/>
      <c r="M151" s="315"/>
      <c r="N151" s="315"/>
      <c r="O151" s="315"/>
      <c r="P151" s="326"/>
      <c r="Q151" s="315"/>
    </row>
    <row r="152" spans="1:17" ht="12.75" customHeight="1" x14ac:dyDescent="0.35">
      <c r="A152" s="315"/>
      <c r="B152" s="349"/>
      <c r="C152" s="346">
        <f>Questionnaire!B80</f>
        <v>30</v>
      </c>
      <c r="D152" s="350" t="s">
        <v>27</v>
      </c>
      <c r="E152" s="315"/>
      <c r="F152" s="315"/>
      <c r="G152" s="315"/>
      <c r="H152" s="315"/>
      <c r="I152" s="315"/>
      <c r="J152" s="315"/>
      <c r="K152" s="315"/>
      <c r="L152" s="315"/>
      <c r="M152" s="315"/>
      <c r="N152" s="315"/>
      <c r="O152" s="315"/>
      <c r="P152" s="326"/>
      <c r="Q152" s="315"/>
    </row>
    <row r="153" spans="1:17" ht="12.75" customHeight="1" x14ac:dyDescent="0.35">
      <c r="A153" s="315"/>
      <c r="B153" s="331"/>
      <c r="C153" s="346"/>
      <c r="D153" s="616" t="s">
        <v>125</v>
      </c>
      <c r="E153" s="616"/>
      <c r="F153" s="616"/>
      <c r="G153" s="616"/>
      <c r="H153" s="616"/>
      <c r="I153" s="616"/>
      <c r="J153" s="616"/>
      <c r="K153" s="616"/>
      <c r="L153" s="616"/>
      <c r="M153" s="616"/>
      <c r="N153" s="616"/>
      <c r="O153" s="616"/>
      <c r="P153" s="326"/>
      <c r="Q153" s="315"/>
    </row>
    <row r="154" spans="1:17" ht="12.75" customHeight="1" x14ac:dyDescent="0.35">
      <c r="A154" s="315"/>
      <c r="B154" s="331"/>
      <c r="C154" s="346"/>
      <c r="D154" s="616"/>
      <c r="E154" s="616"/>
      <c r="F154" s="616"/>
      <c r="G154" s="616"/>
      <c r="H154" s="616"/>
      <c r="I154" s="616"/>
      <c r="J154" s="616"/>
      <c r="K154" s="616"/>
      <c r="L154" s="616"/>
      <c r="M154" s="616"/>
      <c r="N154" s="616"/>
      <c r="O154" s="616"/>
      <c r="P154" s="326"/>
      <c r="Q154" s="315"/>
    </row>
    <row r="155" spans="1:17" ht="12.75" customHeight="1" x14ac:dyDescent="0.35">
      <c r="A155" s="315"/>
      <c r="B155" s="331"/>
      <c r="C155" s="346"/>
      <c r="D155" s="315"/>
      <c r="E155" s="315"/>
      <c r="F155" s="315"/>
      <c r="G155" s="315"/>
      <c r="H155" s="315"/>
      <c r="I155" s="315"/>
      <c r="J155" s="315"/>
      <c r="K155" s="315"/>
      <c r="L155" s="315"/>
      <c r="M155" s="315"/>
      <c r="N155" s="315"/>
      <c r="O155" s="315"/>
      <c r="P155" s="326"/>
      <c r="Q155" s="315"/>
    </row>
    <row r="156" spans="1:17" ht="12.75" customHeight="1" x14ac:dyDescent="0.35">
      <c r="A156" s="315"/>
      <c r="B156" s="349"/>
      <c r="C156" s="346" t="str">
        <f>CONCATENATE(Questionnaire!B82," to ",Questionnaire!B86)</f>
        <v>31 to 35</v>
      </c>
      <c r="D156" s="350" t="s">
        <v>815</v>
      </c>
      <c r="E156" s="315"/>
      <c r="F156" s="315"/>
      <c r="G156" s="315"/>
      <c r="H156" s="315"/>
      <c r="I156" s="315"/>
      <c r="J156" s="315"/>
      <c r="K156" s="315"/>
      <c r="L156" s="315"/>
      <c r="M156" s="315"/>
      <c r="N156" s="315"/>
      <c r="O156" s="315"/>
      <c r="P156" s="326"/>
      <c r="Q156" s="315"/>
    </row>
    <row r="157" spans="1:17" ht="12.75" customHeight="1" x14ac:dyDescent="0.35">
      <c r="A157" s="315"/>
      <c r="B157" s="331"/>
      <c r="C157" s="346"/>
      <c r="D157" s="616" t="s">
        <v>814</v>
      </c>
      <c r="E157" s="616"/>
      <c r="F157" s="616"/>
      <c r="G157" s="616"/>
      <c r="H157" s="616"/>
      <c r="I157" s="616"/>
      <c r="J157" s="616"/>
      <c r="K157" s="616"/>
      <c r="L157" s="616"/>
      <c r="M157" s="616"/>
      <c r="N157" s="616"/>
      <c r="O157" s="616"/>
      <c r="P157" s="326"/>
      <c r="Q157" s="315"/>
    </row>
    <row r="158" spans="1:17" ht="12.75" customHeight="1" x14ac:dyDescent="0.35">
      <c r="A158" s="315"/>
      <c r="B158" s="331"/>
      <c r="C158" s="346"/>
      <c r="D158" s="616"/>
      <c r="E158" s="616"/>
      <c r="F158" s="616"/>
      <c r="G158" s="616"/>
      <c r="H158" s="616"/>
      <c r="I158" s="616"/>
      <c r="J158" s="616"/>
      <c r="K158" s="616"/>
      <c r="L158" s="616"/>
      <c r="M158" s="616"/>
      <c r="N158" s="616"/>
      <c r="O158" s="616"/>
      <c r="P158" s="326"/>
      <c r="Q158" s="315"/>
    </row>
    <row r="159" spans="1:17" ht="12.75" customHeight="1" x14ac:dyDescent="0.35">
      <c r="A159" s="315"/>
      <c r="B159" s="331"/>
      <c r="C159" s="346"/>
      <c r="D159" s="616"/>
      <c r="E159" s="616"/>
      <c r="F159" s="616"/>
      <c r="G159" s="616"/>
      <c r="H159" s="616"/>
      <c r="I159" s="616"/>
      <c r="J159" s="616"/>
      <c r="K159" s="616"/>
      <c r="L159" s="616"/>
      <c r="M159" s="616"/>
      <c r="N159" s="616"/>
      <c r="O159" s="616"/>
      <c r="P159" s="326"/>
      <c r="Q159" s="315"/>
    </row>
    <row r="160" spans="1:17" ht="12.75" customHeight="1" x14ac:dyDescent="0.35">
      <c r="A160" s="315"/>
      <c r="B160" s="331"/>
      <c r="C160" s="346"/>
      <c r="D160" s="315"/>
      <c r="E160" s="315"/>
      <c r="F160" s="315"/>
      <c r="G160" s="315"/>
      <c r="H160" s="315"/>
      <c r="I160" s="315"/>
      <c r="J160" s="315"/>
      <c r="K160" s="315"/>
      <c r="L160" s="315"/>
      <c r="M160" s="315"/>
      <c r="N160" s="315"/>
      <c r="O160" s="315"/>
      <c r="P160" s="326"/>
      <c r="Q160" s="315"/>
    </row>
    <row r="161" spans="1:17" ht="12.75" customHeight="1" x14ac:dyDescent="0.35">
      <c r="A161" s="315"/>
      <c r="B161" s="349"/>
      <c r="C161" s="346">
        <f>Questionnaire!B88</f>
        <v>36</v>
      </c>
      <c r="D161" s="350" t="s">
        <v>230</v>
      </c>
      <c r="E161" s="315"/>
      <c r="F161" s="315"/>
      <c r="G161" s="315"/>
      <c r="H161" s="315"/>
      <c r="I161" s="315"/>
      <c r="J161" s="315"/>
      <c r="K161" s="315"/>
      <c r="L161" s="315"/>
      <c r="M161" s="315"/>
      <c r="N161" s="315"/>
      <c r="O161" s="315"/>
      <c r="P161" s="326"/>
      <c r="Q161" s="315"/>
    </row>
    <row r="162" spans="1:17" ht="12.75" customHeight="1" x14ac:dyDescent="0.35">
      <c r="A162" s="315"/>
      <c r="B162" s="331"/>
      <c r="C162" s="346"/>
      <c r="D162" s="616" t="str">
        <f>CONCATENATE("Include books in transit, set aside for binding or repair, in temporary stores or otherwise unavailable for the public.  Reference books in reserve stock should be included in line ",Questionnaire!B80,".")</f>
        <v>Include books in transit, set aside for binding or repair, in temporary stores or otherwise unavailable for the public.  Reference books in reserve stock should be included in line 30.</v>
      </c>
      <c r="E162" s="616"/>
      <c r="F162" s="616"/>
      <c r="G162" s="616"/>
      <c r="H162" s="616"/>
      <c r="I162" s="616"/>
      <c r="J162" s="616"/>
      <c r="K162" s="616"/>
      <c r="L162" s="616"/>
      <c r="M162" s="616"/>
      <c r="N162" s="616"/>
      <c r="O162" s="616"/>
      <c r="P162" s="326"/>
      <c r="Q162" s="315"/>
    </row>
    <row r="163" spans="1:17" ht="12.75" customHeight="1" x14ac:dyDescent="0.35">
      <c r="A163" s="315"/>
      <c r="B163" s="331"/>
      <c r="C163" s="346"/>
      <c r="D163" s="616"/>
      <c r="E163" s="616"/>
      <c r="F163" s="616"/>
      <c r="G163" s="616"/>
      <c r="H163" s="616"/>
      <c r="I163" s="616"/>
      <c r="J163" s="616"/>
      <c r="K163" s="616"/>
      <c r="L163" s="616"/>
      <c r="M163" s="616"/>
      <c r="N163" s="616"/>
      <c r="O163" s="616"/>
      <c r="P163" s="326"/>
      <c r="Q163" s="315"/>
    </row>
    <row r="164" spans="1:17" ht="12.75" customHeight="1" x14ac:dyDescent="0.35">
      <c r="A164" s="315"/>
      <c r="B164" s="331"/>
      <c r="C164" s="346"/>
      <c r="D164" s="315"/>
      <c r="E164" s="315"/>
      <c r="F164" s="315"/>
      <c r="G164" s="315"/>
      <c r="H164" s="315"/>
      <c r="I164" s="315"/>
      <c r="J164" s="315"/>
      <c r="K164" s="315"/>
      <c r="L164" s="315"/>
      <c r="M164" s="315"/>
      <c r="N164" s="315"/>
      <c r="O164" s="315"/>
      <c r="P164" s="326"/>
      <c r="Q164" s="315"/>
    </row>
    <row r="165" spans="1:17" ht="12.75" customHeight="1" x14ac:dyDescent="0.35">
      <c r="A165" s="315"/>
      <c r="B165" s="349"/>
      <c r="C165" s="346" t="str">
        <f>CONCATENATE(Questionnaire!B95," to ",Questionnaire!B103)</f>
        <v>38 to 44</v>
      </c>
      <c r="D165" s="350" t="s">
        <v>231</v>
      </c>
      <c r="E165" s="315"/>
      <c r="F165" s="315"/>
      <c r="G165" s="315"/>
      <c r="H165" s="315"/>
      <c r="I165" s="315"/>
      <c r="J165" s="315"/>
      <c r="K165" s="315"/>
      <c r="L165" s="315"/>
      <c r="M165" s="315"/>
      <c r="N165" s="315"/>
      <c r="O165" s="315"/>
      <c r="P165" s="326"/>
      <c r="Q165" s="315"/>
    </row>
    <row r="166" spans="1:17" ht="12.75" customHeight="1" x14ac:dyDescent="0.35">
      <c r="A166" s="315"/>
      <c r="B166" s="331"/>
      <c r="C166" s="346"/>
      <c r="D166" s="616" t="s">
        <v>90</v>
      </c>
      <c r="E166" s="616"/>
      <c r="F166" s="616"/>
      <c r="G166" s="616"/>
      <c r="H166" s="616"/>
      <c r="I166" s="616"/>
      <c r="J166" s="616"/>
      <c r="K166" s="616"/>
      <c r="L166" s="616"/>
      <c r="M166" s="616"/>
      <c r="N166" s="616"/>
      <c r="O166" s="616"/>
      <c r="P166" s="326"/>
      <c r="Q166" s="315"/>
    </row>
    <row r="167" spans="1:17" ht="12.75" customHeight="1" x14ac:dyDescent="0.35">
      <c r="A167" s="315"/>
      <c r="B167" s="331"/>
      <c r="C167" s="346"/>
      <c r="D167" s="616"/>
      <c r="E167" s="616"/>
      <c r="F167" s="616"/>
      <c r="G167" s="616"/>
      <c r="H167" s="616"/>
      <c r="I167" s="616"/>
      <c r="J167" s="616"/>
      <c r="K167" s="616"/>
      <c r="L167" s="616"/>
      <c r="M167" s="616"/>
      <c r="N167" s="616"/>
      <c r="O167" s="616"/>
      <c r="P167" s="326"/>
      <c r="Q167" s="315"/>
    </row>
    <row r="168" spans="1:17" ht="12.75" customHeight="1" x14ac:dyDescent="0.35">
      <c r="A168" s="315"/>
      <c r="B168" s="370"/>
      <c r="C168" s="346"/>
      <c r="D168" s="334"/>
      <c r="E168" s="334"/>
      <c r="F168" s="334"/>
      <c r="G168" s="334"/>
      <c r="H168" s="334"/>
      <c r="I168" s="334"/>
      <c r="J168" s="334"/>
      <c r="K168" s="334"/>
      <c r="L168" s="334"/>
      <c r="M168" s="334"/>
      <c r="N168" s="334"/>
      <c r="O168" s="334"/>
      <c r="P168" s="326"/>
      <c r="Q168" s="315"/>
    </row>
    <row r="169" spans="1:17" ht="12.75" customHeight="1" x14ac:dyDescent="0.35">
      <c r="A169" s="413"/>
      <c r="B169" s="345"/>
      <c r="C169" s="346"/>
      <c r="D169" s="347" t="s">
        <v>6508</v>
      </c>
      <c r="E169" s="315"/>
      <c r="F169" s="315"/>
      <c r="G169" s="315"/>
      <c r="H169" s="315"/>
      <c r="I169" s="315"/>
      <c r="J169" s="315"/>
      <c r="K169" s="315"/>
      <c r="L169" s="315"/>
      <c r="M169" s="315"/>
      <c r="N169" s="315"/>
      <c r="O169" s="315"/>
      <c r="P169" s="326"/>
      <c r="Q169" s="315"/>
    </row>
    <row r="170" spans="1:17" ht="12.75" customHeight="1" x14ac:dyDescent="0.35">
      <c r="A170" s="413"/>
      <c r="B170" s="331"/>
      <c r="C170" s="346"/>
      <c r="D170" s="315"/>
      <c r="E170" s="315"/>
      <c r="F170" s="315"/>
      <c r="G170" s="315"/>
      <c r="H170" s="315"/>
      <c r="I170" s="315"/>
      <c r="J170" s="315"/>
      <c r="K170" s="315"/>
      <c r="L170" s="315"/>
      <c r="M170" s="315"/>
      <c r="N170" s="315"/>
      <c r="O170" s="315"/>
      <c r="P170" s="326"/>
      <c r="Q170" s="315"/>
    </row>
    <row r="171" spans="1:17" ht="12.75" customHeight="1" x14ac:dyDescent="0.35">
      <c r="A171" s="413"/>
      <c r="B171" s="349"/>
      <c r="C171" s="346" t="str">
        <f>CONCATENATE(Questionnaire!B113," &amp; ",Questionnaire!B114)</f>
        <v>46 &amp; 47</v>
      </c>
      <c r="D171" s="350" t="s">
        <v>6509</v>
      </c>
      <c r="E171" s="315"/>
      <c r="F171" s="315"/>
      <c r="G171" s="315"/>
      <c r="H171" s="315"/>
      <c r="I171" s="315"/>
      <c r="J171" s="315"/>
      <c r="K171" s="315"/>
      <c r="L171" s="315"/>
      <c r="M171" s="315"/>
      <c r="N171" s="315"/>
      <c r="O171" s="315"/>
      <c r="P171" s="326"/>
      <c r="Q171" s="315"/>
    </row>
    <row r="172" spans="1:17" ht="12.75" customHeight="1" x14ac:dyDescent="0.35">
      <c r="A172" s="413"/>
      <c r="B172" s="331"/>
      <c r="C172" s="415"/>
      <c r="D172" s="616" t="s">
        <v>818</v>
      </c>
      <c r="E172" s="616"/>
      <c r="F172" s="616"/>
      <c r="G172" s="616"/>
      <c r="H172" s="616"/>
      <c r="I172" s="616"/>
      <c r="J172" s="616"/>
      <c r="K172" s="616"/>
      <c r="L172" s="616"/>
      <c r="M172" s="616"/>
      <c r="N172" s="616"/>
      <c r="O172" s="616"/>
      <c r="P172" s="326"/>
      <c r="Q172" s="315"/>
    </row>
    <row r="173" spans="1:17" ht="12.75" customHeight="1" x14ac:dyDescent="0.35">
      <c r="A173" s="413"/>
      <c r="B173" s="331"/>
      <c r="C173" s="346"/>
      <c r="D173" s="616"/>
      <c r="E173" s="616"/>
      <c r="F173" s="616"/>
      <c r="G173" s="616"/>
      <c r="H173" s="616"/>
      <c r="I173" s="616"/>
      <c r="J173" s="616"/>
      <c r="K173" s="616"/>
      <c r="L173" s="616"/>
      <c r="M173" s="616"/>
      <c r="N173" s="616"/>
      <c r="O173" s="616"/>
      <c r="P173" s="326"/>
      <c r="Q173" s="315"/>
    </row>
    <row r="174" spans="1:17" ht="12.75" customHeight="1" x14ac:dyDescent="0.35">
      <c r="A174" s="413"/>
      <c r="B174" s="331"/>
      <c r="C174" s="346"/>
      <c r="D174" s="616"/>
      <c r="E174" s="616"/>
      <c r="F174" s="616"/>
      <c r="G174" s="616"/>
      <c r="H174" s="616"/>
      <c r="I174" s="616"/>
      <c r="J174" s="616"/>
      <c r="K174" s="616"/>
      <c r="L174" s="616"/>
      <c r="M174" s="616"/>
      <c r="N174" s="616"/>
      <c r="O174" s="616"/>
      <c r="P174" s="326"/>
      <c r="Q174" s="315"/>
    </row>
    <row r="175" spans="1:17" ht="12.75" customHeight="1" x14ac:dyDescent="0.35">
      <c r="A175" s="413"/>
      <c r="B175" s="370"/>
      <c r="C175" s="346"/>
      <c r="D175" s="334"/>
      <c r="E175" s="334"/>
      <c r="F175" s="334"/>
      <c r="G175" s="334"/>
      <c r="H175" s="334"/>
      <c r="I175" s="334"/>
      <c r="J175" s="334"/>
      <c r="K175" s="334"/>
      <c r="L175" s="334"/>
      <c r="M175" s="334"/>
      <c r="N175" s="334"/>
      <c r="O175" s="334"/>
      <c r="P175" s="326"/>
      <c r="Q175" s="315"/>
    </row>
    <row r="176" spans="1:17" ht="12.75" customHeight="1" x14ac:dyDescent="0.35">
      <c r="A176" s="413"/>
      <c r="B176" s="349"/>
      <c r="C176" s="346">
        <f>Questionnaire!B115</f>
        <v>48</v>
      </c>
      <c r="D176" s="627" t="s">
        <v>6510</v>
      </c>
      <c r="E176" s="627"/>
      <c r="F176" s="627"/>
      <c r="G176" s="627"/>
      <c r="H176" s="627"/>
      <c r="I176" s="627"/>
      <c r="J176" s="627"/>
      <c r="K176" s="627"/>
      <c r="L176" s="627"/>
      <c r="M176" s="627"/>
      <c r="N176" s="627"/>
      <c r="O176" s="627"/>
      <c r="P176" s="326"/>
      <c r="Q176" s="315"/>
    </row>
    <row r="177" spans="1:17" ht="12.75" customHeight="1" x14ac:dyDescent="0.35">
      <c r="A177" s="413"/>
      <c r="B177" s="349"/>
      <c r="C177" s="415"/>
      <c r="D177" s="627"/>
      <c r="E177" s="627"/>
      <c r="F177" s="627"/>
      <c r="G177" s="627"/>
      <c r="H177" s="627"/>
      <c r="I177" s="627"/>
      <c r="J177" s="627"/>
      <c r="K177" s="627"/>
      <c r="L177" s="627"/>
      <c r="M177" s="627"/>
      <c r="N177" s="627"/>
      <c r="O177" s="627"/>
      <c r="P177" s="326"/>
      <c r="Q177" s="315"/>
    </row>
    <row r="178" spans="1:17" ht="12.75" customHeight="1" x14ac:dyDescent="0.35">
      <c r="A178" s="413"/>
      <c r="B178" s="331"/>
      <c r="C178" s="346"/>
      <c r="D178" s="616" t="s">
        <v>6475</v>
      </c>
      <c r="E178" s="616"/>
      <c r="F178" s="616"/>
      <c r="G178" s="616"/>
      <c r="H178" s="616"/>
      <c r="I178" s="616"/>
      <c r="J178" s="616"/>
      <c r="K178" s="616"/>
      <c r="L178" s="616"/>
      <c r="M178" s="616"/>
      <c r="N178" s="616"/>
      <c r="O178" s="616"/>
      <c r="P178" s="326"/>
      <c r="Q178" s="315"/>
    </row>
    <row r="179" spans="1:17" ht="12.75" customHeight="1" x14ac:dyDescent="0.35">
      <c r="A179" s="413"/>
      <c r="B179" s="331"/>
      <c r="C179" s="346"/>
      <c r="D179" s="616"/>
      <c r="E179" s="616"/>
      <c r="F179" s="616"/>
      <c r="G179" s="616"/>
      <c r="H179" s="616"/>
      <c r="I179" s="616"/>
      <c r="J179" s="616"/>
      <c r="K179" s="616"/>
      <c r="L179" s="616"/>
      <c r="M179" s="616"/>
      <c r="N179" s="616"/>
      <c r="O179" s="616"/>
      <c r="P179" s="326"/>
      <c r="Q179" s="315"/>
    </row>
    <row r="180" spans="1:17" ht="12.75" customHeight="1" x14ac:dyDescent="0.35">
      <c r="A180" s="413"/>
      <c r="B180" s="331"/>
      <c r="C180" s="346"/>
      <c r="D180" s="616"/>
      <c r="E180" s="616"/>
      <c r="F180" s="616"/>
      <c r="G180" s="616"/>
      <c r="H180" s="616"/>
      <c r="I180" s="616"/>
      <c r="J180" s="616"/>
      <c r="K180" s="616"/>
      <c r="L180" s="616"/>
      <c r="M180" s="616"/>
      <c r="N180" s="616"/>
      <c r="O180" s="616"/>
      <c r="P180" s="326"/>
      <c r="Q180" s="315"/>
    </row>
    <row r="181" spans="1:17" ht="12.75" customHeight="1" x14ac:dyDescent="0.35">
      <c r="A181" s="413"/>
      <c r="B181" s="331"/>
      <c r="C181" s="346"/>
      <c r="D181" s="616"/>
      <c r="E181" s="616"/>
      <c r="F181" s="616"/>
      <c r="G181" s="616"/>
      <c r="H181" s="616"/>
      <c r="I181" s="616"/>
      <c r="J181" s="616"/>
      <c r="K181" s="616"/>
      <c r="L181" s="616"/>
      <c r="M181" s="616"/>
      <c r="N181" s="616"/>
      <c r="O181" s="616"/>
      <c r="P181" s="326"/>
      <c r="Q181" s="315"/>
    </row>
    <row r="182" spans="1:17" ht="12.75" customHeight="1" x14ac:dyDescent="0.35">
      <c r="A182" s="413"/>
      <c r="B182" s="331"/>
      <c r="C182" s="346"/>
      <c r="D182" s="616"/>
      <c r="E182" s="616"/>
      <c r="F182" s="616"/>
      <c r="G182" s="616"/>
      <c r="H182" s="616"/>
      <c r="I182" s="616"/>
      <c r="J182" s="616"/>
      <c r="K182" s="616"/>
      <c r="L182" s="616"/>
      <c r="M182" s="616"/>
      <c r="N182" s="616"/>
      <c r="O182" s="616"/>
      <c r="P182" s="326"/>
      <c r="Q182" s="315"/>
    </row>
    <row r="183" spans="1:17" ht="12.75" customHeight="1" x14ac:dyDescent="0.35">
      <c r="A183" s="413"/>
      <c r="B183" s="331"/>
      <c r="C183" s="346"/>
      <c r="D183" s="616"/>
      <c r="E183" s="616"/>
      <c r="F183" s="616"/>
      <c r="G183" s="616"/>
      <c r="H183" s="616"/>
      <c r="I183" s="616"/>
      <c r="J183" s="616"/>
      <c r="K183" s="616"/>
      <c r="L183" s="616"/>
      <c r="M183" s="616"/>
      <c r="N183" s="616"/>
      <c r="O183" s="616"/>
      <c r="P183" s="326"/>
      <c r="Q183" s="315"/>
    </row>
    <row r="184" spans="1:17" ht="12.75" customHeight="1" x14ac:dyDescent="0.35">
      <c r="A184" s="413"/>
      <c r="B184" s="331"/>
      <c r="C184" s="346"/>
      <c r="D184" s="616"/>
      <c r="E184" s="616"/>
      <c r="F184" s="616"/>
      <c r="G184" s="616"/>
      <c r="H184" s="616"/>
      <c r="I184" s="616"/>
      <c r="J184" s="616"/>
      <c r="K184" s="616"/>
      <c r="L184" s="616"/>
      <c r="M184" s="616"/>
      <c r="N184" s="616"/>
      <c r="O184" s="616"/>
      <c r="P184" s="326"/>
      <c r="Q184" s="315"/>
    </row>
    <row r="185" spans="1:17" ht="12.75" customHeight="1" x14ac:dyDescent="0.35">
      <c r="A185" s="413"/>
      <c r="B185" s="331"/>
      <c r="C185" s="346"/>
      <c r="D185" s="616"/>
      <c r="E185" s="616"/>
      <c r="F185" s="616"/>
      <c r="G185" s="616"/>
      <c r="H185" s="616"/>
      <c r="I185" s="616"/>
      <c r="J185" s="616"/>
      <c r="K185" s="616"/>
      <c r="L185" s="616"/>
      <c r="M185" s="616"/>
      <c r="N185" s="616"/>
      <c r="O185" s="616"/>
      <c r="P185" s="326"/>
      <c r="Q185" s="315"/>
    </row>
    <row r="186" spans="1:17" ht="12.75" customHeight="1" x14ac:dyDescent="0.35">
      <c r="A186" s="413"/>
      <c r="B186" s="331"/>
      <c r="C186" s="346"/>
      <c r="D186" s="616"/>
      <c r="E186" s="616"/>
      <c r="F186" s="616"/>
      <c r="G186" s="616"/>
      <c r="H186" s="616"/>
      <c r="I186" s="616"/>
      <c r="J186" s="616"/>
      <c r="K186" s="616"/>
      <c r="L186" s="616"/>
      <c r="M186" s="616"/>
      <c r="N186" s="616"/>
      <c r="O186" s="616"/>
      <c r="P186" s="326"/>
      <c r="Q186" s="315"/>
    </row>
    <row r="187" spans="1:17" ht="12.75" customHeight="1" x14ac:dyDescent="0.35">
      <c r="A187" s="413"/>
      <c r="B187" s="349"/>
      <c r="C187" s="346" t="str">
        <f>CONCATENATE(Questionnaire!B127," to ",Questionnaire!B134)</f>
        <v>52 to 57</v>
      </c>
      <c r="D187" s="350" t="s">
        <v>352</v>
      </c>
      <c r="E187" s="315"/>
      <c r="F187" s="315"/>
      <c r="G187" s="315"/>
      <c r="H187" s="315"/>
      <c r="I187" s="315"/>
      <c r="J187" s="315"/>
      <c r="K187" s="315"/>
      <c r="L187" s="315"/>
      <c r="M187" s="315"/>
      <c r="N187" s="315"/>
      <c r="O187" s="315"/>
      <c r="P187" s="326"/>
      <c r="Q187" s="315"/>
    </row>
    <row r="188" spans="1:17" ht="12.75" customHeight="1" x14ac:dyDescent="0.35">
      <c r="A188" s="413"/>
      <c r="B188" s="331"/>
      <c r="C188" s="346"/>
      <c r="D188" s="616" t="s">
        <v>91</v>
      </c>
      <c r="E188" s="616"/>
      <c r="F188" s="616"/>
      <c r="G188" s="616"/>
      <c r="H188" s="616"/>
      <c r="I188" s="616"/>
      <c r="J188" s="616"/>
      <c r="K188" s="616"/>
      <c r="L188" s="616"/>
      <c r="M188" s="616"/>
      <c r="N188" s="616"/>
      <c r="O188" s="616"/>
      <c r="P188" s="326"/>
      <c r="Q188" s="315"/>
    </row>
    <row r="189" spans="1:17" ht="12.75" customHeight="1" x14ac:dyDescent="0.35">
      <c r="A189" s="413"/>
      <c r="B189" s="331"/>
      <c r="C189" s="346"/>
      <c r="D189" s="616"/>
      <c r="E189" s="616"/>
      <c r="F189" s="616"/>
      <c r="G189" s="616"/>
      <c r="H189" s="616"/>
      <c r="I189" s="616"/>
      <c r="J189" s="616"/>
      <c r="K189" s="616"/>
      <c r="L189" s="616"/>
      <c r="M189" s="616"/>
      <c r="N189" s="616"/>
      <c r="O189" s="616"/>
      <c r="P189" s="326"/>
      <c r="Q189" s="315"/>
    </row>
    <row r="190" spans="1:17" ht="5.25" customHeight="1" thickBot="1" x14ac:dyDescent="0.4">
      <c r="A190" s="413"/>
      <c r="B190" s="351"/>
      <c r="C190" s="352"/>
      <c r="D190" s="373"/>
      <c r="E190" s="373"/>
      <c r="F190" s="373"/>
      <c r="G190" s="373"/>
      <c r="H190" s="373"/>
      <c r="I190" s="373"/>
      <c r="J190" s="373"/>
      <c r="K190" s="373"/>
      <c r="L190" s="373"/>
      <c r="M190" s="373"/>
      <c r="N190" s="373"/>
      <c r="O190" s="373"/>
      <c r="P190" s="354"/>
      <c r="Q190" s="315"/>
    </row>
    <row r="191" spans="1:17" ht="12.75" customHeight="1" x14ac:dyDescent="0.35">
      <c r="A191" s="413"/>
      <c r="B191" s="355"/>
      <c r="C191" s="356"/>
      <c r="D191" s="357"/>
      <c r="E191" s="357"/>
      <c r="F191" s="357"/>
      <c r="G191" s="357"/>
      <c r="H191" s="357"/>
      <c r="I191" s="357"/>
      <c r="J191" s="357"/>
      <c r="K191" s="357"/>
      <c r="L191" s="357"/>
      <c r="M191" s="357"/>
      <c r="N191" s="357"/>
      <c r="O191" s="357"/>
      <c r="P191" s="358"/>
      <c r="Q191" s="315"/>
    </row>
    <row r="192" spans="1:17" ht="12.75" customHeight="1" x14ac:dyDescent="0.35">
      <c r="A192" s="413"/>
      <c r="B192" s="349"/>
      <c r="C192" s="346" t="str">
        <f>CONCATENATE(Questionnaire!B129," &amp; ",Questionnaire!B130)</f>
        <v>53 &amp; 54</v>
      </c>
      <c r="D192" s="350" t="s">
        <v>351</v>
      </c>
      <c r="E192" s="315"/>
      <c r="F192" s="315"/>
      <c r="G192" s="315"/>
      <c r="H192" s="315"/>
      <c r="I192" s="315"/>
      <c r="J192" s="315"/>
      <c r="K192" s="315"/>
      <c r="L192" s="315"/>
      <c r="M192" s="315"/>
      <c r="N192" s="315"/>
      <c r="O192" s="315"/>
      <c r="P192" s="326"/>
      <c r="Q192" s="315"/>
    </row>
    <row r="193" spans="1:17" ht="12.75" customHeight="1" x14ac:dyDescent="0.35">
      <c r="A193" s="413"/>
      <c r="B193" s="331"/>
      <c r="C193" s="346"/>
      <c r="D193" s="616" t="s">
        <v>819</v>
      </c>
      <c r="E193" s="616"/>
      <c r="F193" s="616"/>
      <c r="G193" s="616"/>
      <c r="H193" s="616"/>
      <c r="I193" s="616"/>
      <c r="J193" s="616"/>
      <c r="K193" s="616"/>
      <c r="L193" s="616"/>
      <c r="M193" s="616"/>
      <c r="N193" s="616"/>
      <c r="O193" s="616"/>
      <c r="P193" s="326"/>
      <c r="Q193" s="315"/>
    </row>
    <row r="194" spans="1:17" ht="12.75" customHeight="1" x14ac:dyDescent="0.35">
      <c r="A194" s="413"/>
      <c r="B194" s="331"/>
      <c r="C194" s="346"/>
      <c r="D194" s="616"/>
      <c r="E194" s="616"/>
      <c r="F194" s="616"/>
      <c r="G194" s="616"/>
      <c r="H194" s="616"/>
      <c r="I194" s="616"/>
      <c r="J194" s="616"/>
      <c r="K194" s="616"/>
      <c r="L194" s="616"/>
      <c r="M194" s="616"/>
      <c r="N194" s="616"/>
      <c r="O194" s="616"/>
      <c r="P194" s="326"/>
      <c r="Q194" s="315"/>
    </row>
    <row r="195" spans="1:17" ht="12.75" customHeight="1" x14ac:dyDescent="0.35">
      <c r="A195" s="413"/>
      <c r="B195" s="331"/>
      <c r="C195" s="346"/>
      <c r="D195" s="616"/>
      <c r="E195" s="616"/>
      <c r="F195" s="616"/>
      <c r="G195" s="616"/>
      <c r="H195" s="616"/>
      <c r="I195" s="616"/>
      <c r="J195" s="616"/>
      <c r="K195" s="616"/>
      <c r="L195" s="616"/>
      <c r="M195" s="616"/>
      <c r="N195" s="616"/>
      <c r="O195" s="616"/>
      <c r="P195" s="326"/>
      <c r="Q195" s="315"/>
    </row>
    <row r="196" spans="1:17" ht="12.75" customHeight="1" x14ac:dyDescent="0.35">
      <c r="A196" s="413"/>
      <c r="B196" s="331"/>
      <c r="C196" s="346"/>
      <c r="D196" s="616"/>
      <c r="E196" s="616"/>
      <c r="F196" s="616"/>
      <c r="G196" s="616"/>
      <c r="H196" s="616"/>
      <c r="I196" s="616"/>
      <c r="J196" s="616"/>
      <c r="K196" s="616"/>
      <c r="L196" s="616"/>
      <c r="M196" s="616"/>
      <c r="N196" s="616"/>
      <c r="O196" s="616"/>
      <c r="P196" s="326"/>
      <c r="Q196" s="315"/>
    </row>
    <row r="197" spans="1:17" ht="12.75" customHeight="1" x14ac:dyDescent="0.35">
      <c r="A197" s="413"/>
      <c r="B197" s="331"/>
      <c r="C197" s="346"/>
      <c r="D197" s="315"/>
      <c r="E197" s="315"/>
      <c r="F197" s="315"/>
      <c r="G197" s="315"/>
      <c r="H197" s="315"/>
      <c r="I197" s="315"/>
      <c r="J197" s="315"/>
      <c r="K197" s="315"/>
      <c r="L197" s="315"/>
      <c r="M197" s="315"/>
      <c r="N197" s="315"/>
      <c r="O197" s="315"/>
      <c r="P197" s="326"/>
      <c r="Q197" s="315"/>
    </row>
    <row r="198" spans="1:17" ht="12.75" customHeight="1" x14ac:dyDescent="0.35">
      <c r="A198" s="413"/>
      <c r="B198" s="349"/>
      <c r="C198" s="346">
        <f>Questionnaire!B131</f>
        <v>55</v>
      </c>
      <c r="D198" s="627" t="s">
        <v>6474</v>
      </c>
      <c r="E198" s="627"/>
      <c r="F198" s="627"/>
      <c r="G198" s="627"/>
      <c r="H198" s="627"/>
      <c r="I198" s="627"/>
      <c r="J198" s="627"/>
      <c r="K198" s="627"/>
      <c r="L198" s="627"/>
      <c r="M198" s="627"/>
      <c r="N198" s="627"/>
      <c r="O198" s="627"/>
      <c r="P198" s="326"/>
      <c r="Q198" s="315"/>
    </row>
    <row r="199" spans="1:17" ht="12.75" customHeight="1" x14ac:dyDescent="0.35">
      <c r="A199" s="413"/>
      <c r="B199" s="349"/>
      <c r="C199" s="346"/>
      <c r="D199" s="627"/>
      <c r="E199" s="627"/>
      <c r="F199" s="627"/>
      <c r="G199" s="627"/>
      <c r="H199" s="627"/>
      <c r="I199" s="627"/>
      <c r="J199" s="627"/>
      <c r="K199" s="627"/>
      <c r="L199" s="627"/>
      <c r="M199" s="627"/>
      <c r="N199" s="627"/>
      <c r="O199" s="627"/>
      <c r="P199" s="326"/>
      <c r="Q199" s="315"/>
    </row>
    <row r="200" spans="1:17" ht="12.75" customHeight="1" x14ac:dyDescent="0.35">
      <c r="A200" s="413"/>
      <c r="B200" s="331"/>
      <c r="C200" s="346"/>
      <c r="D200" s="616" t="s">
        <v>6473</v>
      </c>
      <c r="E200" s="616"/>
      <c r="F200" s="616"/>
      <c r="G200" s="616"/>
      <c r="H200" s="616"/>
      <c r="I200" s="616"/>
      <c r="J200" s="616"/>
      <c r="K200" s="616"/>
      <c r="L200" s="616"/>
      <c r="M200" s="616"/>
      <c r="N200" s="616"/>
      <c r="O200" s="616"/>
      <c r="P200" s="326"/>
      <c r="Q200" s="315"/>
    </row>
    <row r="201" spans="1:17" ht="12.75" customHeight="1" x14ac:dyDescent="0.35">
      <c r="A201" s="413"/>
      <c r="B201" s="331"/>
      <c r="C201" s="346"/>
      <c r="D201" s="616"/>
      <c r="E201" s="616"/>
      <c r="F201" s="616"/>
      <c r="G201" s="616"/>
      <c r="H201" s="616"/>
      <c r="I201" s="616"/>
      <c r="J201" s="616"/>
      <c r="K201" s="616"/>
      <c r="L201" s="616"/>
      <c r="M201" s="616"/>
      <c r="N201" s="616"/>
      <c r="O201" s="616"/>
      <c r="P201" s="326"/>
      <c r="Q201" s="315"/>
    </row>
    <row r="202" spans="1:17" ht="12.75" customHeight="1" x14ac:dyDescent="0.35">
      <c r="A202" s="413"/>
      <c r="B202" s="331"/>
      <c r="C202" s="346"/>
      <c r="D202" s="616"/>
      <c r="E202" s="616"/>
      <c r="F202" s="616"/>
      <c r="G202" s="616"/>
      <c r="H202" s="616"/>
      <c r="I202" s="616"/>
      <c r="J202" s="616"/>
      <c r="K202" s="616"/>
      <c r="L202" s="616"/>
      <c r="M202" s="616"/>
      <c r="N202" s="616"/>
      <c r="O202" s="616"/>
      <c r="P202" s="326"/>
      <c r="Q202" s="315"/>
    </row>
    <row r="203" spans="1:17" ht="12.75" customHeight="1" x14ac:dyDescent="0.35">
      <c r="A203" s="413"/>
      <c r="B203" s="331"/>
      <c r="C203" s="346"/>
      <c r="D203" s="616"/>
      <c r="E203" s="616"/>
      <c r="F203" s="616"/>
      <c r="G203" s="616"/>
      <c r="H203" s="616"/>
      <c r="I203" s="616"/>
      <c r="J203" s="616"/>
      <c r="K203" s="616"/>
      <c r="L203" s="616"/>
      <c r="M203" s="616"/>
      <c r="N203" s="616"/>
      <c r="O203" s="616"/>
      <c r="P203" s="326"/>
      <c r="Q203" s="315"/>
    </row>
    <row r="204" spans="1:17" ht="12.75" customHeight="1" x14ac:dyDescent="0.35">
      <c r="A204" s="413"/>
      <c r="B204" s="331"/>
      <c r="C204" s="346"/>
      <c r="D204" s="616"/>
      <c r="E204" s="616"/>
      <c r="F204" s="616"/>
      <c r="G204" s="616"/>
      <c r="H204" s="616"/>
      <c r="I204" s="616"/>
      <c r="J204" s="616"/>
      <c r="K204" s="616"/>
      <c r="L204" s="616"/>
      <c r="M204" s="616"/>
      <c r="N204" s="616"/>
      <c r="O204" s="616"/>
      <c r="P204" s="326"/>
      <c r="Q204" s="315"/>
    </row>
    <row r="205" spans="1:17" ht="12.75" customHeight="1" x14ac:dyDescent="0.35">
      <c r="A205" s="413"/>
      <c r="B205" s="331"/>
      <c r="C205" s="346"/>
      <c r="D205" s="616"/>
      <c r="E205" s="616"/>
      <c r="F205" s="616"/>
      <c r="G205" s="616"/>
      <c r="H205" s="616"/>
      <c r="I205" s="616"/>
      <c r="J205" s="616"/>
      <c r="K205" s="616"/>
      <c r="L205" s="616"/>
      <c r="M205" s="616"/>
      <c r="N205" s="616"/>
      <c r="O205" s="616"/>
      <c r="P205" s="326"/>
      <c r="Q205" s="315"/>
    </row>
    <row r="206" spans="1:17" ht="12.75" customHeight="1" x14ac:dyDescent="0.35">
      <c r="A206" s="413"/>
      <c r="B206" s="331"/>
      <c r="C206" s="346"/>
      <c r="D206" s="616"/>
      <c r="E206" s="616"/>
      <c r="F206" s="616"/>
      <c r="G206" s="616"/>
      <c r="H206" s="616"/>
      <c r="I206" s="616"/>
      <c r="J206" s="616"/>
      <c r="K206" s="616"/>
      <c r="L206" s="616"/>
      <c r="M206" s="616"/>
      <c r="N206" s="616"/>
      <c r="O206" s="616"/>
      <c r="P206" s="326"/>
      <c r="Q206" s="315"/>
    </row>
    <row r="207" spans="1:17" ht="12.75" customHeight="1" x14ac:dyDescent="0.35">
      <c r="A207" s="413"/>
      <c r="B207" s="331"/>
      <c r="C207" s="346"/>
      <c r="D207" s="616"/>
      <c r="E207" s="616"/>
      <c r="F207" s="616"/>
      <c r="G207" s="616"/>
      <c r="H207" s="616"/>
      <c r="I207" s="616"/>
      <c r="J207" s="616"/>
      <c r="K207" s="616"/>
      <c r="L207" s="616"/>
      <c r="M207" s="616"/>
      <c r="N207" s="616"/>
      <c r="O207" s="616"/>
      <c r="P207" s="326"/>
      <c r="Q207" s="315"/>
    </row>
    <row r="208" spans="1:17" ht="12.75" customHeight="1" x14ac:dyDescent="0.35">
      <c r="A208" s="413"/>
      <c r="B208" s="331"/>
      <c r="C208" s="346"/>
      <c r="D208" s="616"/>
      <c r="E208" s="616"/>
      <c r="F208" s="616"/>
      <c r="G208" s="616"/>
      <c r="H208" s="616"/>
      <c r="I208" s="616"/>
      <c r="J208" s="616"/>
      <c r="K208" s="616"/>
      <c r="L208" s="616"/>
      <c r="M208" s="616"/>
      <c r="N208" s="616"/>
      <c r="O208" s="616"/>
      <c r="P208" s="326"/>
      <c r="Q208" s="315"/>
    </row>
    <row r="209" spans="1:17" ht="12.75" customHeight="1" x14ac:dyDescent="0.35">
      <c r="A209" s="413"/>
      <c r="B209" s="370"/>
      <c r="C209" s="346"/>
      <c r="D209" s="334"/>
      <c r="E209" s="334"/>
      <c r="F209" s="334"/>
      <c r="G209" s="334"/>
      <c r="H209" s="334"/>
      <c r="I209" s="334"/>
      <c r="J209" s="334"/>
      <c r="K209" s="334"/>
      <c r="L209" s="334"/>
      <c r="M209" s="334"/>
      <c r="N209" s="334"/>
      <c r="O209" s="334"/>
      <c r="P209" s="326"/>
      <c r="Q209" s="315"/>
    </row>
    <row r="210" spans="1:17" ht="12.75" customHeight="1" x14ac:dyDescent="0.35">
      <c r="A210" s="413"/>
      <c r="B210" s="345"/>
      <c r="C210" s="415"/>
      <c r="D210" s="347" t="s">
        <v>6737</v>
      </c>
      <c r="E210" s="315"/>
      <c r="F210" s="315"/>
      <c r="G210" s="315"/>
      <c r="H210" s="435"/>
      <c r="I210" s="315"/>
      <c r="J210" s="315"/>
      <c r="K210" s="315"/>
      <c r="L210" s="315"/>
      <c r="M210" s="315"/>
      <c r="N210" s="315"/>
      <c r="O210" s="315"/>
      <c r="P210" s="326"/>
      <c r="Q210" s="315"/>
    </row>
    <row r="211" spans="1:17" ht="12.75" customHeight="1" x14ac:dyDescent="0.35">
      <c r="A211" s="413"/>
      <c r="B211" s="331"/>
      <c r="C211" s="346"/>
      <c r="D211" s="315"/>
      <c r="E211" s="315"/>
      <c r="F211" s="315"/>
      <c r="G211" s="315"/>
      <c r="H211" s="315"/>
      <c r="I211" s="315"/>
      <c r="J211" s="315"/>
      <c r="K211" s="315"/>
      <c r="L211" s="315"/>
      <c r="M211" s="315"/>
      <c r="N211" s="315"/>
      <c r="O211" s="315"/>
      <c r="P211" s="326"/>
      <c r="Q211" s="315"/>
    </row>
    <row r="212" spans="1:17" ht="12.75" customHeight="1" x14ac:dyDescent="0.35">
      <c r="A212" s="413"/>
      <c r="B212" s="331"/>
      <c r="C212" s="346">
        <f>Questionnaire!B143</f>
        <v>58</v>
      </c>
      <c r="D212" s="616" t="s">
        <v>6481</v>
      </c>
      <c r="E212" s="616"/>
      <c r="F212" s="616"/>
      <c r="G212" s="616"/>
      <c r="H212" s="616"/>
      <c r="I212" s="616"/>
      <c r="J212" s="616"/>
      <c r="K212" s="616"/>
      <c r="L212" s="616"/>
      <c r="M212" s="616"/>
      <c r="N212" s="616"/>
      <c r="O212" s="616"/>
      <c r="P212" s="326"/>
      <c r="Q212" s="315"/>
    </row>
    <row r="213" spans="1:17" ht="12.75" customHeight="1" x14ac:dyDescent="0.35">
      <c r="A213" s="413"/>
      <c r="B213" s="331"/>
      <c r="C213" s="346"/>
      <c r="D213" s="616"/>
      <c r="E213" s="616"/>
      <c r="F213" s="616"/>
      <c r="G213" s="616"/>
      <c r="H213" s="616"/>
      <c r="I213" s="616"/>
      <c r="J213" s="616"/>
      <c r="K213" s="616"/>
      <c r="L213" s="616"/>
      <c r="M213" s="616"/>
      <c r="N213" s="616"/>
      <c r="O213" s="616"/>
      <c r="P213" s="326"/>
      <c r="Q213" s="315"/>
    </row>
    <row r="214" spans="1:17" ht="12.75" customHeight="1" x14ac:dyDescent="0.35">
      <c r="A214" s="413"/>
      <c r="B214" s="331"/>
      <c r="C214" s="346">
        <f>Questionnaire!B144</f>
        <v>59</v>
      </c>
      <c r="D214" s="616" t="s">
        <v>6482</v>
      </c>
      <c r="E214" s="616"/>
      <c r="F214" s="616"/>
      <c r="G214" s="616"/>
      <c r="H214" s="616"/>
      <c r="I214" s="616"/>
      <c r="J214" s="616"/>
      <c r="K214" s="616"/>
      <c r="L214" s="616"/>
      <c r="M214" s="616"/>
      <c r="N214" s="616"/>
      <c r="O214" s="616"/>
      <c r="P214" s="326"/>
      <c r="Q214" s="315"/>
    </row>
    <row r="215" spans="1:17" ht="12.75" customHeight="1" x14ac:dyDescent="0.35">
      <c r="A215" s="413"/>
      <c r="B215" s="331"/>
      <c r="C215" s="346"/>
      <c r="D215" s="616"/>
      <c r="E215" s="616"/>
      <c r="F215" s="616"/>
      <c r="G215" s="616"/>
      <c r="H215" s="616"/>
      <c r="I215" s="616"/>
      <c r="J215" s="616"/>
      <c r="K215" s="616"/>
      <c r="L215" s="616"/>
      <c r="M215" s="616"/>
      <c r="N215" s="616"/>
      <c r="O215" s="616"/>
      <c r="P215" s="326"/>
      <c r="Q215" s="315"/>
    </row>
    <row r="216" spans="1:17" ht="12.75" customHeight="1" x14ac:dyDescent="0.35">
      <c r="A216" s="413"/>
      <c r="B216" s="331"/>
      <c r="C216" s="346">
        <f>Questionnaire!B145</f>
        <v>60</v>
      </c>
      <c r="D216" s="616" t="s">
        <v>6483</v>
      </c>
      <c r="E216" s="616"/>
      <c r="F216" s="616"/>
      <c r="G216" s="616"/>
      <c r="H216" s="616"/>
      <c r="I216" s="616"/>
      <c r="J216" s="616"/>
      <c r="K216" s="616"/>
      <c r="L216" s="616"/>
      <c r="M216" s="616"/>
      <c r="N216" s="616"/>
      <c r="O216" s="616"/>
      <c r="P216" s="326"/>
      <c r="Q216" s="315"/>
    </row>
    <row r="217" spans="1:17" ht="12.75" customHeight="1" x14ac:dyDescent="0.35">
      <c r="A217" s="413"/>
      <c r="B217" s="331"/>
      <c r="C217" s="346"/>
      <c r="D217" s="616"/>
      <c r="E217" s="616"/>
      <c r="F217" s="616"/>
      <c r="G217" s="616"/>
      <c r="H217" s="616"/>
      <c r="I217" s="616"/>
      <c r="J217" s="616"/>
      <c r="K217" s="616"/>
      <c r="L217" s="616"/>
      <c r="M217" s="616"/>
      <c r="N217" s="616"/>
      <c r="O217" s="616"/>
      <c r="P217" s="326"/>
      <c r="Q217" s="315"/>
    </row>
    <row r="218" spans="1:17" ht="12.75" customHeight="1" x14ac:dyDescent="0.35">
      <c r="A218" s="413"/>
      <c r="B218" s="331"/>
      <c r="C218" s="346">
        <f>Questionnaire!B146</f>
        <v>61</v>
      </c>
      <c r="D218" s="616" t="s">
        <v>6480</v>
      </c>
      <c r="E218" s="616"/>
      <c r="F218" s="616"/>
      <c r="G218" s="616"/>
      <c r="H218" s="616"/>
      <c r="I218" s="616"/>
      <c r="J218" s="616"/>
      <c r="K218" s="616"/>
      <c r="L218" s="616"/>
      <c r="M218" s="616"/>
      <c r="N218" s="616"/>
      <c r="O218" s="616"/>
      <c r="P218" s="326"/>
      <c r="Q218" s="315"/>
    </row>
    <row r="219" spans="1:17" ht="12.75" customHeight="1" x14ac:dyDescent="0.35">
      <c r="A219" s="413"/>
      <c r="B219" s="331"/>
      <c r="C219" s="346"/>
      <c r="D219" s="616"/>
      <c r="E219" s="616"/>
      <c r="F219" s="616"/>
      <c r="G219" s="616"/>
      <c r="H219" s="616"/>
      <c r="I219" s="616"/>
      <c r="J219" s="616"/>
      <c r="K219" s="616"/>
      <c r="L219" s="616"/>
      <c r="M219" s="616"/>
      <c r="N219" s="616"/>
      <c r="O219" s="616"/>
      <c r="P219" s="326"/>
      <c r="Q219" s="315"/>
    </row>
    <row r="220" spans="1:17" ht="12.75" customHeight="1" x14ac:dyDescent="0.35">
      <c r="A220" s="413"/>
      <c r="B220" s="331"/>
      <c r="C220" s="346">
        <f>Questionnaire!B147</f>
        <v>62</v>
      </c>
      <c r="D220" s="616" t="s">
        <v>6749</v>
      </c>
      <c r="E220" s="616"/>
      <c r="F220" s="616"/>
      <c r="G220" s="616"/>
      <c r="H220" s="616"/>
      <c r="I220" s="616"/>
      <c r="J220" s="616"/>
      <c r="K220" s="616"/>
      <c r="L220" s="616"/>
      <c r="M220" s="616"/>
      <c r="N220" s="616"/>
      <c r="O220" s="616"/>
      <c r="P220" s="326"/>
      <c r="Q220" s="315"/>
    </row>
    <row r="221" spans="1:17" ht="12.75" customHeight="1" x14ac:dyDescent="0.35">
      <c r="A221" s="413"/>
      <c r="B221" s="331"/>
      <c r="C221" s="415"/>
      <c r="D221" s="616"/>
      <c r="E221" s="616"/>
      <c r="F221" s="616"/>
      <c r="G221" s="616"/>
      <c r="H221" s="616"/>
      <c r="I221" s="616"/>
      <c r="J221" s="616"/>
      <c r="K221" s="616"/>
      <c r="L221" s="616"/>
      <c r="M221" s="616"/>
      <c r="N221" s="616"/>
      <c r="O221" s="616"/>
      <c r="P221" s="326"/>
      <c r="Q221" s="315"/>
    </row>
    <row r="222" spans="1:17" ht="12.75" customHeight="1" x14ac:dyDescent="0.35">
      <c r="A222" s="413"/>
      <c r="B222" s="331"/>
      <c r="C222" s="346">
        <f>C220+1</f>
        <v>63</v>
      </c>
      <c r="D222" s="628" t="s">
        <v>6479</v>
      </c>
      <c r="E222" s="628"/>
      <c r="F222" s="628"/>
      <c r="G222" s="628"/>
      <c r="H222" s="628"/>
      <c r="I222" s="628"/>
      <c r="J222" s="628"/>
      <c r="K222" s="628"/>
      <c r="L222" s="628"/>
      <c r="M222" s="628"/>
      <c r="N222" s="628"/>
      <c r="O222" s="628"/>
      <c r="P222" s="326"/>
      <c r="Q222" s="315"/>
    </row>
    <row r="223" spans="1:17" ht="12.75" customHeight="1" x14ac:dyDescent="0.35">
      <c r="A223" s="315"/>
      <c r="B223" s="331"/>
      <c r="C223" s="346"/>
      <c r="D223" s="315"/>
      <c r="E223" s="315"/>
      <c r="F223" s="315"/>
      <c r="G223" s="315"/>
      <c r="H223" s="315"/>
      <c r="I223" s="315"/>
      <c r="J223" s="315"/>
      <c r="K223" s="315"/>
      <c r="L223" s="315"/>
      <c r="M223" s="315"/>
      <c r="N223" s="315"/>
      <c r="O223" s="315"/>
      <c r="P223" s="326"/>
      <c r="Q223" s="315"/>
    </row>
    <row r="224" spans="1:17" ht="12.75" customHeight="1" x14ac:dyDescent="0.35">
      <c r="A224" s="413"/>
      <c r="B224" s="345"/>
      <c r="C224" s="346"/>
      <c r="D224" s="347" t="s">
        <v>6511</v>
      </c>
      <c r="E224" s="315"/>
      <c r="F224" s="315"/>
      <c r="G224" s="315"/>
      <c r="H224" s="315"/>
      <c r="I224" s="315"/>
      <c r="J224" s="315"/>
      <c r="K224" s="315"/>
      <c r="L224" s="315"/>
      <c r="M224" s="315"/>
      <c r="N224" s="315"/>
      <c r="O224" s="315"/>
      <c r="P224" s="326"/>
      <c r="Q224" s="315"/>
    </row>
    <row r="225" spans="1:17" ht="12.75" customHeight="1" x14ac:dyDescent="0.35">
      <c r="A225" s="413"/>
      <c r="B225" s="331"/>
      <c r="C225" s="346"/>
      <c r="D225" s="315"/>
      <c r="E225" s="315"/>
      <c r="F225" s="315"/>
      <c r="G225" s="315"/>
      <c r="H225" s="315"/>
      <c r="I225" s="315"/>
      <c r="J225" s="315"/>
      <c r="K225" s="315"/>
      <c r="L225" s="315"/>
      <c r="M225" s="315"/>
      <c r="N225" s="315"/>
      <c r="O225" s="315"/>
      <c r="P225" s="326"/>
      <c r="Q225" s="315"/>
    </row>
    <row r="226" spans="1:17" ht="12.75" customHeight="1" x14ac:dyDescent="0.35">
      <c r="A226" s="413"/>
      <c r="B226" s="349"/>
      <c r="C226" s="346">
        <f>Questionnaire!B154</f>
        <v>64</v>
      </c>
      <c r="D226" s="350" t="s">
        <v>58</v>
      </c>
      <c r="E226" s="315"/>
      <c r="F226" s="315"/>
      <c r="G226" s="315"/>
      <c r="H226" s="315"/>
      <c r="I226" s="315"/>
      <c r="J226" s="315"/>
      <c r="K226" s="315"/>
      <c r="L226" s="315"/>
      <c r="M226" s="315"/>
      <c r="N226" s="315"/>
      <c r="O226" s="315"/>
      <c r="P226" s="326"/>
      <c r="Q226" s="315"/>
    </row>
    <row r="227" spans="1:17" ht="12.75" customHeight="1" x14ac:dyDescent="0.35">
      <c r="A227" s="413"/>
      <c r="B227" s="331"/>
      <c r="C227" s="415" t="s">
        <v>6779</v>
      </c>
      <c r="D227" s="622" t="str">
        <f>CONCATENATE("The number of posts for persons holding formal qualification in librarianship (or an equivalent qualification to deliver a library service)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",Questionnaire!B267," - Employee Costs.  Qualified staff holding clerical positions for whatever reason should be included in other staff.")</f>
        <v>The number of posts for persons holding formal qualification in librarianship (or an equivalent qualification to deliver a library service)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101 - Employee Costs.  Qualified staff holding clerical positions for whatever reason should be included in other staff.</v>
      </c>
      <c r="E227" s="622"/>
      <c r="F227" s="622"/>
      <c r="G227" s="622"/>
      <c r="H227" s="622"/>
      <c r="I227" s="622"/>
      <c r="J227" s="622"/>
      <c r="K227" s="622"/>
      <c r="L227" s="622"/>
      <c r="M227" s="622"/>
      <c r="N227" s="622"/>
      <c r="O227" s="622"/>
      <c r="P227" s="326"/>
      <c r="Q227" s="315"/>
    </row>
    <row r="228" spans="1:17" ht="12.75" customHeight="1" x14ac:dyDescent="0.35">
      <c r="A228" s="413"/>
      <c r="B228" s="331"/>
      <c r="C228" s="346"/>
      <c r="D228" s="622"/>
      <c r="E228" s="622"/>
      <c r="F228" s="622"/>
      <c r="G228" s="622"/>
      <c r="H228" s="622"/>
      <c r="I228" s="622"/>
      <c r="J228" s="622"/>
      <c r="K228" s="622"/>
      <c r="L228" s="622"/>
      <c r="M228" s="622"/>
      <c r="N228" s="622"/>
      <c r="O228" s="622"/>
      <c r="P228" s="326"/>
      <c r="Q228" s="315"/>
    </row>
    <row r="229" spans="1:17" ht="12.75" customHeight="1" x14ac:dyDescent="0.35">
      <c r="A229" s="413"/>
      <c r="B229" s="331"/>
      <c r="C229" s="346"/>
      <c r="D229" s="622"/>
      <c r="E229" s="622"/>
      <c r="F229" s="622"/>
      <c r="G229" s="622"/>
      <c r="H229" s="622"/>
      <c r="I229" s="622"/>
      <c r="J229" s="622"/>
      <c r="K229" s="622"/>
      <c r="L229" s="622"/>
      <c r="M229" s="622"/>
      <c r="N229" s="622"/>
      <c r="O229" s="622"/>
      <c r="P229" s="326"/>
      <c r="Q229" s="315"/>
    </row>
    <row r="230" spans="1:17" ht="12.75" customHeight="1" x14ac:dyDescent="0.35">
      <c r="A230" s="413"/>
      <c r="B230" s="331"/>
      <c r="C230" s="346"/>
      <c r="D230" s="622"/>
      <c r="E230" s="622"/>
      <c r="F230" s="622"/>
      <c r="G230" s="622"/>
      <c r="H230" s="622"/>
      <c r="I230" s="622"/>
      <c r="J230" s="622"/>
      <c r="K230" s="622"/>
      <c r="L230" s="622"/>
      <c r="M230" s="622"/>
      <c r="N230" s="622"/>
      <c r="O230" s="622"/>
      <c r="P230" s="326"/>
      <c r="Q230" s="315"/>
    </row>
    <row r="231" spans="1:17" ht="12.75" customHeight="1" x14ac:dyDescent="0.35">
      <c r="A231" s="413"/>
      <c r="B231" s="331"/>
      <c r="C231" s="346"/>
      <c r="D231" s="622"/>
      <c r="E231" s="622"/>
      <c r="F231" s="622"/>
      <c r="G231" s="622"/>
      <c r="H231" s="622"/>
      <c r="I231" s="622"/>
      <c r="J231" s="622"/>
      <c r="K231" s="622"/>
      <c r="L231" s="622"/>
      <c r="M231" s="622"/>
      <c r="N231" s="622"/>
      <c r="O231" s="622"/>
      <c r="P231" s="326"/>
      <c r="Q231" s="315"/>
    </row>
    <row r="232" spans="1:17" ht="12.75" customHeight="1" x14ac:dyDescent="0.35">
      <c r="A232" s="413"/>
      <c r="B232" s="331"/>
      <c r="C232" s="346"/>
      <c r="D232" s="315"/>
      <c r="E232" s="315"/>
      <c r="F232" s="315"/>
      <c r="G232" s="315"/>
      <c r="H232" s="315"/>
      <c r="I232" s="315"/>
      <c r="J232" s="315"/>
      <c r="K232" s="315"/>
      <c r="L232" s="315"/>
      <c r="M232" s="315"/>
      <c r="N232" s="315"/>
      <c r="O232" s="315"/>
      <c r="P232" s="326"/>
      <c r="Q232" s="315"/>
    </row>
    <row r="233" spans="1:17" ht="12.75" customHeight="1" x14ac:dyDescent="0.35">
      <c r="A233" s="413"/>
      <c r="B233" s="349"/>
      <c r="C233" s="346">
        <f>Questionnaire!B155</f>
        <v>65</v>
      </c>
      <c r="D233" s="350" t="s">
        <v>245</v>
      </c>
      <c r="E233" s="315"/>
      <c r="F233" s="315"/>
      <c r="G233" s="315"/>
      <c r="H233" s="315"/>
      <c r="I233" s="315"/>
      <c r="J233" s="315"/>
      <c r="K233" s="315"/>
      <c r="L233" s="315"/>
      <c r="M233" s="315"/>
      <c r="N233" s="315"/>
      <c r="O233" s="315"/>
      <c r="P233" s="326"/>
      <c r="Q233" s="315"/>
    </row>
    <row r="234" spans="1:17" ht="12.75" customHeight="1" x14ac:dyDescent="0.35">
      <c r="A234" s="413"/>
      <c r="B234" s="331"/>
      <c r="C234" s="346"/>
      <c r="D234" s="616" t="s">
        <v>751</v>
      </c>
      <c r="E234" s="616"/>
      <c r="F234" s="616"/>
      <c r="G234" s="616"/>
      <c r="H234" s="616"/>
      <c r="I234" s="616"/>
      <c r="J234" s="616"/>
      <c r="K234" s="616"/>
      <c r="L234" s="616"/>
      <c r="M234" s="616"/>
      <c r="N234" s="616"/>
      <c r="O234" s="616"/>
      <c r="P234" s="326"/>
      <c r="Q234" s="315"/>
    </row>
    <row r="235" spans="1:17" ht="12.75" customHeight="1" x14ac:dyDescent="0.35">
      <c r="A235" s="413"/>
      <c r="B235" s="331"/>
      <c r="C235" s="346"/>
      <c r="D235" s="616"/>
      <c r="E235" s="616"/>
      <c r="F235" s="616"/>
      <c r="G235" s="616"/>
      <c r="H235" s="616"/>
      <c r="I235" s="616"/>
      <c r="J235" s="616"/>
      <c r="K235" s="616"/>
      <c r="L235" s="616"/>
      <c r="M235" s="616"/>
      <c r="N235" s="616"/>
      <c r="O235" s="616"/>
      <c r="P235" s="326"/>
      <c r="Q235" s="315"/>
    </row>
    <row r="236" spans="1:17" ht="12.75" customHeight="1" x14ac:dyDescent="0.35">
      <c r="A236" s="413"/>
      <c r="B236" s="331"/>
      <c r="C236" s="346"/>
      <c r="D236" s="616"/>
      <c r="E236" s="616"/>
      <c r="F236" s="616"/>
      <c r="G236" s="616"/>
      <c r="H236" s="616"/>
      <c r="I236" s="616"/>
      <c r="J236" s="616"/>
      <c r="K236" s="616"/>
      <c r="L236" s="616"/>
      <c r="M236" s="616"/>
      <c r="N236" s="616"/>
      <c r="O236" s="616"/>
      <c r="P236" s="326"/>
      <c r="Q236" s="315"/>
    </row>
    <row r="237" spans="1:17" ht="12.75" customHeight="1" x14ac:dyDescent="0.35">
      <c r="A237" s="413"/>
      <c r="B237" s="331"/>
      <c r="C237" s="346"/>
      <c r="D237" s="616"/>
      <c r="E237" s="616"/>
      <c r="F237" s="616"/>
      <c r="G237" s="616"/>
      <c r="H237" s="616"/>
      <c r="I237" s="616"/>
      <c r="J237" s="616"/>
      <c r="K237" s="616"/>
      <c r="L237" s="616"/>
      <c r="M237" s="616"/>
      <c r="N237" s="616"/>
      <c r="O237" s="616"/>
      <c r="P237" s="326"/>
      <c r="Q237" s="315"/>
    </row>
    <row r="238" spans="1:17" ht="12.75" customHeight="1" x14ac:dyDescent="0.35">
      <c r="A238" s="315"/>
      <c r="B238" s="370"/>
      <c r="C238" s="346"/>
      <c r="D238" s="334"/>
      <c r="E238" s="334"/>
      <c r="F238" s="334"/>
      <c r="G238" s="334"/>
      <c r="H238" s="334"/>
      <c r="I238" s="334"/>
      <c r="J238" s="334"/>
      <c r="K238" s="334"/>
      <c r="L238" s="334"/>
      <c r="M238" s="334"/>
      <c r="N238" s="334"/>
      <c r="O238" s="334"/>
      <c r="P238" s="326"/>
      <c r="Q238" s="315"/>
    </row>
    <row r="239" spans="1:17" ht="12.75" customHeight="1" x14ac:dyDescent="0.35">
      <c r="A239" s="413"/>
      <c r="B239" s="345"/>
      <c r="C239" s="346" t="str">
        <f>CONCATENATE(Questionnaire!B164," &amp; ",Questionnaire!B165)</f>
        <v>67 &amp; 68</v>
      </c>
      <c r="D239" s="347" t="s">
        <v>6497</v>
      </c>
      <c r="E239" s="334"/>
      <c r="F239" s="334"/>
      <c r="G239" s="334"/>
      <c r="H239" s="334"/>
      <c r="I239" s="334"/>
      <c r="J239" s="334"/>
      <c r="K239" s="334"/>
      <c r="L239" s="334"/>
      <c r="M239" s="334"/>
      <c r="N239" s="334"/>
      <c r="O239" s="334"/>
      <c r="P239" s="326"/>
      <c r="Q239" s="315"/>
    </row>
    <row r="240" spans="1:17" ht="12.75" customHeight="1" x14ac:dyDescent="0.35">
      <c r="A240" s="413"/>
      <c r="B240" s="345"/>
      <c r="C240" s="346"/>
      <c r="D240" s="347"/>
      <c r="E240" s="334"/>
      <c r="F240" s="334"/>
      <c r="G240" s="334"/>
      <c r="H240" s="334"/>
      <c r="I240" s="334"/>
      <c r="J240" s="334"/>
      <c r="K240" s="334"/>
      <c r="L240" s="334"/>
      <c r="M240" s="334"/>
      <c r="N240" s="334"/>
      <c r="O240" s="334"/>
      <c r="P240" s="326"/>
      <c r="Q240" s="315"/>
    </row>
    <row r="241" spans="1:17" ht="12.75" customHeight="1" x14ac:dyDescent="0.35">
      <c r="A241" s="413"/>
      <c r="B241" s="331"/>
      <c r="C241" s="415" t="s">
        <v>6779</v>
      </c>
      <c r="D241" s="616" t="s">
        <v>6804</v>
      </c>
      <c r="E241" s="616"/>
      <c r="F241" s="616"/>
      <c r="G241" s="616"/>
      <c r="H241" s="616"/>
      <c r="I241" s="616"/>
      <c r="J241" s="616"/>
      <c r="K241" s="616"/>
      <c r="L241" s="616"/>
      <c r="M241" s="616"/>
      <c r="N241" s="616"/>
      <c r="O241" s="616"/>
      <c r="P241" s="326"/>
      <c r="Q241" s="315"/>
    </row>
    <row r="242" spans="1:17" ht="12.75" customHeight="1" x14ac:dyDescent="0.35">
      <c r="A242" s="413"/>
      <c r="B242" s="331"/>
      <c r="C242" s="346"/>
      <c r="D242" s="616"/>
      <c r="E242" s="616"/>
      <c r="F242" s="616"/>
      <c r="G242" s="616"/>
      <c r="H242" s="616"/>
      <c r="I242" s="616"/>
      <c r="J242" s="616"/>
      <c r="K242" s="616"/>
      <c r="L242" s="616"/>
      <c r="M242" s="616"/>
      <c r="N242" s="616"/>
      <c r="O242" s="616"/>
      <c r="P242" s="326"/>
      <c r="Q242" s="315"/>
    </row>
    <row r="243" spans="1:17" ht="12.75" customHeight="1" x14ac:dyDescent="0.35">
      <c r="A243" s="413"/>
      <c r="B243" s="331"/>
      <c r="C243" s="346"/>
      <c r="D243" s="616"/>
      <c r="E243" s="616"/>
      <c r="F243" s="616"/>
      <c r="G243" s="616"/>
      <c r="H243" s="616"/>
      <c r="I243" s="616"/>
      <c r="J243" s="616"/>
      <c r="K243" s="616"/>
      <c r="L243" s="616"/>
      <c r="M243" s="616"/>
      <c r="N243" s="616"/>
      <c r="O243" s="616"/>
      <c r="P243" s="326"/>
      <c r="Q243" s="315"/>
    </row>
    <row r="244" spans="1:17" ht="12.75" customHeight="1" x14ac:dyDescent="0.35">
      <c r="A244" s="413"/>
      <c r="B244" s="331"/>
      <c r="C244" s="346"/>
      <c r="D244" s="616"/>
      <c r="E244" s="616"/>
      <c r="F244" s="616"/>
      <c r="G244" s="616"/>
      <c r="H244" s="616"/>
      <c r="I244" s="616"/>
      <c r="J244" s="616"/>
      <c r="K244" s="616"/>
      <c r="L244" s="616"/>
      <c r="M244" s="616"/>
      <c r="N244" s="616"/>
      <c r="O244" s="616"/>
      <c r="P244" s="326"/>
      <c r="Q244" s="315"/>
    </row>
    <row r="245" spans="1:17" ht="12.75" customHeight="1" x14ac:dyDescent="0.35">
      <c r="A245" s="413"/>
      <c r="B245" s="331"/>
      <c r="C245" s="346"/>
      <c r="D245" s="616"/>
      <c r="E245" s="616"/>
      <c r="F245" s="616"/>
      <c r="G245" s="616"/>
      <c r="H245" s="616"/>
      <c r="I245" s="616"/>
      <c r="J245" s="616"/>
      <c r="K245" s="616"/>
      <c r="L245" s="616"/>
      <c r="M245" s="616"/>
      <c r="N245" s="616"/>
      <c r="O245" s="616"/>
      <c r="P245" s="326"/>
      <c r="Q245" s="315"/>
    </row>
    <row r="246" spans="1:17" ht="12.75" customHeight="1" x14ac:dyDescent="0.35">
      <c r="A246" s="413"/>
      <c r="B246" s="331"/>
      <c r="C246" s="346"/>
      <c r="D246" s="616"/>
      <c r="E246" s="616"/>
      <c r="F246" s="616"/>
      <c r="G246" s="616"/>
      <c r="H246" s="616"/>
      <c r="I246" s="616"/>
      <c r="J246" s="616"/>
      <c r="K246" s="616"/>
      <c r="L246" s="616"/>
      <c r="M246" s="616"/>
      <c r="N246" s="616"/>
      <c r="O246" s="616"/>
      <c r="P246" s="326"/>
      <c r="Q246" s="315"/>
    </row>
    <row r="247" spans="1:17" ht="15" customHeight="1" x14ac:dyDescent="0.35">
      <c r="A247" s="413"/>
      <c r="B247" s="331"/>
      <c r="C247" s="346"/>
      <c r="D247" s="616"/>
      <c r="E247" s="616"/>
      <c r="F247" s="616"/>
      <c r="G247" s="616"/>
      <c r="H247" s="616"/>
      <c r="I247" s="616"/>
      <c r="J247" s="616"/>
      <c r="K247" s="616"/>
      <c r="L247" s="616"/>
      <c r="M247" s="616"/>
      <c r="N247" s="616"/>
      <c r="O247" s="616"/>
      <c r="P247" s="326"/>
      <c r="Q247" s="315"/>
    </row>
    <row r="248" spans="1:17" ht="5.25" customHeight="1" thickBot="1" x14ac:dyDescent="0.4">
      <c r="A248" s="315"/>
      <c r="B248" s="351"/>
      <c r="C248" s="352"/>
      <c r="D248" s="373"/>
      <c r="E248" s="373"/>
      <c r="F248" s="373"/>
      <c r="G248" s="373"/>
      <c r="H248" s="373"/>
      <c r="I248" s="373"/>
      <c r="J248" s="373"/>
      <c r="K248" s="373"/>
      <c r="L248" s="373"/>
      <c r="M248" s="373"/>
      <c r="N248" s="373"/>
      <c r="O248" s="373"/>
      <c r="P248" s="354"/>
      <c r="Q248" s="315"/>
    </row>
    <row r="249" spans="1:17" ht="12.75" customHeight="1" x14ac:dyDescent="0.35">
      <c r="A249" s="315"/>
      <c r="B249" s="355"/>
      <c r="C249" s="356"/>
      <c r="D249" s="357"/>
      <c r="E249" s="357"/>
      <c r="F249" s="357"/>
      <c r="G249" s="357"/>
      <c r="H249" s="357"/>
      <c r="I249" s="357"/>
      <c r="J249" s="357"/>
      <c r="K249" s="357"/>
      <c r="L249" s="357"/>
      <c r="M249" s="357"/>
      <c r="N249" s="357"/>
      <c r="O249" s="357"/>
      <c r="P249" s="358"/>
      <c r="Q249" s="315"/>
    </row>
    <row r="250" spans="1:17" ht="12.75" customHeight="1" x14ac:dyDescent="0.35">
      <c r="A250" s="413"/>
      <c r="B250" s="345"/>
      <c r="C250" s="346"/>
      <c r="D250" s="347" t="s">
        <v>6498</v>
      </c>
      <c r="E250" s="315"/>
      <c r="F250" s="315"/>
      <c r="G250" s="315"/>
      <c r="H250" s="315"/>
      <c r="I250" s="315"/>
      <c r="J250" s="315"/>
      <c r="K250" s="315"/>
      <c r="L250" s="315"/>
      <c r="M250" s="315"/>
      <c r="N250" s="315"/>
      <c r="O250" s="315"/>
      <c r="P250" s="326"/>
      <c r="Q250" s="315"/>
    </row>
    <row r="251" spans="1:17" ht="12.75" customHeight="1" x14ac:dyDescent="0.35">
      <c r="A251" s="413"/>
      <c r="B251" s="331"/>
      <c r="C251" s="346"/>
      <c r="D251" s="315"/>
      <c r="E251" s="315"/>
      <c r="F251" s="315"/>
      <c r="G251" s="315"/>
      <c r="H251" s="315"/>
      <c r="I251" s="315"/>
      <c r="J251" s="315"/>
      <c r="K251" s="315"/>
      <c r="L251" s="315"/>
      <c r="M251" s="315"/>
      <c r="N251" s="315"/>
      <c r="O251" s="315"/>
      <c r="P251" s="326"/>
      <c r="Q251" s="315"/>
    </row>
    <row r="252" spans="1:17" ht="12.75" customHeight="1" x14ac:dyDescent="0.35">
      <c r="A252" s="413"/>
      <c r="B252" s="349"/>
      <c r="C252" s="346" t="str">
        <f>CONCATENATE(Questionnaire!B170," to ",Questionnaire!B184)</f>
        <v>69 to 77</v>
      </c>
      <c r="D252" s="350" t="s">
        <v>500</v>
      </c>
      <c r="E252" s="315"/>
      <c r="F252" s="315"/>
      <c r="G252" s="315"/>
      <c r="H252" s="315"/>
      <c r="I252" s="315"/>
      <c r="J252" s="315"/>
      <c r="K252" s="315"/>
      <c r="L252" s="315"/>
      <c r="M252" s="315"/>
      <c r="N252" s="315"/>
      <c r="O252" s="315"/>
      <c r="P252" s="326"/>
      <c r="Q252" s="315"/>
    </row>
    <row r="253" spans="1:17" ht="12.75" customHeight="1" x14ac:dyDescent="0.35">
      <c r="A253" s="413"/>
      <c r="B253" s="331"/>
      <c r="C253" s="415" t="s">
        <v>6779</v>
      </c>
      <c r="D253" s="616" t="s">
        <v>6810</v>
      </c>
      <c r="E253" s="616"/>
      <c r="F253" s="616"/>
      <c r="G253" s="616"/>
      <c r="H253" s="616"/>
      <c r="I253" s="616"/>
      <c r="J253" s="616"/>
      <c r="K253" s="616"/>
      <c r="L253" s="616"/>
      <c r="M253" s="616"/>
      <c r="N253" s="616"/>
      <c r="O253" s="616"/>
      <c r="P253" s="326"/>
      <c r="Q253" s="315"/>
    </row>
    <row r="254" spans="1:17" ht="38.15" customHeight="1" x14ac:dyDescent="0.35">
      <c r="A254" s="413"/>
      <c r="B254" s="331"/>
      <c r="C254" s="346"/>
      <c r="D254" s="616"/>
      <c r="E254" s="616"/>
      <c r="F254" s="616"/>
      <c r="G254" s="616"/>
      <c r="H254" s="616"/>
      <c r="I254" s="616"/>
      <c r="J254" s="616"/>
      <c r="K254" s="616"/>
      <c r="L254" s="616"/>
      <c r="M254" s="616"/>
      <c r="N254" s="616"/>
      <c r="O254" s="616"/>
      <c r="P254" s="326"/>
      <c r="Q254" s="315"/>
    </row>
    <row r="255" spans="1:17" ht="12.75" customHeight="1" x14ac:dyDescent="0.35">
      <c r="A255" s="413"/>
      <c r="B255" s="331"/>
      <c r="C255" s="346"/>
      <c r="D255" s="315"/>
      <c r="E255" s="315"/>
      <c r="F255" s="315"/>
      <c r="G255" s="315"/>
      <c r="H255" s="315"/>
      <c r="I255" s="315"/>
      <c r="J255" s="315"/>
      <c r="K255" s="315"/>
      <c r="L255" s="315"/>
      <c r="M255" s="315"/>
      <c r="N255" s="315"/>
      <c r="O255" s="315"/>
      <c r="P255" s="326"/>
      <c r="Q255" s="315"/>
    </row>
    <row r="256" spans="1:17" ht="12.75" customHeight="1" x14ac:dyDescent="0.35">
      <c r="A256" s="413"/>
      <c r="B256" s="331"/>
      <c r="C256" s="346"/>
      <c r="D256" s="315" t="s">
        <v>501</v>
      </c>
      <c r="E256" s="315"/>
      <c r="F256" s="315"/>
      <c r="G256" s="315"/>
      <c r="H256" s="315"/>
      <c r="I256" s="315"/>
      <c r="J256" s="315"/>
      <c r="K256" s="315"/>
      <c r="L256" s="315"/>
      <c r="M256" s="315"/>
      <c r="N256" s="315"/>
      <c r="O256" s="315"/>
      <c r="P256" s="326"/>
      <c r="Q256" s="315"/>
    </row>
    <row r="257" spans="1:17" ht="12.75" customHeight="1" x14ac:dyDescent="0.35">
      <c r="A257" s="413"/>
      <c r="B257" s="331"/>
      <c r="C257" s="346"/>
      <c r="D257" s="315"/>
      <c r="E257" s="315"/>
      <c r="F257" s="315"/>
      <c r="G257" s="315"/>
      <c r="H257" s="315"/>
      <c r="I257" s="315"/>
      <c r="J257" s="315"/>
      <c r="K257" s="315"/>
      <c r="L257" s="315"/>
      <c r="M257" s="315"/>
      <c r="N257" s="315"/>
      <c r="O257" s="315"/>
      <c r="P257" s="326"/>
      <c r="Q257" s="315"/>
    </row>
    <row r="258" spans="1:17" ht="12.75" customHeight="1" x14ac:dyDescent="0.35">
      <c r="A258" s="413"/>
      <c r="B258" s="331"/>
      <c r="C258" s="346"/>
      <c r="D258" s="315" t="s">
        <v>502</v>
      </c>
      <c r="E258" s="616" t="s">
        <v>461</v>
      </c>
      <c r="F258" s="616"/>
      <c r="G258" s="616"/>
      <c r="H258" s="616"/>
      <c r="I258" s="616"/>
      <c r="J258" s="616"/>
      <c r="K258" s="616"/>
      <c r="L258" s="616"/>
      <c r="M258" s="616"/>
      <c r="N258" s="616"/>
      <c r="O258" s="616"/>
      <c r="P258" s="326"/>
      <c r="Q258" s="315"/>
    </row>
    <row r="259" spans="1:17" ht="17.5" customHeight="1" x14ac:dyDescent="0.35">
      <c r="A259" s="413"/>
      <c r="B259" s="331"/>
      <c r="C259" s="346"/>
      <c r="D259" s="315"/>
      <c r="E259" s="616"/>
      <c r="F259" s="616"/>
      <c r="G259" s="616"/>
      <c r="H259" s="616"/>
      <c r="I259" s="616"/>
      <c r="J259" s="616"/>
      <c r="K259" s="616"/>
      <c r="L259" s="616"/>
      <c r="M259" s="616"/>
      <c r="N259" s="616"/>
      <c r="O259" s="616"/>
      <c r="P259" s="326"/>
      <c r="Q259" s="315"/>
    </row>
    <row r="260" spans="1:17" ht="12.75" customHeight="1" x14ac:dyDescent="0.35">
      <c r="A260" s="413"/>
      <c r="B260" s="331"/>
      <c r="C260" s="346"/>
      <c r="D260" s="315" t="s">
        <v>467</v>
      </c>
      <c r="E260" s="616" t="s">
        <v>573</v>
      </c>
      <c r="F260" s="616"/>
      <c r="G260" s="616"/>
      <c r="H260" s="616"/>
      <c r="I260" s="616"/>
      <c r="J260" s="616"/>
      <c r="K260" s="616"/>
      <c r="L260" s="616"/>
      <c r="M260" s="616"/>
      <c r="N260" s="616"/>
      <c r="O260" s="616"/>
      <c r="P260" s="326"/>
      <c r="Q260" s="315"/>
    </row>
    <row r="261" spans="1:17" ht="12.75" customHeight="1" x14ac:dyDescent="0.35">
      <c r="A261" s="413"/>
      <c r="B261" s="331"/>
      <c r="C261" s="346"/>
      <c r="D261" s="315"/>
      <c r="E261" s="616"/>
      <c r="F261" s="616"/>
      <c r="G261" s="616"/>
      <c r="H261" s="616"/>
      <c r="I261" s="616"/>
      <c r="J261" s="616"/>
      <c r="K261" s="616"/>
      <c r="L261" s="616"/>
      <c r="M261" s="616"/>
      <c r="N261" s="616"/>
      <c r="O261" s="616"/>
      <c r="P261" s="326"/>
      <c r="Q261" s="315"/>
    </row>
    <row r="262" spans="1:17" ht="12.75" customHeight="1" x14ac:dyDescent="0.35">
      <c r="A262" s="413"/>
      <c r="B262" s="331"/>
      <c r="C262" s="346"/>
      <c r="D262" s="315" t="s">
        <v>503</v>
      </c>
      <c r="E262" s="315" t="s">
        <v>187</v>
      </c>
      <c r="F262" s="316"/>
      <c r="G262" s="316"/>
      <c r="H262" s="316"/>
      <c r="I262" s="316"/>
      <c r="J262" s="316"/>
      <c r="K262" s="316"/>
      <c r="L262" s="316"/>
      <c r="M262" s="316"/>
      <c r="N262" s="316"/>
      <c r="O262" s="316"/>
      <c r="P262" s="326"/>
      <c r="Q262" s="315"/>
    </row>
    <row r="263" spans="1:17" ht="12.75" customHeight="1" x14ac:dyDescent="0.35">
      <c r="A263" s="413"/>
      <c r="B263" s="331"/>
      <c r="C263" s="346"/>
      <c r="D263" s="315"/>
      <c r="E263" s="315"/>
      <c r="F263" s="315"/>
      <c r="G263" s="315"/>
      <c r="H263" s="315"/>
      <c r="I263" s="315"/>
      <c r="J263" s="315"/>
      <c r="K263" s="315"/>
      <c r="L263" s="315"/>
      <c r="M263" s="315"/>
      <c r="N263" s="315"/>
      <c r="O263" s="315"/>
      <c r="P263" s="326"/>
      <c r="Q263" s="315"/>
    </row>
    <row r="264" spans="1:17" ht="12.75" customHeight="1" x14ac:dyDescent="0.35">
      <c r="A264" s="413"/>
      <c r="B264" s="331"/>
      <c r="C264" s="346"/>
      <c r="D264" s="315" t="s">
        <v>504</v>
      </c>
      <c r="E264" s="315"/>
      <c r="F264" s="315"/>
      <c r="G264" s="315"/>
      <c r="H264" s="315"/>
      <c r="I264" s="315"/>
      <c r="J264" s="315"/>
      <c r="K264" s="315"/>
      <c r="L264" s="315"/>
      <c r="M264" s="315"/>
      <c r="N264" s="315"/>
      <c r="O264" s="315"/>
      <c r="P264" s="326"/>
      <c r="Q264" s="315"/>
    </row>
    <row r="265" spans="1:17" ht="12.75" customHeight="1" x14ac:dyDescent="0.35">
      <c r="A265" s="413"/>
      <c r="B265" s="331"/>
      <c r="C265" s="346"/>
      <c r="D265" s="315"/>
      <c r="E265" s="315"/>
      <c r="F265" s="315"/>
      <c r="G265" s="315"/>
      <c r="H265" s="315"/>
      <c r="I265" s="315"/>
      <c r="J265" s="315"/>
      <c r="K265" s="315"/>
      <c r="L265" s="315"/>
      <c r="M265" s="315"/>
      <c r="N265" s="315"/>
      <c r="O265" s="315"/>
      <c r="P265" s="326"/>
      <c r="Q265" s="315"/>
    </row>
    <row r="266" spans="1:17" ht="12.75" customHeight="1" x14ac:dyDescent="0.35">
      <c r="A266" s="413"/>
      <c r="B266" s="331"/>
      <c r="C266" s="346"/>
      <c r="D266" s="315" t="s">
        <v>502</v>
      </c>
      <c r="E266" s="315" t="s">
        <v>675</v>
      </c>
      <c r="F266" s="315"/>
      <c r="G266" s="315"/>
      <c r="H266" s="315"/>
      <c r="I266" s="315"/>
      <c r="J266" s="315"/>
      <c r="K266" s="315"/>
      <c r="L266" s="315"/>
      <c r="M266" s="315"/>
      <c r="N266" s="315"/>
      <c r="O266" s="315"/>
      <c r="P266" s="326"/>
      <c r="Q266" s="315"/>
    </row>
    <row r="267" spans="1:17" ht="12.75" customHeight="1" x14ac:dyDescent="0.35">
      <c r="A267" s="413"/>
      <c r="B267" s="331"/>
      <c r="C267" s="346"/>
      <c r="D267" s="315" t="s">
        <v>467</v>
      </c>
      <c r="E267" s="315" t="s">
        <v>676</v>
      </c>
      <c r="F267" s="315"/>
      <c r="G267" s="315"/>
      <c r="H267" s="315"/>
      <c r="I267" s="315"/>
      <c r="J267" s="315"/>
      <c r="K267" s="315"/>
      <c r="L267" s="315"/>
      <c r="M267" s="315"/>
      <c r="N267" s="315"/>
      <c r="O267" s="315"/>
      <c r="P267" s="326"/>
      <c r="Q267" s="315"/>
    </row>
    <row r="268" spans="1:17" ht="12.75" customHeight="1" x14ac:dyDescent="0.35">
      <c r="A268" s="413"/>
      <c r="B268" s="331"/>
      <c r="C268" s="346"/>
      <c r="D268" s="315"/>
      <c r="E268" s="315"/>
      <c r="F268" s="315"/>
      <c r="G268" s="315"/>
      <c r="H268" s="315"/>
      <c r="I268" s="315"/>
      <c r="J268" s="315"/>
      <c r="K268" s="315"/>
      <c r="L268" s="315"/>
      <c r="M268" s="315"/>
      <c r="N268" s="315"/>
      <c r="O268" s="315"/>
      <c r="P268" s="326"/>
      <c r="Q268" s="315"/>
    </row>
    <row r="269" spans="1:17" ht="12.75" customHeight="1" x14ac:dyDescent="0.35">
      <c r="A269" s="413"/>
      <c r="B269" s="349"/>
      <c r="C269" s="346" t="str">
        <f>CONCATENATE(Questionnaire!B190," to ",Questionnaire!B195)</f>
        <v>78 to 83</v>
      </c>
      <c r="D269" s="350" t="s">
        <v>455</v>
      </c>
      <c r="E269" s="350"/>
      <c r="F269" s="350"/>
      <c r="G269" s="350"/>
      <c r="H269" s="350"/>
      <c r="I269" s="315"/>
      <c r="J269" s="315"/>
      <c r="K269" s="315"/>
      <c r="L269" s="315"/>
      <c r="M269" s="315"/>
      <c r="N269" s="315"/>
      <c r="O269" s="315"/>
      <c r="P269" s="326"/>
      <c r="Q269" s="315"/>
    </row>
    <row r="270" spans="1:17" ht="12.75" customHeight="1" x14ac:dyDescent="0.2">
      <c r="A270" s="413"/>
      <c r="B270" s="331"/>
      <c r="C270" s="434">
        <v>78</v>
      </c>
      <c r="D270" s="315" t="s">
        <v>6750</v>
      </c>
      <c r="E270" s="315"/>
      <c r="F270" s="315"/>
      <c r="G270" s="315"/>
      <c r="H270" s="315"/>
      <c r="I270" s="315"/>
      <c r="J270" s="315"/>
      <c r="K270" s="315"/>
      <c r="L270" s="315"/>
      <c r="M270" s="315"/>
      <c r="N270" s="315"/>
      <c r="O270" s="315"/>
      <c r="P270" s="326"/>
      <c r="Q270" s="315"/>
    </row>
    <row r="271" spans="1:17" ht="12.75" customHeight="1" x14ac:dyDescent="0.2">
      <c r="A271" s="413"/>
      <c r="B271" s="331"/>
      <c r="C271" s="434" t="s">
        <v>6733</v>
      </c>
      <c r="D271" s="315" t="s">
        <v>6751</v>
      </c>
      <c r="E271" s="315"/>
      <c r="F271" s="315"/>
      <c r="G271" s="315"/>
      <c r="H271" s="315"/>
      <c r="I271" s="315"/>
      <c r="J271" s="315"/>
      <c r="K271" s="315"/>
      <c r="L271" s="315"/>
      <c r="M271" s="315"/>
      <c r="N271" s="315"/>
      <c r="O271" s="315"/>
      <c r="P271" s="326"/>
      <c r="Q271" s="315"/>
    </row>
    <row r="272" spans="1:17" ht="12.75" customHeight="1" x14ac:dyDescent="0.2">
      <c r="A272" s="413"/>
      <c r="B272" s="331"/>
      <c r="C272" s="434" t="s">
        <v>6734</v>
      </c>
      <c r="D272" s="315" t="s">
        <v>6752</v>
      </c>
      <c r="E272" s="315"/>
      <c r="F272" s="315"/>
      <c r="G272" s="315"/>
      <c r="H272" s="315"/>
      <c r="I272" s="315"/>
      <c r="J272" s="315"/>
      <c r="K272" s="315"/>
      <c r="L272" s="315"/>
      <c r="M272" s="315"/>
      <c r="N272" s="315"/>
      <c r="O272" s="315"/>
      <c r="P272" s="326"/>
      <c r="Q272" s="315"/>
    </row>
    <row r="273" spans="1:17" ht="12.75" customHeight="1" x14ac:dyDescent="0.2">
      <c r="A273" s="315"/>
      <c r="B273" s="331"/>
      <c r="C273" s="434" t="s">
        <v>6735</v>
      </c>
      <c r="D273" s="315" t="s">
        <v>6753</v>
      </c>
      <c r="E273" s="316"/>
      <c r="F273" s="316"/>
      <c r="G273" s="316"/>
      <c r="H273" s="316"/>
      <c r="I273" s="316"/>
      <c r="J273" s="316"/>
      <c r="K273" s="316"/>
      <c r="L273" s="316"/>
      <c r="M273" s="316"/>
      <c r="N273" s="316"/>
      <c r="O273" s="316"/>
      <c r="P273" s="326"/>
      <c r="Q273" s="315"/>
    </row>
    <row r="274" spans="1:17" ht="12.75" customHeight="1" x14ac:dyDescent="0.2">
      <c r="A274" s="315"/>
      <c r="B274" s="331"/>
      <c r="C274" s="434" t="s">
        <v>6736</v>
      </c>
      <c r="D274" s="315" t="s">
        <v>6754</v>
      </c>
      <c r="E274" s="316"/>
      <c r="F274" s="316"/>
      <c r="G274" s="316"/>
      <c r="H274" s="316"/>
      <c r="I274" s="316"/>
      <c r="J274" s="316"/>
      <c r="K274" s="316"/>
      <c r="L274" s="316"/>
      <c r="M274" s="316"/>
      <c r="N274" s="316"/>
      <c r="O274" s="316"/>
      <c r="P274" s="326"/>
      <c r="Q274" s="315"/>
    </row>
    <row r="275" spans="1:17" ht="12.75" customHeight="1" x14ac:dyDescent="0.35">
      <c r="A275" s="315"/>
      <c r="B275" s="372"/>
      <c r="C275" s="346">
        <f>Questionnaire!B195</f>
        <v>83</v>
      </c>
      <c r="D275" s="315" t="s">
        <v>6484</v>
      </c>
      <c r="E275" s="316"/>
      <c r="F275" s="316"/>
      <c r="G275" s="316"/>
      <c r="H275" s="316"/>
      <c r="I275" s="316"/>
      <c r="J275" s="316"/>
      <c r="K275" s="316"/>
      <c r="L275" s="316"/>
      <c r="M275" s="316"/>
      <c r="N275" s="316"/>
      <c r="O275" s="316"/>
      <c r="P275" s="326"/>
      <c r="Q275" s="315"/>
    </row>
    <row r="276" spans="1:17" ht="12.75" customHeight="1" x14ac:dyDescent="0.35">
      <c r="A276" s="315"/>
      <c r="B276" s="372"/>
      <c r="C276" s="346"/>
      <c r="D276" s="628"/>
      <c r="E276" s="628"/>
      <c r="F276" s="628"/>
      <c r="G276" s="628"/>
      <c r="H276" s="628"/>
      <c r="I276" s="628"/>
      <c r="J276" s="628"/>
      <c r="K276" s="628"/>
      <c r="L276" s="628"/>
      <c r="M276" s="628"/>
      <c r="N276" s="628"/>
      <c r="O276" s="628"/>
      <c r="P276" s="326"/>
      <c r="Q276" s="315"/>
    </row>
    <row r="277" spans="1:17" ht="12.75" customHeight="1" x14ac:dyDescent="0.35">
      <c r="A277" s="413"/>
      <c r="B277" s="345"/>
      <c r="C277" s="346"/>
      <c r="D277" s="347" t="s">
        <v>6499</v>
      </c>
      <c r="E277" s="315"/>
      <c r="F277" s="315"/>
      <c r="G277" s="315"/>
      <c r="H277" s="315"/>
      <c r="I277" s="315"/>
      <c r="J277" s="315"/>
      <c r="K277" s="315"/>
      <c r="L277" s="315"/>
      <c r="M277" s="315"/>
      <c r="N277" s="315"/>
      <c r="O277" s="315"/>
      <c r="P277" s="326"/>
      <c r="Q277" s="315"/>
    </row>
    <row r="278" spans="1:17" ht="12.75" customHeight="1" x14ac:dyDescent="0.35">
      <c r="A278" s="413"/>
      <c r="B278" s="349"/>
      <c r="C278" s="346"/>
      <c r="D278" s="350"/>
      <c r="E278" s="315"/>
      <c r="F278" s="315"/>
      <c r="G278" s="315"/>
      <c r="H278" s="315"/>
      <c r="I278" s="315"/>
      <c r="J278" s="315"/>
      <c r="K278" s="315"/>
      <c r="L278" s="315"/>
      <c r="M278" s="315"/>
      <c r="N278" s="315"/>
      <c r="O278" s="315"/>
      <c r="P278" s="326"/>
      <c r="Q278" s="315"/>
    </row>
    <row r="279" spans="1:17" ht="12.75" customHeight="1" x14ac:dyDescent="0.35">
      <c r="A279" s="413"/>
      <c r="B279" s="349"/>
      <c r="C279" s="346">
        <f>Questionnaire!B200</f>
        <v>84</v>
      </c>
      <c r="D279" s="350" t="s">
        <v>821</v>
      </c>
      <c r="E279" s="315"/>
      <c r="F279" s="315"/>
      <c r="G279" s="315"/>
      <c r="H279" s="315"/>
      <c r="I279" s="315"/>
      <c r="J279" s="315"/>
      <c r="K279" s="315"/>
      <c r="L279" s="315"/>
      <c r="M279" s="315"/>
      <c r="N279" s="315"/>
      <c r="O279" s="315"/>
      <c r="P279" s="326"/>
      <c r="Q279" s="315"/>
    </row>
    <row r="280" spans="1:17" ht="12.75" customHeight="1" x14ac:dyDescent="0.35">
      <c r="A280" s="413"/>
      <c r="B280" s="331"/>
      <c r="C280" s="346"/>
      <c r="D280" s="622" t="str">
        <f>CONCATENATE("This is to cover the items not immediately available from the shelves which are reserved by author/title.  Non-book reservations should also be included.  Requests for information are counted in line ",Questionnaire!B215," (Number of Enquiries).  The items requested (or reserved) not those supplied are to be counted.  Libraries must count the total number of requests received from customers for individual items.  ",,"NB.  includes books not published at the time the request is made.")</f>
        <v>This is to cover the items not immediately available from the shelves which are reserved by author/title.  Non-book reservations should also be included.  Requests for information are counted in line 89 (Number of Enquiries).  The items requested (or reserved) not those supplied are to be counted.  Libraries must count the total number of requests received from customers for individual items.  NB.  includes books not published at the time the request is made.</v>
      </c>
      <c r="E280" s="622"/>
      <c r="F280" s="622"/>
      <c r="G280" s="622"/>
      <c r="H280" s="622"/>
      <c r="I280" s="622"/>
      <c r="J280" s="622"/>
      <c r="K280" s="622"/>
      <c r="L280" s="622"/>
      <c r="M280" s="622"/>
      <c r="N280" s="622"/>
      <c r="O280" s="622"/>
      <c r="P280" s="326"/>
      <c r="Q280" s="315"/>
    </row>
    <row r="281" spans="1:17" ht="12.75" customHeight="1" x14ac:dyDescent="0.35">
      <c r="A281" s="413"/>
      <c r="B281" s="331"/>
      <c r="C281" s="346"/>
      <c r="D281" s="622"/>
      <c r="E281" s="622"/>
      <c r="F281" s="622"/>
      <c r="G281" s="622"/>
      <c r="H281" s="622"/>
      <c r="I281" s="622"/>
      <c r="J281" s="622"/>
      <c r="K281" s="622"/>
      <c r="L281" s="622"/>
      <c r="M281" s="622"/>
      <c r="N281" s="622"/>
      <c r="O281" s="622"/>
      <c r="P281" s="326"/>
      <c r="Q281" s="315"/>
    </row>
    <row r="282" spans="1:17" ht="12.75" customHeight="1" x14ac:dyDescent="0.35">
      <c r="A282" s="413"/>
      <c r="B282" s="331"/>
      <c r="C282" s="346"/>
      <c r="D282" s="622"/>
      <c r="E282" s="622"/>
      <c r="F282" s="622"/>
      <c r="G282" s="622"/>
      <c r="H282" s="622"/>
      <c r="I282" s="622"/>
      <c r="J282" s="622"/>
      <c r="K282" s="622"/>
      <c r="L282" s="622"/>
      <c r="M282" s="622"/>
      <c r="N282" s="622"/>
      <c r="O282" s="622"/>
      <c r="P282" s="326"/>
      <c r="Q282" s="315"/>
    </row>
    <row r="283" spans="1:17" ht="12.75" customHeight="1" x14ac:dyDescent="0.35">
      <c r="A283" s="413"/>
      <c r="B283" s="331"/>
      <c r="C283" s="346"/>
      <c r="D283" s="622"/>
      <c r="E283" s="622"/>
      <c r="F283" s="622"/>
      <c r="G283" s="622"/>
      <c r="H283" s="622"/>
      <c r="I283" s="622"/>
      <c r="J283" s="622"/>
      <c r="K283" s="622"/>
      <c r="L283" s="622"/>
      <c r="M283" s="622"/>
      <c r="N283" s="622"/>
      <c r="O283" s="622"/>
      <c r="P283" s="326"/>
      <c r="Q283" s="315"/>
    </row>
    <row r="284" spans="1:17" ht="12.75" customHeight="1" x14ac:dyDescent="0.35">
      <c r="A284" s="413"/>
      <c r="B284" s="331"/>
      <c r="C284" s="346"/>
      <c r="D284" s="622"/>
      <c r="E284" s="622"/>
      <c r="F284" s="622"/>
      <c r="G284" s="622"/>
      <c r="H284" s="622"/>
      <c r="I284" s="622"/>
      <c r="J284" s="622"/>
      <c r="K284" s="622"/>
      <c r="L284" s="622"/>
      <c r="M284" s="622"/>
      <c r="N284" s="622"/>
      <c r="O284" s="622"/>
      <c r="P284" s="326"/>
      <c r="Q284" s="315"/>
    </row>
    <row r="285" spans="1:17" ht="12.75" customHeight="1" x14ac:dyDescent="0.35">
      <c r="A285" s="413"/>
      <c r="B285" s="374"/>
      <c r="C285" s="346"/>
      <c r="D285" s="348"/>
      <c r="E285" s="348"/>
      <c r="F285" s="348"/>
      <c r="G285" s="348"/>
      <c r="H285" s="348"/>
      <c r="I285" s="348"/>
      <c r="J285" s="348"/>
      <c r="K285" s="348"/>
      <c r="L285" s="348"/>
      <c r="M285" s="348"/>
      <c r="N285" s="348"/>
      <c r="O285" s="348"/>
      <c r="P285" s="326"/>
      <c r="Q285" s="315"/>
    </row>
    <row r="286" spans="1:17" ht="12.75" customHeight="1" x14ac:dyDescent="0.35">
      <c r="A286" s="413"/>
      <c r="B286" s="331"/>
      <c r="C286" s="346">
        <f>Questionnaire!B202</f>
        <v>85</v>
      </c>
      <c r="D286" s="350" t="s">
        <v>6763</v>
      </c>
      <c r="E286" s="315"/>
      <c r="F286" s="315"/>
      <c r="G286" s="315"/>
      <c r="H286" s="315"/>
      <c r="I286" s="315"/>
      <c r="J286" s="315"/>
      <c r="K286" s="315"/>
      <c r="L286" s="315"/>
      <c r="M286" s="327"/>
      <c r="N286" s="327"/>
      <c r="O286" s="327"/>
      <c r="P286" s="326"/>
      <c r="Q286" s="315"/>
    </row>
    <row r="287" spans="1:17" ht="12.75" customHeight="1" x14ac:dyDescent="0.35">
      <c r="A287" s="413"/>
      <c r="B287" s="331"/>
      <c r="C287" s="346"/>
      <c r="D287" s="616" t="s">
        <v>820</v>
      </c>
      <c r="E287" s="616"/>
      <c r="F287" s="616"/>
      <c r="G287" s="616"/>
      <c r="H287" s="616"/>
      <c r="I287" s="616"/>
      <c r="J287" s="616"/>
      <c r="K287" s="616"/>
      <c r="L287" s="616"/>
      <c r="M287" s="616"/>
      <c r="N287" s="616"/>
      <c r="O287" s="616"/>
      <c r="P287" s="326"/>
      <c r="Q287" s="315"/>
    </row>
    <row r="288" spans="1:17" ht="12.75" customHeight="1" x14ac:dyDescent="0.35">
      <c r="A288" s="413"/>
      <c r="B288" s="331"/>
      <c r="C288" s="346"/>
      <c r="D288" s="616"/>
      <c r="E288" s="616"/>
      <c r="F288" s="616"/>
      <c r="G288" s="616"/>
      <c r="H288" s="616"/>
      <c r="I288" s="616"/>
      <c r="J288" s="616"/>
      <c r="K288" s="616"/>
      <c r="L288" s="616"/>
      <c r="M288" s="616"/>
      <c r="N288" s="616"/>
      <c r="O288" s="616"/>
      <c r="P288" s="326"/>
      <c r="Q288" s="315"/>
    </row>
    <row r="289" spans="1:17" ht="12.75" customHeight="1" x14ac:dyDescent="0.35">
      <c r="A289" s="413"/>
      <c r="B289" s="375"/>
      <c r="C289" s="346"/>
      <c r="D289" s="316"/>
      <c r="E289" s="316"/>
      <c r="F289" s="316"/>
      <c r="G289" s="316"/>
      <c r="H289" s="316"/>
      <c r="I289" s="316"/>
      <c r="J289" s="316"/>
      <c r="K289" s="316"/>
      <c r="L289" s="316"/>
      <c r="M289" s="316"/>
      <c r="N289" s="316"/>
      <c r="O289" s="316"/>
      <c r="P289" s="326"/>
      <c r="Q289" s="315"/>
    </row>
    <row r="290" spans="1:17" ht="12.75" customHeight="1" x14ac:dyDescent="0.35">
      <c r="A290" s="413"/>
      <c r="B290" s="331"/>
      <c r="C290" s="346" t="str">
        <f>CONCATENATE(Questionnaire!B205," to ",Questionnaire!B209)</f>
        <v>86 to 88</v>
      </c>
      <c r="D290" s="621" t="s">
        <v>822</v>
      </c>
      <c r="E290" s="621"/>
      <c r="F290" s="621"/>
      <c r="G290" s="621"/>
      <c r="H290" s="621"/>
      <c r="I290" s="621"/>
      <c r="J290" s="621"/>
      <c r="K290" s="621"/>
      <c r="L290" s="621"/>
      <c r="M290" s="621"/>
      <c r="N290" s="621"/>
      <c r="O290" s="621"/>
      <c r="P290" s="326"/>
      <c r="Q290" s="315"/>
    </row>
    <row r="291" spans="1:17" ht="12.75" customHeight="1" x14ac:dyDescent="0.35">
      <c r="A291" s="413"/>
      <c r="B291" s="331"/>
      <c r="C291" s="346"/>
      <c r="D291" s="621"/>
      <c r="E291" s="621"/>
      <c r="F291" s="621"/>
      <c r="G291" s="621"/>
      <c r="H291" s="621"/>
      <c r="I291" s="621"/>
      <c r="J291" s="621"/>
      <c r="K291" s="621"/>
      <c r="L291" s="621"/>
      <c r="M291" s="621"/>
      <c r="N291" s="621"/>
      <c r="O291" s="621"/>
      <c r="P291" s="326"/>
      <c r="Q291" s="315"/>
    </row>
    <row r="292" spans="1:17" ht="12.75" customHeight="1" x14ac:dyDescent="0.35">
      <c r="A292" s="413"/>
      <c r="B292" s="331"/>
      <c r="C292" s="346"/>
      <c r="D292" s="315" t="s">
        <v>574</v>
      </c>
      <c r="E292" s="315"/>
      <c r="F292" s="315"/>
      <c r="G292" s="315"/>
      <c r="H292" s="315"/>
      <c r="I292" s="315"/>
      <c r="J292" s="315"/>
      <c r="K292" s="315"/>
      <c r="L292" s="315"/>
      <c r="M292" s="315"/>
      <c r="N292" s="315"/>
      <c r="O292" s="315"/>
      <c r="P292" s="326"/>
      <c r="Q292" s="315"/>
    </row>
    <row r="293" spans="1:17" ht="12.75" customHeight="1" x14ac:dyDescent="0.35">
      <c r="A293" s="413"/>
      <c r="B293" s="331"/>
      <c r="C293" s="346"/>
      <c r="D293" s="315"/>
      <c r="E293" s="315"/>
      <c r="F293" s="315"/>
      <c r="G293" s="315"/>
      <c r="H293" s="315"/>
      <c r="I293" s="315"/>
      <c r="J293" s="315"/>
      <c r="K293" s="315"/>
      <c r="L293" s="315"/>
      <c r="M293" s="315"/>
      <c r="N293" s="315"/>
      <c r="O293" s="315"/>
      <c r="P293" s="326"/>
      <c r="Q293" s="315"/>
    </row>
    <row r="294" spans="1:17" ht="12.75" customHeight="1" x14ac:dyDescent="0.35">
      <c r="A294" s="413"/>
      <c r="B294" s="331"/>
      <c r="C294" s="346"/>
      <c r="D294" s="315" t="s">
        <v>502</v>
      </c>
      <c r="E294" s="315" t="s">
        <v>741</v>
      </c>
      <c r="F294" s="315"/>
      <c r="G294" s="315"/>
      <c r="H294" s="315"/>
      <c r="I294" s="315"/>
      <c r="J294" s="315"/>
      <c r="K294" s="315"/>
      <c r="L294" s="315"/>
      <c r="M294" s="315"/>
      <c r="N294" s="315"/>
      <c r="O294" s="315"/>
      <c r="P294" s="326"/>
      <c r="Q294" s="315"/>
    </row>
    <row r="295" spans="1:17" ht="12.75" customHeight="1" x14ac:dyDescent="0.35">
      <c r="A295" s="413"/>
      <c r="B295" s="331"/>
      <c r="C295" s="346"/>
      <c r="D295" s="315" t="s">
        <v>467</v>
      </c>
      <c r="E295" s="315" t="s">
        <v>742</v>
      </c>
      <c r="F295" s="315"/>
      <c r="G295" s="315"/>
      <c r="H295" s="315"/>
      <c r="I295" s="315"/>
      <c r="J295" s="315"/>
      <c r="K295" s="315"/>
      <c r="L295" s="315"/>
      <c r="M295" s="315"/>
      <c r="N295" s="315"/>
      <c r="O295" s="315"/>
      <c r="P295" s="326"/>
      <c r="Q295" s="315"/>
    </row>
    <row r="296" spans="1:17" ht="12.75" customHeight="1" x14ac:dyDescent="0.35">
      <c r="A296" s="413"/>
      <c r="B296" s="331"/>
      <c r="C296" s="346"/>
      <c r="D296" s="315"/>
      <c r="E296" s="315"/>
      <c r="F296" s="315"/>
      <c r="G296" s="315"/>
      <c r="H296" s="315"/>
      <c r="I296" s="315"/>
      <c r="J296" s="315"/>
      <c r="K296" s="315"/>
      <c r="L296" s="315"/>
      <c r="M296" s="315"/>
      <c r="N296" s="315"/>
      <c r="O296" s="315"/>
      <c r="P296" s="326"/>
      <c r="Q296" s="315"/>
    </row>
    <row r="297" spans="1:17" ht="12.75" customHeight="1" x14ac:dyDescent="0.35">
      <c r="A297" s="413"/>
      <c r="B297" s="331"/>
      <c r="C297" s="346"/>
      <c r="D297" s="616" t="s">
        <v>743</v>
      </c>
      <c r="E297" s="616"/>
      <c r="F297" s="616"/>
      <c r="G297" s="616"/>
      <c r="H297" s="616"/>
      <c r="I297" s="616"/>
      <c r="J297" s="616"/>
      <c r="K297" s="616"/>
      <c r="L297" s="616"/>
      <c r="M297" s="616"/>
      <c r="N297" s="616"/>
      <c r="O297" s="616"/>
      <c r="P297" s="326"/>
      <c r="Q297" s="315"/>
    </row>
    <row r="298" spans="1:17" ht="12.75" customHeight="1" x14ac:dyDescent="0.35">
      <c r="A298" s="413"/>
      <c r="B298" s="331"/>
      <c r="C298" s="346"/>
      <c r="D298" s="616"/>
      <c r="E298" s="616"/>
      <c r="F298" s="616"/>
      <c r="G298" s="616"/>
      <c r="H298" s="616"/>
      <c r="I298" s="616"/>
      <c r="J298" s="616"/>
      <c r="K298" s="616"/>
      <c r="L298" s="616"/>
      <c r="M298" s="616"/>
      <c r="N298" s="616"/>
      <c r="O298" s="616"/>
      <c r="P298" s="326"/>
      <c r="Q298" s="315"/>
    </row>
    <row r="299" spans="1:17" ht="12.75" customHeight="1" x14ac:dyDescent="0.35">
      <c r="A299" s="315"/>
      <c r="B299" s="331"/>
      <c r="C299" s="346"/>
      <c r="D299" s="315"/>
      <c r="E299" s="315"/>
      <c r="F299" s="315"/>
      <c r="G299" s="315"/>
      <c r="H299" s="315"/>
      <c r="I299" s="315"/>
      <c r="J299" s="315"/>
      <c r="K299" s="315"/>
      <c r="L299" s="315"/>
      <c r="M299" s="315"/>
      <c r="N299" s="315"/>
      <c r="O299" s="315"/>
      <c r="P299" s="326"/>
      <c r="Q299" s="315"/>
    </row>
    <row r="300" spans="1:17" ht="12.75" customHeight="1" x14ac:dyDescent="0.35">
      <c r="A300" s="413"/>
      <c r="B300" s="345"/>
      <c r="C300" s="346"/>
      <c r="D300" s="347" t="s">
        <v>6761</v>
      </c>
      <c r="E300" s="315"/>
      <c r="F300" s="315"/>
      <c r="G300" s="315"/>
      <c r="H300" s="315"/>
      <c r="I300" s="315"/>
      <c r="J300" s="315"/>
      <c r="K300" s="315"/>
      <c r="L300" s="315"/>
      <c r="M300" s="315"/>
      <c r="N300" s="315"/>
      <c r="O300" s="315"/>
      <c r="P300" s="326"/>
      <c r="Q300" s="315"/>
    </row>
    <row r="301" spans="1:17" ht="12.75" customHeight="1" x14ac:dyDescent="0.35">
      <c r="A301" s="413"/>
      <c r="B301" s="349"/>
      <c r="C301" s="346"/>
      <c r="D301" s="350"/>
      <c r="E301" s="315"/>
      <c r="F301" s="315"/>
      <c r="G301" s="315"/>
      <c r="H301" s="315"/>
      <c r="I301" s="315"/>
      <c r="J301" s="315"/>
      <c r="K301" s="315"/>
      <c r="L301" s="315"/>
      <c r="M301" s="315"/>
      <c r="N301" s="315"/>
      <c r="O301" s="315"/>
      <c r="P301" s="326"/>
      <c r="Q301" s="315"/>
    </row>
    <row r="302" spans="1:17" ht="12.75" customHeight="1" x14ac:dyDescent="0.35">
      <c r="A302" s="413"/>
      <c r="B302" s="349"/>
      <c r="C302" s="346" t="str">
        <f>CONCATENATE(Questionnaire!B215," to ",Questionnaire!B219)</f>
        <v>89 to 91</v>
      </c>
      <c r="D302" s="350" t="s">
        <v>677</v>
      </c>
      <c r="E302" s="315"/>
      <c r="F302" s="315"/>
      <c r="G302" s="315"/>
      <c r="H302" s="315"/>
      <c r="I302" s="315"/>
      <c r="J302" s="315"/>
      <c r="K302" s="315"/>
      <c r="L302" s="315"/>
      <c r="M302" s="315"/>
      <c r="N302" s="315"/>
      <c r="O302" s="315"/>
      <c r="P302" s="326"/>
      <c r="Q302" s="315"/>
    </row>
    <row r="303" spans="1:17" ht="12.75" customHeight="1" x14ac:dyDescent="0.35">
      <c r="A303" s="413"/>
      <c r="B303" s="331"/>
      <c r="C303" s="346"/>
      <c r="D303" s="616" t="s">
        <v>572</v>
      </c>
      <c r="E303" s="616"/>
      <c r="F303" s="616"/>
      <c r="G303" s="616"/>
      <c r="H303" s="616"/>
      <c r="I303" s="616"/>
      <c r="J303" s="616"/>
      <c r="K303" s="616"/>
      <c r="L303" s="616"/>
      <c r="M303" s="616"/>
      <c r="N303" s="616"/>
      <c r="O303" s="616"/>
      <c r="P303" s="326"/>
      <c r="Q303" s="315"/>
    </row>
    <row r="304" spans="1:17" ht="12.75" customHeight="1" x14ac:dyDescent="0.35">
      <c r="A304" s="413"/>
      <c r="B304" s="331"/>
      <c r="C304" s="346"/>
      <c r="D304" s="616"/>
      <c r="E304" s="616"/>
      <c r="F304" s="616"/>
      <c r="G304" s="616"/>
      <c r="H304" s="616"/>
      <c r="I304" s="616"/>
      <c r="J304" s="616"/>
      <c r="K304" s="616"/>
      <c r="L304" s="616"/>
      <c r="M304" s="616"/>
      <c r="N304" s="616"/>
      <c r="O304" s="616"/>
      <c r="P304" s="326"/>
      <c r="Q304" s="315"/>
    </row>
    <row r="305" spans="1:17" ht="12.75" customHeight="1" x14ac:dyDescent="0.35">
      <c r="A305" s="413"/>
      <c r="B305" s="331"/>
      <c r="C305" s="346"/>
      <c r="D305" s="616"/>
      <c r="E305" s="616"/>
      <c r="F305" s="616"/>
      <c r="G305" s="616"/>
      <c r="H305" s="616"/>
      <c r="I305" s="616"/>
      <c r="J305" s="616"/>
      <c r="K305" s="616"/>
      <c r="L305" s="616"/>
      <c r="M305" s="616"/>
      <c r="N305" s="616"/>
      <c r="O305" s="616"/>
      <c r="P305" s="326"/>
      <c r="Q305" s="315"/>
    </row>
    <row r="306" spans="1:17" ht="12.75" customHeight="1" x14ac:dyDescent="0.35">
      <c r="A306" s="413"/>
      <c r="B306" s="370"/>
      <c r="C306" s="346"/>
      <c r="D306" s="334"/>
      <c r="E306" s="334"/>
      <c r="F306" s="334"/>
      <c r="G306" s="334"/>
      <c r="H306" s="334"/>
      <c r="I306" s="334"/>
      <c r="J306" s="334"/>
      <c r="K306" s="334"/>
      <c r="L306" s="334"/>
      <c r="M306" s="334"/>
      <c r="N306" s="334"/>
      <c r="O306" s="334"/>
      <c r="P306" s="326"/>
      <c r="Q306" s="315"/>
    </row>
    <row r="307" spans="1:17" ht="12.75" customHeight="1" x14ac:dyDescent="0.35">
      <c r="A307" s="413"/>
      <c r="B307" s="376"/>
      <c r="C307" s="346"/>
      <c r="D307" s="377" t="s">
        <v>456</v>
      </c>
      <c r="E307" s="315"/>
      <c r="F307" s="315"/>
      <c r="G307" s="315"/>
      <c r="H307" s="315"/>
      <c r="I307" s="315"/>
      <c r="J307" s="315"/>
      <c r="K307" s="315"/>
      <c r="L307" s="315"/>
      <c r="M307" s="315"/>
      <c r="N307" s="315"/>
      <c r="O307" s="315"/>
      <c r="P307" s="326"/>
      <c r="Q307" s="315"/>
    </row>
    <row r="308" spans="1:17" ht="12.75" customHeight="1" x14ac:dyDescent="0.35">
      <c r="A308" s="413"/>
      <c r="B308" s="331"/>
      <c r="C308" s="346"/>
      <c r="D308" s="627" t="s">
        <v>2081</v>
      </c>
      <c r="E308" s="627"/>
      <c r="F308" s="627"/>
      <c r="G308" s="627"/>
      <c r="H308" s="627"/>
      <c r="I308" s="627"/>
      <c r="J308" s="627"/>
      <c r="K308" s="627"/>
      <c r="L308" s="627"/>
      <c r="M308" s="627"/>
      <c r="N308" s="627"/>
      <c r="O308" s="627"/>
      <c r="P308" s="326"/>
      <c r="Q308" s="315"/>
    </row>
    <row r="309" spans="1:17" ht="12.75" customHeight="1" x14ac:dyDescent="0.35">
      <c r="A309" s="413"/>
      <c r="B309" s="331"/>
      <c r="C309" s="346"/>
      <c r="D309" s="627"/>
      <c r="E309" s="627"/>
      <c r="F309" s="627"/>
      <c r="G309" s="627"/>
      <c r="H309" s="627"/>
      <c r="I309" s="627"/>
      <c r="J309" s="627"/>
      <c r="K309" s="627"/>
      <c r="L309" s="627"/>
      <c r="M309" s="627"/>
      <c r="N309" s="627"/>
      <c r="O309" s="627"/>
      <c r="P309" s="326"/>
      <c r="Q309" s="315"/>
    </row>
    <row r="310" spans="1:17" ht="12.75" customHeight="1" x14ac:dyDescent="0.35">
      <c r="A310" s="413"/>
      <c r="B310" s="331"/>
      <c r="C310" s="346"/>
      <c r="D310" s="623" t="str">
        <f>CONCATENATE("NB. Authorities may if they wish, base their figures on a larger statistical sample than the one suggested by CIPFA.  Please indicate if this is the case at line ",Questionnaire!B219,".")</f>
        <v>NB. Authorities may if they wish, base their figures on a larger statistical sample than the one suggested by CIPFA.  Please indicate if this is the case at line 91.</v>
      </c>
      <c r="E310" s="623"/>
      <c r="F310" s="623"/>
      <c r="G310" s="623"/>
      <c r="H310" s="623"/>
      <c r="I310" s="623"/>
      <c r="J310" s="623"/>
      <c r="K310" s="623"/>
      <c r="L310" s="623"/>
      <c r="M310" s="623"/>
      <c r="N310" s="623"/>
      <c r="O310" s="623"/>
      <c r="P310" s="326"/>
      <c r="Q310" s="315"/>
    </row>
    <row r="311" spans="1:17" ht="12.75" customHeight="1" x14ac:dyDescent="0.35">
      <c r="A311" s="413"/>
      <c r="B311" s="331"/>
      <c r="C311" s="346"/>
      <c r="D311" s="623"/>
      <c r="E311" s="623"/>
      <c r="F311" s="623"/>
      <c r="G311" s="623"/>
      <c r="H311" s="623"/>
      <c r="I311" s="623"/>
      <c r="J311" s="623"/>
      <c r="K311" s="623"/>
      <c r="L311" s="623"/>
      <c r="M311" s="623"/>
      <c r="N311" s="623"/>
      <c r="O311" s="623"/>
      <c r="P311" s="326"/>
      <c r="Q311" s="315"/>
    </row>
    <row r="312" spans="1:17" ht="5.25" customHeight="1" thickBot="1" x14ac:dyDescent="0.4">
      <c r="A312" s="315"/>
      <c r="B312" s="351"/>
      <c r="C312" s="352"/>
      <c r="D312" s="378"/>
      <c r="E312" s="378"/>
      <c r="F312" s="378"/>
      <c r="G312" s="378"/>
      <c r="H312" s="378"/>
      <c r="I312" s="378"/>
      <c r="J312" s="378"/>
      <c r="K312" s="378"/>
      <c r="L312" s="378"/>
      <c r="M312" s="378"/>
      <c r="N312" s="378"/>
      <c r="O312" s="378"/>
      <c r="P312" s="354"/>
      <c r="Q312" s="315"/>
    </row>
    <row r="313" spans="1:17" ht="12.75" customHeight="1" x14ac:dyDescent="0.35">
      <c r="A313" s="315"/>
      <c r="B313" s="379"/>
      <c r="C313" s="356"/>
      <c r="D313" s="380"/>
      <c r="E313" s="380"/>
      <c r="F313" s="380"/>
      <c r="G313" s="380"/>
      <c r="H313" s="380"/>
      <c r="I313" s="380"/>
      <c r="J313" s="380"/>
      <c r="K313" s="380"/>
      <c r="L313" s="380"/>
      <c r="M313" s="380"/>
      <c r="N313" s="380"/>
      <c r="O313" s="380"/>
      <c r="P313" s="358"/>
      <c r="Q313" s="315"/>
    </row>
    <row r="314" spans="1:17" ht="12.75" customHeight="1" x14ac:dyDescent="0.35">
      <c r="A314" s="413"/>
      <c r="B314" s="345"/>
      <c r="C314" s="346"/>
      <c r="D314" s="347" t="s">
        <v>6500</v>
      </c>
      <c r="E314" s="315"/>
      <c r="F314" s="315"/>
      <c r="G314" s="315"/>
      <c r="H314" s="315"/>
      <c r="I314" s="315"/>
      <c r="J314" s="315"/>
      <c r="K314" s="315"/>
      <c r="L314" s="315"/>
      <c r="M314" s="315"/>
      <c r="N314" s="315"/>
      <c r="O314" s="315"/>
      <c r="P314" s="326"/>
      <c r="Q314" s="315"/>
    </row>
    <row r="315" spans="1:17" ht="12.75" customHeight="1" x14ac:dyDescent="0.35">
      <c r="A315" s="413"/>
      <c r="B315" s="331"/>
      <c r="C315" s="346"/>
      <c r="D315" s="315"/>
      <c r="E315" s="315"/>
      <c r="F315" s="315"/>
      <c r="G315" s="315"/>
      <c r="H315" s="315"/>
      <c r="I315" s="315"/>
      <c r="J315" s="315"/>
      <c r="K315" s="315"/>
      <c r="L315" s="315"/>
      <c r="M315" s="315"/>
      <c r="N315" s="315"/>
      <c r="O315" s="315"/>
      <c r="P315" s="326"/>
      <c r="Q315" s="315"/>
    </row>
    <row r="316" spans="1:17" ht="12.75" customHeight="1" x14ac:dyDescent="0.35">
      <c r="A316" s="413"/>
      <c r="B316" s="349"/>
      <c r="C316" s="346">
        <f>Questionnaire!B226</f>
        <v>92</v>
      </c>
      <c r="D316" s="350" t="s">
        <v>678</v>
      </c>
      <c r="E316" s="315"/>
      <c r="F316" s="315"/>
      <c r="G316" s="315"/>
      <c r="H316" s="315"/>
      <c r="I316" s="315"/>
      <c r="J316" s="315"/>
      <c r="K316" s="315"/>
      <c r="L316" s="315"/>
      <c r="M316" s="315"/>
      <c r="N316" s="315"/>
      <c r="O316" s="315"/>
      <c r="P316" s="326"/>
      <c r="Q316" s="315"/>
    </row>
    <row r="317" spans="1:17" ht="12.75" customHeight="1" x14ac:dyDescent="0.35">
      <c r="A317" s="413"/>
      <c r="B317" s="331"/>
      <c r="C317" s="346"/>
      <c r="D317" s="616" t="str">
        <f>CONCATENATE("Actual number in ",Year-1,"-",Year-2000,".  An active borrower is defined as someone who has borrowed at least one item from the library during the year.  This figure should come from the library management system and relate to borrowing and not membership figures.")</f>
        <v>Actual number in 2020-21.  An active borrower is defined as someone who has borrowed at least one item from the library during the year.  This figure should come from the library management system and relate to borrowing and not membership figures.</v>
      </c>
      <c r="E317" s="616"/>
      <c r="F317" s="616"/>
      <c r="G317" s="616"/>
      <c r="H317" s="616"/>
      <c r="I317" s="616"/>
      <c r="J317" s="616"/>
      <c r="K317" s="616"/>
      <c r="L317" s="616"/>
      <c r="M317" s="616"/>
      <c r="N317" s="616"/>
      <c r="O317" s="616"/>
      <c r="P317" s="326"/>
      <c r="Q317" s="315"/>
    </row>
    <row r="318" spans="1:17" ht="12.75" customHeight="1" x14ac:dyDescent="0.35">
      <c r="A318" s="413"/>
      <c r="B318" s="331"/>
      <c r="C318" s="346"/>
      <c r="D318" s="616"/>
      <c r="E318" s="616"/>
      <c r="F318" s="616"/>
      <c r="G318" s="616"/>
      <c r="H318" s="616"/>
      <c r="I318" s="616"/>
      <c r="J318" s="616"/>
      <c r="K318" s="616"/>
      <c r="L318" s="616"/>
      <c r="M318" s="616"/>
      <c r="N318" s="616"/>
      <c r="O318" s="616"/>
      <c r="P318" s="326"/>
      <c r="Q318" s="315"/>
    </row>
    <row r="319" spans="1:17" ht="12.75" customHeight="1" x14ac:dyDescent="0.35">
      <c r="A319" s="413"/>
      <c r="B319" s="331"/>
      <c r="C319" s="346"/>
      <c r="D319" s="616"/>
      <c r="E319" s="616"/>
      <c r="F319" s="616"/>
      <c r="G319" s="616"/>
      <c r="H319" s="616"/>
      <c r="I319" s="616"/>
      <c r="J319" s="616"/>
      <c r="K319" s="616"/>
      <c r="L319" s="616"/>
      <c r="M319" s="616"/>
      <c r="N319" s="616"/>
      <c r="O319" s="616"/>
      <c r="P319" s="326"/>
      <c r="Q319" s="315"/>
    </row>
    <row r="320" spans="1:17" ht="12.75" customHeight="1" x14ac:dyDescent="0.35">
      <c r="A320" s="413"/>
      <c r="B320" s="370"/>
      <c r="C320" s="346"/>
      <c r="D320" s="334"/>
      <c r="E320" s="334"/>
      <c r="F320" s="334"/>
      <c r="G320" s="334"/>
      <c r="H320" s="334"/>
      <c r="I320" s="334"/>
      <c r="J320" s="334"/>
      <c r="K320" s="334"/>
      <c r="L320" s="334"/>
      <c r="M320" s="334"/>
      <c r="N320" s="334"/>
      <c r="O320" s="334"/>
      <c r="P320" s="326"/>
      <c r="Q320" s="315"/>
    </row>
    <row r="321" spans="1:17" ht="12.75" customHeight="1" x14ac:dyDescent="0.35">
      <c r="A321" s="413"/>
      <c r="B321" s="349"/>
      <c r="C321" s="346">
        <f>Questionnaire!B232</f>
        <v>93</v>
      </c>
      <c r="D321" s="350" t="s">
        <v>679</v>
      </c>
      <c r="E321" s="315"/>
      <c r="F321" s="315"/>
      <c r="G321" s="315"/>
      <c r="H321" s="315"/>
      <c r="I321" s="315"/>
      <c r="J321" s="315"/>
      <c r="K321" s="315"/>
      <c r="L321" s="315"/>
      <c r="M321" s="315"/>
      <c r="N321" s="315"/>
      <c r="O321" s="315"/>
      <c r="P321" s="326"/>
      <c r="Q321" s="315"/>
    </row>
    <row r="322" spans="1:17" ht="12.75" customHeight="1" x14ac:dyDescent="0.35">
      <c r="A322" s="413"/>
      <c r="B322" s="331"/>
      <c r="C322" s="346"/>
      <c r="D322" s="616" t="s">
        <v>89</v>
      </c>
      <c r="E322" s="616"/>
      <c r="F322" s="616"/>
      <c r="G322" s="616"/>
      <c r="H322" s="616"/>
      <c r="I322" s="616"/>
      <c r="J322" s="616"/>
      <c r="K322" s="616"/>
      <c r="L322" s="616"/>
      <c r="M322" s="616"/>
      <c r="N322" s="616"/>
      <c r="O322" s="616"/>
      <c r="P322" s="326"/>
      <c r="Q322" s="315"/>
    </row>
    <row r="323" spans="1:17" ht="12.75" customHeight="1" x14ac:dyDescent="0.35">
      <c r="A323" s="413"/>
      <c r="B323" s="331"/>
      <c r="C323" s="346"/>
      <c r="D323" s="616"/>
      <c r="E323" s="616"/>
      <c r="F323" s="616"/>
      <c r="G323" s="616"/>
      <c r="H323" s="616"/>
      <c r="I323" s="616"/>
      <c r="J323" s="616"/>
      <c r="K323" s="616"/>
      <c r="L323" s="616"/>
      <c r="M323" s="616"/>
      <c r="N323" s="616"/>
      <c r="O323" s="616"/>
      <c r="P323" s="326"/>
      <c r="Q323" s="315"/>
    </row>
    <row r="324" spans="1:17" ht="12.75" customHeight="1" x14ac:dyDescent="0.35">
      <c r="A324" s="413"/>
      <c r="B324" s="370"/>
      <c r="C324" s="346"/>
      <c r="D324" s="334"/>
      <c r="E324" s="334"/>
      <c r="F324" s="334"/>
      <c r="G324" s="334"/>
      <c r="H324" s="334"/>
      <c r="I324" s="334"/>
      <c r="J324" s="334"/>
      <c r="K324" s="334"/>
      <c r="L324" s="334"/>
      <c r="M324" s="334"/>
      <c r="N324" s="334"/>
      <c r="O324" s="334"/>
      <c r="P324" s="326"/>
      <c r="Q324" s="315"/>
    </row>
    <row r="325" spans="1:17" ht="12.75" customHeight="1" x14ac:dyDescent="0.35">
      <c r="A325" s="413"/>
      <c r="B325" s="331"/>
      <c r="C325" s="415" t="s">
        <v>6779</v>
      </c>
      <c r="D325" s="315" t="s">
        <v>502</v>
      </c>
      <c r="E325" s="626" t="s">
        <v>6777</v>
      </c>
      <c r="F325" s="626"/>
      <c r="G325" s="626"/>
      <c r="H325" s="626"/>
      <c r="I325" s="626"/>
      <c r="J325" s="626"/>
      <c r="K325" s="626"/>
      <c r="L325" s="626"/>
      <c r="M325" s="626"/>
      <c r="N325" s="626"/>
      <c r="O325" s="626"/>
      <c r="P325" s="326"/>
      <c r="Q325" s="315"/>
    </row>
    <row r="326" spans="1:17" ht="20.149999999999999" customHeight="1" x14ac:dyDescent="0.35">
      <c r="A326" s="413"/>
      <c r="B326" s="331"/>
      <c r="C326" s="346"/>
      <c r="D326" s="315"/>
      <c r="E326" s="626"/>
      <c r="F326" s="626"/>
      <c r="G326" s="626"/>
      <c r="H326" s="626"/>
      <c r="I326" s="626"/>
      <c r="J326" s="626"/>
      <c r="K326" s="626"/>
      <c r="L326" s="626"/>
      <c r="M326" s="626"/>
      <c r="N326" s="626"/>
      <c r="O326" s="626"/>
      <c r="P326" s="326"/>
      <c r="Q326" s="315"/>
    </row>
    <row r="327" spans="1:17" ht="12.75" customHeight="1" x14ac:dyDescent="0.35">
      <c r="A327" s="413"/>
      <c r="B327" s="331"/>
      <c r="C327" s="346"/>
      <c r="D327" s="315" t="s">
        <v>467</v>
      </c>
      <c r="E327" s="626" t="s">
        <v>823</v>
      </c>
      <c r="F327" s="626"/>
      <c r="G327" s="626"/>
      <c r="H327" s="626"/>
      <c r="I327" s="626"/>
      <c r="J327" s="626"/>
      <c r="K327" s="626"/>
      <c r="L327" s="626"/>
      <c r="M327" s="626"/>
      <c r="N327" s="626"/>
      <c r="O327" s="626"/>
      <c r="P327" s="326"/>
      <c r="Q327" s="315"/>
    </row>
    <row r="328" spans="1:17" ht="12.75" customHeight="1" x14ac:dyDescent="0.35">
      <c r="A328" s="413"/>
      <c r="B328" s="331"/>
      <c r="C328" s="346"/>
      <c r="D328" s="315"/>
      <c r="E328" s="626"/>
      <c r="F328" s="626"/>
      <c r="G328" s="626"/>
      <c r="H328" s="626"/>
      <c r="I328" s="626"/>
      <c r="J328" s="626"/>
      <c r="K328" s="626"/>
      <c r="L328" s="626"/>
      <c r="M328" s="626"/>
      <c r="N328" s="626"/>
      <c r="O328" s="626"/>
      <c r="P328" s="326"/>
      <c r="Q328" s="315"/>
    </row>
    <row r="329" spans="1:17" ht="12.75" customHeight="1" x14ac:dyDescent="0.35">
      <c r="A329" s="413"/>
      <c r="B329" s="331"/>
      <c r="C329" s="346"/>
      <c r="D329" s="315"/>
      <c r="E329" s="626"/>
      <c r="F329" s="626"/>
      <c r="G329" s="626"/>
      <c r="H329" s="626"/>
      <c r="I329" s="626"/>
      <c r="J329" s="626"/>
      <c r="K329" s="626"/>
      <c r="L329" s="626"/>
      <c r="M329" s="626"/>
      <c r="N329" s="626"/>
      <c r="O329" s="626"/>
      <c r="P329" s="326"/>
      <c r="Q329" s="315"/>
    </row>
    <row r="330" spans="1:17" ht="12.75" customHeight="1" x14ac:dyDescent="0.35">
      <c r="A330" s="413"/>
      <c r="B330" s="331"/>
      <c r="C330" s="346"/>
      <c r="D330" s="315"/>
      <c r="E330" s="626"/>
      <c r="F330" s="626"/>
      <c r="G330" s="626"/>
      <c r="H330" s="626"/>
      <c r="I330" s="626"/>
      <c r="J330" s="626"/>
      <c r="K330" s="626"/>
      <c r="L330" s="626"/>
      <c r="M330" s="626"/>
      <c r="N330" s="626"/>
      <c r="O330" s="626"/>
      <c r="P330" s="326"/>
      <c r="Q330" s="315"/>
    </row>
    <row r="331" spans="1:17" ht="12.75" customHeight="1" x14ac:dyDescent="0.35">
      <c r="A331" s="413"/>
      <c r="B331" s="331"/>
      <c r="C331" s="346"/>
      <c r="D331" s="315"/>
      <c r="E331" s="315"/>
      <c r="F331" s="315"/>
      <c r="G331" s="315"/>
      <c r="H331" s="315"/>
      <c r="I331" s="315"/>
      <c r="J331" s="315"/>
      <c r="K331" s="315"/>
      <c r="L331" s="315"/>
      <c r="M331" s="315"/>
      <c r="N331" s="315"/>
      <c r="O331" s="315"/>
      <c r="P331" s="326"/>
      <c r="Q331" s="315"/>
    </row>
    <row r="332" spans="1:17" ht="12.65" customHeight="1" x14ac:dyDescent="0.35">
      <c r="A332" s="413"/>
      <c r="B332" s="349"/>
      <c r="C332" s="346" t="str">
        <f>CONCATENATE(Questionnaire!B235," to ",Questionnaire!B247)</f>
        <v>94 to 96</v>
      </c>
      <c r="D332" s="350" t="s">
        <v>34</v>
      </c>
      <c r="E332" s="315"/>
      <c r="F332" s="315"/>
      <c r="G332" s="315"/>
      <c r="H332" s="315"/>
      <c r="I332" s="315"/>
      <c r="J332" s="315"/>
      <c r="K332" s="315"/>
      <c r="L332" s="315"/>
      <c r="M332" s="315"/>
      <c r="N332" s="315"/>
      <c r="O332" s="315"/>
      <c r="P332" s="326"/>
      <c r="Q332" s="315"/>
    </row>
    <row r="333" spans="1:17" ht="16.5" customHeight="1" x14ac:dyDescent="0.35">
      <c r="A333" s="413"/>
      <c r="B333" s="331"/>
      <c r="C333" s="415" t="s">
        <v>6779</v>
      </c>
      <c r="D333" s="616" t="s">
        <v>6800</v>
      </c>
      <c r="E333" s="616"/>
      <c r="F333" s="616"/>
      <c r="G333" s="616"/>
      <c r="H333" s="616"/>
      <c r="I333" s="616"/>
      <c r="J333" s="616"/>
      <c r="K333" s="616"/>
      <c r="L333" s="616"/>
      <c r="M333" s="616"/>
      <c r="N333" s="616"/>
      <c r="O333" s="616"/>
      <c r="P333" s="326"/>
      <c r="Q333" s="315"/>
    </row>
    <row r="334" spans="1:17" ht="12.75" customHeight="1" x14ac:dyDescent="0.35">
      <c r="A334" s="413"/>
      <c r="B334" s="331"/>
      <c r="C334" s="346"/>
      <c r="D334" s="616"/>
      <c r="E334" s="616"/>
      <c r="F334" s="616"/>
      <c r="G334" s="616"/>
      <c r="H334" s="616"/>
      <c r="I334" s="616"/>
      <c r="J334" s="616"/>
      <c r="K334" s="616"/>
      <c r="L334" s="616"/>
      <c r="M334" s="616"/>
      <c r="N334" s="616"/>
      <c r="O334" s="616"/>
      <c r="P334" s="326"/>
      <c r="Q334" s="315"/>
    </row>
    <row r="335" spans="1:17" ht="12.75" customHeight="1" x14ac:dyDescent="0.35">
      <c r="A335" s="413"/>
      <c r="B335" s="331"/>
      <c r="C335" s="346"/>
      <c r="D335" s="616"/>
      <c r="E335" s="616"/>
      <c r="F335" s="616"/>
      <c r="G335" s="616"/>
      <c r="H335" s="616"/>
      <c r="I335" s="616"/>
      <c r="J335" s="616"/>
      <c r="K335" s="616"/>
      <c r="L335" s="616"/>
      <c r="M335" s="616"/>
      <c r="N335" s="616"/>
      <c r="O335" s="616"/>
      <c r="P335" s="326"/>
      <c r="Q335" s="315"/>
    </row>
    <row r="336" spans="1:17" ht="12.75" customHeight="1" x14ac:dyDescent="0.35">
      <c r="A336" s="413"/>
      <c r="B336" s="331"/>
      <c r="C336" s="346"/>
      <c r="D336" s="616"/>
      <c r="E336" s="616"/>
      <c r="F336" s="616"/>
      <c r="G336" s="616"/>
      <c r="H336" s="616"/>
      <c r="I336" s="616"/>
      <c r="J336" s="616"/>
      <c r="K336" s="616"/>
      <c r="L336" s="616"/>
      <c r="M336" s="616"/>
      <c r="N336" s="616"/>
      <c r="O336" s="616"/>
      <c r="P336" s="326"/>
      <c r="Q336" s="315"/>
    </row>
    <row r="337" spans="1:17" ht="12.75" customHeight="1" x14ac:dyDescent="0.35">
      <c r="A337" s="413"/>
      <c r="B337" s="331"/>
      <c r="C337" s="346"/>
      <c r="D337" s="616"/>
      <c r="E337" s="616"/>
      <c r="F337" s="616"/>
      <c r="G337" s="616"/>
      <c r="H337" s="616"/>
      <c r="I337" s="616"/>
      <c r="J337" s="616"/>
      <c r="K337" s="616"/>
      <c r="L337" s="616"/>
      <c r="M337" s="616"/>
      <c r="N337" s="616"/>
      <c r="O337" s="616"/>
      <c r="P337" s="326"/>
      <c r="Q337" s="315"/>
    </row>
    <row r="338" spans="1:17" ht="12.75" customHeight="1" x14ac:dyDescent="0.35">
      <c r="A338" s="413"/>
      <c r="B338" s="331"/>
      <c r="C338" s="346"/>
      <c r="D338" s="616"/>
      <c r="E338" s="616"/>
      <c r="F338" s="616"/>
      <c r="G338" s="616"/>
      <c r="H338" s="616"/>
      <c r="I338" s="616"/>
      <c r="J338" s="616"/>
      <c r="K338" s="616"/>
      <c r="L338" s="616"/>
      <c r="M338" s="616"/>
      <c r="N338" s="616"/>
      <c r="O338" s="616"/>
      <c r="P338" s="326"/>
      <c r="Q338" s="315"/>
    </row>
    <row r="339" spans="1:17" ht="33.65" customHeight="1" x14ac:dyDescent="0.35">
      <c r="A339" s="413"/>
      <c r="B339" s="331"/>
      <c r="C339" s="346"/>
      <c r="D339" s="616"/>
      <c r="E339" s="616"/>
      <c r="F339" s="616"/>
      <c r="G339" s="616"/>
      <c r="H339" s="616"/>
      <c r="I339" s="616"/>
      <c r="J339" s="616"/>
      <c r="K339" s="616"/>
      <c r="L339" s="616"/>
      <c r="M339" s="616"/>
      <c r="N339" s="616"/>
      <c r="O339" s="616"/>
      <c r="P339" s="326"/>
      <c r="Q339" s="315"/>
    </row>
    <row r="340" spans="1:17" ht="12.75" customHeight="1" x14ac:dyDescent="0.35">
      <c r="A340" s="413"/>
      <c r="B340" s="331"/>
      <c r="C340" s="346"/>
      <c r="D340" s="315"/>
      <c r="E340" s="315"/>
      <c r="F340" s="315"/>
      <c r="G340" s="315"/>
      <c r="H340" s="315"/>
      <c r="I340" s="315"/>
      <c r="J340" s="315"/>
      <c r="K340" s="315"/>
      <c r="L340" s="315"/>
      <c r="M340" s="334"/>
      <c r="N340" s="334"/>
      <c r="O340" s="334"/>
      <c r="P340" s="326"/>
      <c r="Q340" s="315"/>
    </row>
    <row r="341" spans="1:17" ht="12.75" customHeight="1" x14ac:dyDescent="0.35">
      <c r="A341" s="413"/>
      <c r="B341" s="331"/>
      <c r="C341" s="346"/>
      <c r="D341" s="627" t="s">
        <v>824</v>
      </c>
      <c r="E341" s="627"/>
      <c r="F341" s="627"/>
      <c r="G341" s="627"/>
      <c r="H341" s="627"/>
      <c r="I341" s="627"/>
      <c r="J341" s="627"/>
      <c r="K341" s="627"/>
      <c r="L341" s="627"/>
      <c r="M341" s="627"/>
      <c r="N341" s="627"/>
      <c r="O341" s="627"/>
      <c r="P341" s="326"/>
      <c r="Q341" s="315"/>
    </row>
    <row r="342" spans="1:17" ht="12.75" customHeight="1" x14ac:dyDescent="0.35">
      <c r="A342" s="413"/>
      <c r="B342" s="331"/>
      <c r="C342" s="346"/>
      <c r="D342" s="627"/>
      <c r="E342" s="627"/>
      <c r="F342" s="627"/>
      <c r="G342" s="627"/>
      <c r="H342" s="627"/>
      <c r="I342" s="627"/>
      <c r="J342" s="627"/>
      <c r="K342" s="627"/>
      <c r="L342" s="627"/>
      <c r="M342" s="627"/>
      <c r="N342" s="627"/>
      <c r="O342" s="627"/>
      <c r="P342" s="326"/>
      <c r="Q342" s="315"/>
    </row>
    <row r="343" spans="1:17" ht="12.75" customHeight="1" x14ac:dyDescent="0.35">
      <c r="A343" s="413"/>
      <c r="B343" s="331"/>
      <c r="C343" s="346"/>
      <c r="D343" s="627"/>
      <c r="E343" s="627"/>
      <c r="F343" s="627"/>
      <c r="G343" s="627"/>
      <c r="H343" s="627"/>
      <c r="I343" s="627"/>
      <c r="J343" s="627"/>
      <c r="K343" s="627"/>
      <c r="L343" s="627"/>
      <c r="M343" s="627"/>
      <c r="N343" s="627"/>
      <c r="O343" s="627"/>
      <c r="P343" s="326"/>
      <c r="Q343" s="315"/>
    </row>
    <row r="344" spans="1:17" ht="12.75" customHeight="1" x14ac:dyDescent="0.35">
      <c r="A344" s="413"/>
      <c r="B344" s="331"/>
      <c r="C344" s="346"/>
      <c r="D344" s="627"/>
      <c r="E344" s="627"/>
      <c r="F344" s="627"/>
      <c r="G344" s="627"/>
      <c r="H344" s="627"/>
      <c r="I344" s="627"/>
      <c r="J344" s="627"/>
      <c r="K344" s="627"/>
      <c r="L344" s="627"/>
      <c r="M344" s="627"/>
      <c r="N344" s="627"/>
      <c r="O344" s="627"/>
      <c r="P344" s="326"/>
      <c r="Q344" s="315"/>
    </row>
    <row r="345" spans="1:17" ht="12.75" customHeight="1" x14ac:dyDescent="0.35">
      <c r="A345" s="413"/>
      <c r="B345" s="331"/>
      <c r="C345" s="346"/>
      <c r="D345" s="627"/>
      <c r="E345" s="627"/>
      <c r="F345" s="627"/>
      <c r="G345" s="627"/>
      <c r="H345" s="627"/>
      <c r="I345" s="627"/>
      <c r="J345" s="627"/>
      <c r="K345" s="627"/>
      <c r="L345" s="627"/>
      <c r="M345" s="627"/>
      <c r="N345" s="627"/>
      <c r="O345" s="627"/>
      <c r="P345" s="326"/>
      <c r="Q345" s="315"/>
    </row>
    <row r="346" spans="1:17" ht="12.75" customHeight="1" x14ac:dyDescent="0.35">
      <c r="A346" s="413"/>
      <c r="B346" s="331"/>
      <c r="C346" s="346"/>
      <c r="D346" s="627"/>
      <c r="E346" s="627"/>
      <c r="F346" s="627"/>
      <c r="G346" s="627"/>
      <c r="H346" s="627"/>
      <c r="I346" s="627"/>
      <c r="J346" s="627"/>
      <c r="K346" s="627"/>
      <c r="L346" s="627"/>
      <c r="M346" s="627"/>
      <c r="N346" s="627"/>
      <c r="O346" s="627"/>
      <c r="P346" s="326"/>
      <c r="Q346" s="315"/>
    </row>
    <row r="347" spans="1:17" ht="12.75" customHeight="1" x14ac:dyDescent="0.35">
      <c r="A347" s="413"/>
      <c r="B347" s="375"/>
      <c r="C347" s="346"/>
      <c r="D347" s="316" t="s">
        <v>502</v>
      </c>
      <c r="E347" s="315" t="s">
        <v>800</v>
      </c>
      <c r="F347" s="316"/>
      <c r="G347" s="316"/>
      <c r="H347" s="316"/>
      <c r="I347" s="316"/>
      <c r="J347" s="316"/>
      <c r="K347" s="316"/>
      <c r="L347" s="316"/>
      <c r="M347" s="334"/>
      <c r="N347" s="334"/>
      <c r="O347" s="334"/>
      <c r="P347" s="326"/>
      <c r="Q347" s="315"/>
    </row>
    <row r="348" spans="1:17" ht="12.75" customHeight="1" x14ac:dyDescent="0.35">
      <c r="A348" s="413"/>
      <c r="B348" s="375"/>
      <c r="C348" s="346"/>
      <c r="D348" s="316" t="s">
        <v>467</v>
      </c>
      <c r="E348" s="616" t="s">
        <v>825</v>
      </c>
      <c r="F348" s="616"/>
      <c r="G348" s="616"/>
      <c r="H348" s="616"/>
      <c r="I348" s="616"/>
      <c r="J348" s="616"/>
      <c r="K348" s="616"/>
      <c r="L348" s="616"/>
      <c r="M348" s="616"/>
      <c r="N348" s="616"/>
      <c r="O348" s="616"/>
      <c r="P348" s="326"/>
      <c r="Q348" s="315"/>
    </row>
    <row r="349" spans="1:17" ht="12.75" customHeight="1" x14ac:dyDescent="0.35">
      <c r="A349" s="413"/>
      <c r="B349" s="375"/>
      <c r="C349" s="346"/>
      <c r="D349" s="316"/>
      <c r="E349" s="616"/>
      <c r="F349" s="616"/>
      <c r="G349" s="616"/>
      <c r="H349" s="616"/>
      <c r="I349" s="616"/>
      <c r="J349" s="616"/>
      <c r="K349" s="616"/>
      <c r="L349" s="616"/>
      <c r="M349" s="616"/>
      <c r="N349" s="616"/>
      <c r="O349" s="616"/>
      <c r="P349" s="326"/>
      <c r="Q349" s="315"/>
    </row>
    <row r="350" spans="1:17" ht="12.75" customHeight="1" x14ac:dyDescent="0.35">
      <c r="A350" s="413"/>
      <c r="B350" s="375"/>
      <c r="C350" s="346"/>
      <c r="D350" s="316"/>
      <c r="E350" s="616"/>
      <c r="F350" s="616"/>
      <c r="G350" s="616"/>
      <c r="H350" s="616"/>
      <c r="I350" s="616"/>
      <c r="J350" s="616"/>
      <c r="K350" s="616"/>
      <c r="L350" s="616"/>
      <c r="M350" s="616"/>
      <c r="N350" s="616"/>
      <c r="O350" s="616"/>
      <c r="P350" s="326"/>
      <c r="Q350" s="315"/>
    </row>
    <row r="351" spans="1:17" ht="12.75" customHeight="1" x14ac:dyDescent="0.35">
      <c r="A351" s="413"/>
      <c r="B351" s="375"/>
      <c r="C351" s="346"/>
      <c r="D351" s="316" t="s">
        <v>503</v>
      </c>
      <c r="E351" s="616" t="s">
        <v>801</v>
      </c>
      <c r="F351" s="616"/>
      <c r="G351" s="616"/>
      <c r="H351" s="616"/>
      <c r="I351" s="616"/>
      <c r="J351" s="616"/>
      <c r="K351" s="616"/>
      <c r="L351" s="616"/>
      <c r="M351" s="616"/>
      <c r="N351" s="616"/>
      <c r="O351" s="616"/>
      <c r="P351" s="326"/>
      <c r="Q351" s="315"/>
    </row>
    <row r="352" spans="1:17" ht="12.75" customHeight="1" x14ac:dyDescent="0.35">
      <c r="A352" s="413"/>
      <c r="B352" s="375"/>
      <c r="C352" s="346"/>
      <c r="D352" s="316"/>
      <c r="E352" s="616"/>
      <c r="F352" s="616"/>
      <c r="G352" s="616"/>
      <c r="H352" s="616"/>
      <c r="I352" s="616"/>
      <c r="J352" s="616"/>
      <c r="K352" s="616"/>
      <c r="L352" s="616"/>
      <c r="M352" s="616"/>
      <c r="N352" s="616"/>
      <c r="O352" s="616"/>
      <c r="P352" s="326"/>
      <c r="Q352" s="315"/>
    </row>
    <row r="353" spans="1:17" ht="12.75" customHeight="1" x14ac:dyDescent="0.35">
      <c r="A353" s="413"/>
      <c r="B353" s="375"/>
      <c r="C353" s="346"/>
      <c r="D353" s="316" t="s">
        <v>431</v>
      </c>
      <c r="E353" s="616" t="str">
        <f>CONCATENATE("All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",Questionnaire!B241,";")</f>
        <v>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95;</v>
      </c>
      <c r="F353" s="616"/>
      <c r="G353" s="616"/>
      <c r="H353" s="616"/>
      <c r="I353" s="616"/>
      <c r="J353" s="616"/>
      <c r="K353" s="616"/>
      <c r="L353" s="616"/>
      <c r="M353" s="616"/>
      <c r="N353" s="616"/>
      <c r="O353" s="616"/>
      <c r="P353" s="326"/>
      <c r="Q353" s="315"/>
    </row>
    <row r="354" spans="1:17" ht="12.75" customHeight="1" x14ac:dyDescent="0.35">
      <c r="A354" s="413"/>
      <c r="B354" s="375"/>
      <c r="C354" s="346"/>
      <c r="D354" s="316"/>
      <c r="E354" s="616"/>
      <c r="F354" s="616"/>
      <c r="G354" s="616"/>
      <c r="H354" s="616"/>
      <c r="I354" s="616"/>
      <c r="J354" s="616"/>
      <c r="K354" s="616"/>
      <c r="L354" s="616"/>
      <c r="M354" s="616"/>
      <c r="N354" s="616"/>
      <c r="O354" s="616"/>
      <c r="P354" s="326"/>
      <c r="Q354" s="315"/>
    </row>
    <row r="355" spans="1:17" ht="9.75" customHeight="1" x14ac:dyDescent="0.35">
      <c r="A355" s="413"/>
      <c r="B355" s="375"/>
      <c r="C355" s="346"/>
      <c r="D355" s="316"/>
      <c r="E355" s="616"/>
      <c r="F355" s="616"/>
      <c r="G355" s="616"/>
      <c r="H355" s="616"/>
      <c r="I355" s="616"/>
      <c r="J355" s="616"/>
      <c r="K355" s="616"/>
      <c r="L355" s="616"/>
      <c r="M355" s="616"/>
      <c r="N355" s="616"/>
      <c r="O355" s="616"/>
      <c r="P355" s="326"/>
      <c r="Q355" s="315"/>
    </row>
    <row r="356" spans="1:17" ht="12.75" customHeight="1" x14ac:dyDescent="0.35">
      <c r="A356" s="413"/>
      <c r="B356" s="375"/>
      <c r="C356" s="346"/>
      <c r="D356" s="316"/>
      <c r="E356" s="616"/>
      <c r="F356" s="616"/>
      <c r="G356" s="616"/>
      <c r="H356" s="616"/>
      <c r="I356" s="616"/>
      <c r="J356" s="616"/>
      <c r="K356" s="616"/>
      <c r="L356" s="616"/>
      <c r="M356" s="616"/>
      <c r="N356" s="616"/>
      <c r="O356" s="616"/>
      <c r="P356" s="326"/>
      <c r="Q356" s="315"/>
    </row>
    <row r="357" spans="1:17" ht="12.75" customHeight="1" x14ac:dyDescent="0.35">
      <c r="A357" s="413"/>
      <c r="B357" s="381"/>
      <c r="C357" s="346"/>
      <c r="D357" s="363" t="s">
        <v>744</v>
      </c>
      <c r="E357" s="622" t="str">
        <f>CONCATENATE("Where non-library services are included within the service point, please count visitors who do not use any of the library services separately and include in the estimate for line ",Questionnaire!B241,";")</f>
        <v>Where non-library services are included within the service point, please count visitors who do not use any of the library services separately and include in the estimate for line 95;</v>
      </c>
      <c r="F357" s="622"/>
      <c r="G357" s="622"/>
      <c r="H357" s="622"/>
      <c r="I357" s="622"/>
      <c r="J357" s="622"/>
      <c r="K357" s="622"/>
      <c r="L357" s="622"/>
      <c r="M357" s="622"/>
      <c r="N357" s="622"/>
      <c r="O357" s="622"/>
      <c r="P357" s="326"/>
      <c r="Q357" s="315"/>
    </row>
    <row r="358" spans="1:17" ht="12.75" customHeight="1" x14ac:dyDescent="0.35">
      <c r="A358" s="413"/>
      <c r="B358" s="381"/>
      <c r="C358" s="346"/>
      <c r="D358" s="363"/>
      <c r="E358" s="622"/>
      <c r="F358" s="622"/>
      <c r="G358" s="622"/>
      <c r="H358" s="622"/>
      <c r="I358" s="622"/>
      <c r="J358" s="622"/>
      <c r="K358" s="622"/>
      <c r="L358" s="622"/>
      <c r="M358" s="622"/>
      <c r="N358" s="622"/>
      <c r="O358" s="622"/>
      <c r="P358" s="326"/>
      <c r="Q358" s="315"/>
    </row>
    <row r="359" spans="1:17" ht="12.75" customHeight="1" x14ac:dyDescent="0.35">
      <c r="A359" s="413"/>
      <c r="B359" s="381"/>
      <c r="C359" s="346"/>
      <c r="D359" s="363" t="s">
        <v>85</v>
      </c>
      <c r="E359" s="622" t="s">
        <v>802</v>
      </c>
      <c r="F359" s="622"/>
      <c r="G359" s="622"/>
      <c r="H359" s="622"/>
      <c r="I359" s="622"/>
      <c r="J359" s="622"/>
      <c r="K359" s="622"/>
      <c r="L359" s="622"/>
      <c r="M359" s="622"/>
      <c r="N359" s="622"/>
      <c r="O359" s="622"/>
      <c r="P359" s="326"/>
      <c r="Q359" s="315"/>
    </row>
    <row r="360" spans="1:17" ht="12.75" customHeight="1" x14ac:dyDescent="0.35">
      <c r="A360" s="413"/>
      <c r="B360" s="381"/>
      <c r="C360" s="346"/>
      <c r="D360" s="363"/>
      <c r="E360" s="622"/>
      <c r="F360" s="622"/>
      <c r="G360" s="622"/>
      <c r="H360" s="622"/>
      <c r="I360" s="622"/>
      <c r="J360" s="622"/>
      <c r="K360" s="622"/>
      <c r="L360" s="622"/>
      <c r="M360" s="622"/>
      <c r="N360" s="622"/>
      <c r="O360" s="622"/>
      <c r="P360" s="326"/>
      <c r="Q360" s="315"/>
    </row>
    <row r="361" spans="1:17" ht="12.75" customHeight="1" x14ac:dyDescent="0.35">
      <c r="A361" s="413"/>
      <c r="B361" s="375"/>
      <c r="C361" s="346"/>
      <c r="D361" s="316"/>
      <c r="E361" s="316"/>
      <c r="F361" s="316"/>
      <c r="G361" s="316"/>
      <c r="H361" s="316"/>
      <c r="I361" s="316"/>
      <c r="J361" s="316"/>
      <c r="K361" s="316"/>
      <c r="L361" s="316"/>
      <c r="M361" s="316"/>
      <c r="N361" s="316"/>
      <c r="O361" s="316"/>
      <c r="P361" s="326"/>
      <c r="Q361" s="315"/>
    </row>
    <row r="362" spans="1:17" ht="12.75" customHeight="1" x14ac:dyDescent="0.35">
      <c r="A362" s="413"/>
      <c r="B362" s="376"/>
      <c r="C362" s="346"/>
      <c r="D362" s="377" t="s">
        <v>134</v>
      </c>
      <c r="E362" s="316"/>
      <c r="F362" s="316"/>
      <c r="G362" s="316"/>
      <c r="H362" s="316"/>
      <c r="I362" s="316"/>
      <c r="J362" s="316"/>
      <c r="K362" s="316"/>
      <c r="L362" s="316"/>
      <c r="M362" s="316"/>
      <c r="N362" s="316"/>
      <c r="O362" s="316"/>
      <c r="P362" s="326"/>
      <c r="Q362" s="315"/>
    </row>
    <row r="363" spans="1:17" ht="12.75" customHeight="1" x14ac:dyDescent="0.35">
      <c r="A363" s="413"/>
      <c r="B363" s="375"/>
      <c r="C363" s="346"/>
      <c r="D363" s="316"/>
      <c r="E363" s="316"/>
      <c r="F363" s="316"/>
      <c r="G363" s="316"/>
      <c r="H363" s="316"/>
      <c r="I363" s="316"/>
      <c r="J363" s="316"/>
      <c r="K363" s="316"/>
      <c r="L363" s="316"/>
      <c r="M363" s="316"/>
      <c r="N363" s="316"/>
      <c r="O363" s="316"/>
      <c r="P363" s="326"/>
      <c r="Q363" s="315"/>
    </row>
    <row r="364" spans="1:17" ht="12.75" customHeight="1" x14ac:dyDescent="0.35">
      <c r="A364" s="413"/>
      <c r="B364" s="331"/>
      <c r="C364" s="346"/>
      <c r="D364" s="623" t="str">
        <f>CONCATENATE("NB. Authorities may if they wish, base their figures on a larger statistical sample than the one suggested by CIPFA.  Please indicate if this is the case at line ",Questionnaire!B247,".")</f>
        <v>NB. Authorities may if they wish, base their figures on a larger statistical sample than the one suggested by CIPFA.  Please indicate if this is the case at line 96.</v>
      </c>
      <c r="E364" s="623"/>
      <c r="F364" s="623"/>
      <c r="G364" s="623"/>
      <c r="H364" s="623"/>
      <c r="I364" s="623"/>
      <c r="J364" s="623"/>
      <c r="K364" s="623"/>
      <c r="L364" s="623"/>
      <c r="M364" s="623"/>
      <c r="N364" s="623"/>
      <c r="O364" s="623"/>
      <c r="P364" s="326"/>
      <c r="Q364" s="315"/>
    </row>
    <row r="365" spans="1:17" ht="12.75" customHeight="1" x14ac:dyDescent="0.35">
      <c r="A365" s="413"/>
      <c r="B365" s="331"/>
      <c r="C365" s="346"/>
      <c r="D365" s="623"/>
      <c r="E365" s="623"/>
      <c r="F365" s="623"/>
      <c r="G365" s="623"/>
      <c r="H365" s="623"/>
      <c r="I365" s="623"/>
      <c r="J365" s="623"/>
      <c r="K365" s="623"/>
      <c r="L365" s="623"/>
      <c r="M365" s="623"/>
      <c r="N365" s="623"/>
      <c r="O365" s="623"/>
      <c r="P365" s="326"/>
      <c r="Q365" s="315"/>
    </row>
    <row r="366" spans="1:17" ht="12.75" customHeight="1" x14ac:dyDescent="0.35">
      <c r="A366" s="413"/>
      <c r="B366" s="382"/>
      <c r="C366" s="346"/>
      <c r="D366" s="383"/>
      <c r="E366" s="383"/>
      <c r="F366" s="383"/>
      <c r="G366" s="383"/>
      <c r="H366" s="383"/>
      <c r="I366" s="383"/>
      <c r="J366" s="383"/>
      <c r="K366" s="383"/>
      <c r="L366" s="383"/>
      <c r="M366" s="383"/>
      <c r="N366" s="383"/>
      <c r="O366" s="383"/>
      <c r="P366" s="326"/>
      <c r="Q366" s="315"/>
    </row>
    <row r="367" spans="1:17" ht="12.75" customHeight="1" x14ac:dyDescent="0.35">
      <c r="A367" s="413"/>
      <c r="B367" s="331"/>
      <c r="C367" s="346">
        <f>Questionnaire!B241</f>
        <v>95</v>
      </c>
      <c r="D367" s="616" t="s">
        <v>826</v>
      </c>
      <c r="E367" s="616"/>
      <c r="F367" s="616"/>
      <c r="G367" s="616"/>
      <c r="H367" s="616"/>
      <c r="I367" s="616"/>
      <c r="J367" s="616"/>
      <c r="K367" s="616"/>
      <c r="L367" s="616"/>
      <c r="M367" s="616"/>
      <c r="N367" s="616"/>
      <c r="O367" s="616"/>
      <c r="P367" s="326"/>
      <c r="Q367" s="315"/>
    </row>
    <row r="368" spans="1:17" ht="12.75" customHeight="1" x14ac:dyDescent="0.35">
      <c r="A368" s="413"/>
      <c r="B368" s="331"/>
      <c r="C368" s="346"/>
      <c r="D368" s="616"/>
      <c r="E368" s="616"/>
      <c r="F368" s="616"/>
      <c r="G368" s="616"/>
      <c r="H368" s="616"/>
      <c r="I368" s="616"/>
      <c r="J368" s="616"/>
      <c r="K368" s="616"/>
      <c r="L368" s="616"/>
      <c r="M368" s="616"/>
      <c r="N368" s="616"/>
      <c r="O368" s="616"/>
      <c r="P368" s="326"/>
      <c r="Q368" s="315"/>
    </row>
    <row r="369" spans="1:17" ht="12.75" customHeight="1" x14ac:dyDescent="0.35">
      <c r="A369" s="413"/>
      <c r="B369" s="331"/>
      <c r="C369" s="346"/>
      <c r="D369" s="616"/>
      <c r="E369" s="616"/>
      <c r="F369" s="616"/>
      <c r="G369" s="616"/>
      <c r="H369" s="616"/>
      <c r="I369" s="616"/>
      <c r="J369" s="616"/>
      <c r="K369" s="616"/>
      <c r="L369" s="616"/>
      <c r="M369" s="616"/>
      <c r="N369" s="616"/>
      <c r="O369" s="616"/>
      <c r="P369" s="326"/>
      <c r="Q369" s="315"/>
    </row>
    <row r="370" spans="1:17" ht="12.75" customHeight="1" x14ac:dyDescent="0.35">
      <c r="A370" s="413"/>
      <c r="B370" s="331"/>
      <c r="C370" s="346"/>
      <c r="D370" s="616"/>
      <c r="E370" s="616"/>
      <c r="F370" s="616"/>
      <c r="G370" s="616"/>
      <c r="H370" s="616"/>
      <c r="I370" s="616"/>
      <c r="J370" s="616"/>
      <c r="K370" s="616"/>
      <c r="L370" s="616"/>
      <c r="M370" s="616"/>
      <c r="N370" s="616"/>
      <c r="O370" s="616"/>
      <c r="P370" s="326"/>
      <c r="Q370" s="315"/>
    </row>
    <row r="371" spans="1:17" ht="12.75" customHeight="1" x14ac:dyDescent="0.35">
      <c r="A371" s="413"/>
      <c r="B371" s="331"/>
      <c r="C371" s="346"/>
      <c r="D371" s="616"/>
      <c r="E371" s="616"/>
      <c r="F371" s="616"/>
      <c r="G371" s="616"/>
      <c r="H371" s="616"/>
      <c r="I371" s="616"/>
      <c r="J371" s="616"/>
      <c r="K371" s="616"/>
      <c r="L371" s="616"/>
      <c r="M371" s="616"/>
      <c r="N371" s="616"/>
      <c r="O371" s="616"/>
      <c r="P371" s="326"/>
      <c r="Q371" s="315"/>
    </row>
    <row r="372" spans="1:17" ht="12.75" customHeight="1" x14ac:dyDescent="0.35">
      <c r="A372" s="413"/>
      <c r="B372" s="331"/>
      <c r="C372" s="346"/>
      <c r="D372" s="616"/>
      <c r="E372" s="616"/>
      <c r="F372" s="616"/>
      <c r="G372" s="616"/>
      <c r="H372" s="616"/>
      <c r="I372" s="616"/>
      <c r="J372" s="616"/>
      <c r="K372" s="616"/>
      <c r="L372" s="616"/>
      <c r="M372" s="616"/>
      <c r="N372" s="616"/>
      <c r="O372" s="616"/>
      <c r="P372" s="326"/>
      <c r="Q372" s="315"/>
    </row>
    <row r="373" spans="1:17" ht="12.75" customHeight="1" x14ac:dyDescent="0.35">
      <c r="A373" s="413"/>
      <c r="B373" s="331"/>
      <c r="C373" s="346"/>
      <c r="D373" s="616"/>
      <c r="E373" s="616"/>
      <c r="F373" s="616"/>
      <c r="G373" s="616"/>
      <c r="H373" s="616"/>
      <c r="I373" s="616"/>
      <c r="J373" s="616"/>
      <c r="K373" s="616"/>
      <c r="L373" s="616"/>
      <c r="M373" s="616"/>
      <c r="N373" s="616"/>
      <c r="O373" s="616"/>
      <c r="P373" s="326"/>
      <c r="Q373" s="315"/>
    </row>
    <row r="374" spans="1:17" ht="12.75" customHeight="1" x14ac:dyDescent="0.35">
      <c r="A374" s="413"/>
      <c r="B374" s="331"/>
      <c r="C374" s="346"/>
      <c r="D374" s="616" t="str">
        <f>CONCATENATE("If your authority has no service points with such set-up please enter zero in this cell.  If no exact figures are available please enter the most accurate estimate, visits included in line ",Questionnaire!B235," should NOT be included also in line ",Questionnaire!B241," for ",Year-1,"-",Year-2000," Actuals.")</f>
        <v>If your authority has no service points with such set-up please enter zero in this cell.  If no exact figures are available please enter the most accurate estimate, visits included in line 94 should NOT be included also in line 95 for 2020-21 Actuals.</v>
      </c>
      <c r="E374" s="616"/>
      <c r="F374" s="616"/>
      <c r="G374" s="616"/>
      <c r="H374" s="616"/>
      <c r="I374" s="616"/>
      <c r="J374" s="616"/>
      <c r="K374" s="616"/>
      <c r="L374" s="616"/>
      <c r="M374" s="616"/>
      <c r="N374" s="616"/>
      <c r="O374" s="616"/>
      <c r="P374" s="326"/>
      <c r="Q374" s="315"/>
    </row>
    <row r="375" spans="1:17" ht="12.75" customHeight="1" x14ac:dyDescent="0.35">
      <c r="A375" s="413"/>
      <c r="B375" s="331"/>
      <c r="C375" s="346"/>
      <c r="D375" s="616"/>
      <c r="E375" s="616"/>
      <c r="F375" s="616"/>
      <c r="G375" s="616"/>
      <c r="H375" s="616"/>
      <c r="I375" s="616"/>
      <c r="J375" s="616"/>
      <c r="K375" s="616"/>
      <c r="L375" s="616"/>
      <c r="M375" s="616"/>
      <c r="N375" s="616"/>
      <c r="O375" s="616"/>
      <c r="P375" s="326"/>
      <c r="Q375" s="315"/>
    </row>
    <row r="376" spans="1:17" ht="12.75" customHeight="1" x14ac:dyDescent="0.35">
      <c r="A376" s="413"/>
      <c r="B376" s="331"/>
      <c r="C376" s="346"/>
      <c r="D376" s="616"/>
      <c r="E376" s="616"/>
      <c r="F376" s="616"/>
      <c r="G376" s="616"/>
      <c r="H376" s="616"/>
      <c r="I376" s="616"/>
      <c r="J376" s="616"/>
      <c r="K376" s="616"/>
      <c r="L376" s="616"/>
      <c r="M376" s="616"/>
      <c r="N376" s="616"/>
      <c r="O376" s="616"/>
      <c r="P376" s="326"/>
      <c r="Q376" s="315"/>
    </row>
    <row r="377" spans="1:17" ht="5.25" customHeight="1" thickBot="1" x14ac:dyDescent="0.4">
      <c r="A377" s="413"/>
      <c r="B377" s="351"/>
      <c r="C377" s="352"/>
      <c r="D377" s="373"/>
      <c r="E377" s="373"/>
      <c r="F377" s="373"/>
      <c r="G377" s="373"/>
      <c r="H377" s="373"/>
      <c r="I377" s="373"/>
      <c r="J377" s="373"/>
      <c r="K377" s="373"/>
      <c r="L377" s="373"/>
      <c r="M377" s="373"/>
      <c r="N377" s="373"/>
      <c r="O377" s="373"/>
      <c r="P377" s="354"/>
      <c r="Q377" s="315"/>
    </row>
    <row r="378" spans="1:17" ht="12.75" customHeight="1" x14ac:dyDescent="0.35">
      <c r="A378" s="413"/>
      <c r="B378" s="355"/>
      <c r="C378" s="356"/>
      <c r="D378" s="357"/>
      <c r="E378" s="357"/>
      <c r="F378" s="357"/>
      <c r="G378" s="357"/>
      <c r="H378" s="357"/>
      <c r="I378" s="357"/>
      <c r="J378" s="357"/>
      <c r="K378" s="357"/>
      <c r="L378" s="357"/>
      <c r="M378" s="357"/>
      <c r="N378" s="357"/>
      <c r="O378" s="357"/>
      <c r="P378" s="358"/>
      <c r="Q378" s="315"/>
    </row>
    <row r="379" spans="1:17" ht="12.75" customHeight="1" x14ac:dyDescent="0.35">
      <c r="A379" s="413"/>
      <c r="B379" s="349"/>
      <c r="C379" s="346">
        <f>Questionnaire!B254</f>
        <v>98</v>
      </c>
      <c r="D379" s="350" t="s">
        <v>36</v>
      </c>
      <c r="E379" s="315"/>
      <c r="F379" s="315"/>
      <c r="G379" s="315"/>
      <c r="H379" s="315"/>
      <c r="I379" s="315"/>
      <c r="J379" s="315"/>
      <c r="K379" s="315"/>
      <c r="L379" s="315"/>
      <c r="M379" s="315"/>
      <c r="N379" s="315"/>
      <c r="O379" s="315"/>
      <c r="P379" s="326"/>
      <c r="Q379" s="315"/>
    </row>
    <row r="380" spans="1:17" ht="12.75" customHeight="1" x14ac:dyDescent="0.35">
      <c r="A380" s="413"/>
      <c r="B380" s="331"/>
      <c r="C380" s="346"/>
      <c r="D380" s="616" t="s">
        <v>827</v>
      </c>
      <c r="E380" s="616"/>
      <c r="F380" s="616"/>
      <c r="G380" s="616"/>
      <c r="H380" s="616"/>
      <c r="I380" s="616"/>
      <c r="J380" s="616"/>
      <c r="K380" s="616"/>
      <c r="L380" s="616"/>
      <c r="M380" s="616"/>
      <c r="N380" s="616"/>
      <c r="O380" s="616"/>
      <c r="P380" s="326"/>
      <c r="Q380" s="315"/>
    </row>
    <row r="381" spans="1:17" ht="12.75" customHeight="1" x14ac:dyDescent="0.35">
      <c r="A381" s="413"/>
      <c r="B381" s="331"/>
      <c r="C381" s="346"/>
      <c r="D381" s="616"/>
      <c r="E381" s="616"/>
      <c r="F381" s="616"/>
      <c r="G381" s="616"/>
      <c r="H381" s="616"/>
      <c r="I381" s="616"/>
      <c r="J381" s="616"/>
      <c r="K381" s="616"/>
      <c r="L381" s="616"/>
      <c r="M381" s="616"/>
      <c r="N381" s="616"/>
      <c r="O381" s="616"/>
      <c r="P381" s="326"/>
      <c r="Q381" s="315"/>
    </row>
    <row r="382" spans="1:17" ht="12.75" customHeight="1" x14ac:dyDescent="0.35">
      <c r="A382" s="413"/>
      <c r="B382" s="331"/>
      <c r="C382" s="346"/>
      <c r="D382" s="616"/>
      <c r="E382" s="616"/>
      <c r="F382" s="616"/>
      <c r="G382" s="616"/>
      <c r="H382" s="616"/>
      <c r="I382" s="616"/>
      <c r="J382" s="616"/>
      <c r="K382" s="616"/>
      <c r="L382" s="616"/>
      <c r="M382" s="616"/>
      <c r="N382" s="616"/>
      <c r="O382" s="616"/>
      <c r="P382" s="326"/>
      <c r="Q382" s="315"/>
    </row>
    <row r="383" spans="1:17" ht="12.75" customHeight="1" x14ac:dyDescent="0.35">
      <c r="A383" s="413"/>
      <c r="B383" s="331"/>
      <c r="C383" s="346"/>
      <c r="D383" s="616"/>
      <c r="E383" s="616"/>
      <c r="F383" s="616"/>
      <c r="G383" s="616"/>
      <c r="H383" s="616"/>
      <c r="I383" s="616"/>
      <c r="J383" s="616"/>
      <c r="K383" s="616"/>
      <c r="L383" s="616"/>
      <c r="M383" s="616"/>
      <c r="N383" s="616"/>
      <c r="O383" s="616"/>
      <c r="P383" s="326"/>
      <c r="Q383" s="315"/>
    </row>
    <row r="384" spans="1:17" ht="12.75" customHeight="1" x14ac:dyDescent="0.35">
      <c r="A384" s="413"/>
      <c r="B384" s="331"/>
      <c r="C384" s="346"/>
      <c r="D384" s="616"/>
      <c r="E384" s="616"/>
      <c r="F384" s="616"/>
      <c r="G384" s="616"/>
      <c r="H384" s="616"/>
      <c r="I384" s="616"/>
      <c r="J384" s="616"/>
      <c r="K384" s="616"/>
      <c r="L384" s="616"/>
      <c r="M384" s="616"/>
      <c r="N384" s="616"/>
      <c r="O384" s="616"/>
      <c r="P384" s="326"/>
      <c r="Q384" s="315"/>
    </row>
    <row r="385" spans="1:17" ht="12.75" customHeight="1" x14ac:dyDescent="0.35">
      <c r="A385" s="315"/>
      <c r="B385" s="331"/>
      <c r="C385" s="346"/>
      <c r="D385" s="315"/>
      <c r="E385" s="315"/>
      <c r="F385" s="315"/>
      <c r="G385" s="315"/>
      <c r="H385" s="315"/>
      <c r="I385" s="315"/>
      <c r="J385" s="315"/>
      <c r="K385" s="315"/>
      <c r="L385" s="315"/>
      <c r="M385" s="315"/>
      <c r="N385" s="315"/>
      <c r="O385" s="315"/>
      <c r="P385" s="326"/>
      <c r="Q385" s="315"/>
    </row>
    <row r="386" spans="1:17" ht="12.75" customHeight="1" x14ac:dyDescent="0.35">
      <c r="A386" s="413"/>
      <c r="B386" s="345"/>
      <c r="C386" s="346"/>
      <c r="D386" s="347" t="s">
        <v>6512</v>
      </c>
      <c r="E386" s="315"/>
      <c r="F386" s="315"/>
      <c r="G386" s="315"/>
      <c r="H386" s="315"/>
      <c r="I386" s="315"/>
      <c r="J386" s="315"/>
      <c r="K386" s="315"/>
      <c r="L386" s="315"/>
      <c r="M386" s="315"/>
      <c r="N386" s="315"/>
      <c r="O386" s="315"/>
      <c r="P386" s="326"/>
      <c r="Q386" s="315"/>
    </row>
    <row r="387" spans="1:17" ht="12.75" customHeight="1" x14ac:dyDescent="0.35">
      <c r="A387" s="413"/>
      <c r="B387" s="331"/>
      <c r="C387" s="346"/>
      <c r="D387" s="315"/>
      <c r="E387" s="315"/>
      <c r="F387" s="315"/>
      <c r="G387" s="315"/>
      <c r="H387" s="315"/>
      <c r="I387" s="315"/>
      <c r="J387" s="315"/>
      <c r="K387" s="315"/>
      <c r="L387" s="315"/>
      <c r="M387" s="315"/>
      <c r="N387" s="315"/>
      <c r="O387" s="315"/>
      <c r="P387" s="326"/>
      <c r="Q387" s="315"/>
    </row>
    <row r="388" spans="1:17" ht="12.75" customHeight="1" x14ac:dyDescent="0.35">
      <c r="A388" s="413"/>
      <c r="B388" s="349"/>
      <c r="C388" s="346" t="str">
        <f>CONCATENATE(Questionnaire!B259," &amp; ",Questionnaire!B260)</f>
        <v>99 &amp; 100</v>
      </c>
      <c r="D388" s="350" t="s">
        <v>2082</v>
      </c>
      <c r="E388" s="315"/>
      <c r="F388" s="315"/>
      <c r="G388" s="315"/>
      <c r="H388" s="315"/>
      <c r="I388" s="315"/>
      <c r="J388" s="315"/>
      <c r="K388" s="315"/>
      <c r="L388" s="315"/>
      <c r="M388" s="315"/>
      <c r="N388" s="315"/>
      <c r="O388" s="315"/>
      <c r="P388" s="326"/>
      <c r="Q388" s="315"/>
    </row>
    <row r="389" spans="1:17" ht="12.75" customHeight="1" x14ac:dyDescent="0.35">
      <c r="A389" s="413"/>
      <c r="B389" s="331"/>
      <c r="C389" s="346"/>
      <c r="D389" s="616" t="s">
        <v>454</v>
      </c>
      <c r="E389" s="616"/>
      <c r="F389" s="616"/>
      <c r="G389" s="616"/>
      <c r="H389" s="616"/>
      <c r="I389" s="616"/>
      <c r="J389" s="616"/>
      <c r="K389" s="616"/>
      <c r="L389" s="616"/>
      <c r="M389" s="616"/>
      <c r="N389" s="616"/>
      <c r="O389" s="616"/>
      <c r="P389" s="326"/>
      <c r="Q389" s="315"/>
    </row>
    <row r="390" spans="1:17" ht="12.75" customHeight="1" x14ac:dyDescent="0.35">
      <c r="A390" s="413"/>
      <c r="B390" s="331"/>
      <c r="C390" s="346"/>
      <c r="D390" s="616"/>
      <c r="E390" s="616"/>
      <c r="F390" s="616"/>
      <c r="G390" s="616"/>
      <c r="H390" s="616"/>
      <c r="I390" s="616"/>
      <c r="J390" s="616"/>
      <c r="K390" s="616"/>
      <c r="L390" s="616"/>
      <c r="M390" s="616"/>
      <c r="N390" s="616"/>
      <c r="O390" s="616"/>
      <c r="P390" s="326"/>
      <c r="Q390" s="315"/>
    </row>
    <row r="391" spans="1:17" ht="12.75" customHeight="1" x14ac:dyDescent="0.35">
      <c r="A391" s="413"/>
      <c r="B391" s="331"/>
      <c r="C391" s="346"/>
      <c r="D391" s="616"/>
      <c r="E391" s="616"/>
      <c r="F391" s="616"/>
      <c r="G391" s="616"/>
      <c r="H391" s="616"/>
      <c r="I391" s="616"/>
      <c r="J391" s="616"/>
      <c r="K391" s="616"/>
      <c r="L391" s="616"/>
      <c r="M391" s="616"/>
      <c r="N391" s="616"/>
      <c r="O391" s="616"/>
      <c r="P391" s="326"/>
      <c r="Q391" s="315"/>
    </row>
    <row r="392" spans="1:17" ht="12.75" customHeight="1" x14ac:dyDescent="0.35">
      <c r="A392" s="315"/>
      <c r="B392" s="331"/>
      <c r="C392" s="346"/>
      <c r="D392" s="315"/>
      <c r="E392" s="315"/>
      <c r="F392" s="315"/>
      <c r="G392" s="315"/>
      <c r="H392" s="315"/>
      <c r="I392" s="315"/>
      <c r="J392" s="315"/>
      <c r="K392" s="315"/>
      <c r="L392" s="315"/>
      <c r="M392" s="315"/>
      <c r="N392" s="315"/>
      <c r="O392" s="315"/>
      <c r="P392" s="326"/>
      <c r="Q392" s="315"/>
    </row>
    <row r="393" spans="1:17" ht="12.75" customHeight="1" x14ac:dyDescent="0.35">
      <c r="A393" s="413"/>
      <c r="B393" s="384"/>
      <c r="C393" s="346"/>
      <c r="D393" s="385" t="str">
        <f>CONCATENATE("Section 12 - Financial Information ",Year-1,"-",Year-2000," Outturn and ",Year,"-",Year-1999," Estimates")</f>
        <v>Section 12 - Financial Information 2020-21 Outturn and 2021-22 Estimates</v>
      </c>
      <c r="E393" s="315"/>
      <c r="F393" s="315"/>
      <c r="G393" s="315"/>
      <c r="H393" s="315"/>
      <c r="I393" s="315"/>
      <c r="J393" s="315"/>
      <c r="K393" s="315"/>
      <c r="L393" s="315"/>
      <c r="M393" s="315"/>
      <c r="N393" s="315"/>
      <c r="O393" s="315"/>
      <c r="P393" s="326"/>
      <c r="Q393" s="315"/>
    </row>
    <row r="394" spans="1:17" ht="12.75" customHeight="1" x14ac:dyDescent="0.35">
      <c r="A394" s="413"/>
      <c r="B394" s="331"/>
      <c r="C394" s="346"/>
      <c r="D394" s="315"/>
      <c r="E394" s="315"/>
      <c r="F394" s="315"/>
      <c r="G394" s="315"/>
      <c r="H394" s="315"/>
      <c r="I394" s="315"/>
      <c r="J394" s="315"/>
      <c r="K394" s="315"/>
      <c r="L394" s="315"/>
      <c r="M394" s="315"/>
      <c r="N394" s="315"/>
      <c r="O394" s="315"/>
      <c r="P394" s="326"/>
      <c r="Q394" s="315"/>
    </row>
    <row r="395" spans="1:17" ht="12.75" customHeight="1" x14ac:dyDescent="0.35">
      <c r="A395" s="413"/>
      <c r="B395" s="345"/>
      <c r="C395" s="346"/>
      <c r="D395" s="347" t="s">
        <v>99</v>
      </c>
      <c r="E395" s="315"/>
      <c r="F395" s="315"/>
      <c r="G395" s="315"/>
      <c r="H395" s="315"/>
      <c r="I395" s="315"/>
      <c r="J395" s="315"/>
      <c r="K395" s="315"/>
      <c r="L395" s="315"/>
      <c r="M395" s="315"/>
      <c r="N395" s="315"/>
      <c r="O395" s="315"/>
      <c r="P395" s="326"/>
      <c r="Q395" s="315"/>
    </row>
    <row r="396" spans="1:17" ht="12.75" customHeight="1" x14ac:dyDescent="0.35">
      <c r="A396" s="413"/>
      <c r="B396" s="331"/>
      <c r="C396" s="346"/>
      <c r="D396" s="627" t="s">
        <v>828</v>
      </c>
      <c r="E396" s="627"/>
      <c r="F396" s="627"/>
      <c r="G396" s="627"/>
      <c r="H396" s="627"/>
      <c r="I396" s="627"/>
      <c r="J396" s="627"/>
      <c r="K396" s="627"/>
      <c r="L396" s="627"/>
      <c r="M396" s="627"/>
      <c r="N396" s="627"/>
      <c r="O396" s="627"/>
      <c r="P396" s="326"/>
      <c r="Q396" s="315"/>
    </row>
    <row r="397" spans="1:17" ht="12.75" customHeight="1" x14ac:dyDescent="0.35">
      <c r="A397" s="413"/>
      <c r="B397" s="331"/>
      <c r="C397" s="346"/>
      <c r="D397" s="627"/>
      <c r="E397" s="627"/>
      <c r="F397" s="627"/>
      <c r="G397" s="627"/>
      <c r="H397" s="627"/>
      <c r="I397" s="627"/>
      <c r="J397" s="627"/>
      <c r="K397" s="627"/>
      <c r="L397" s="627"/>
      <c r="M397" s="627"/>
      <c r="N397" s="627"/>
      <c r="O397" s="627"/>
      <c r="P397" s="326"/>
      <c r="Q397" s="315"/>
    </row>
    <row r="398" spans="1:17" ht="12.75" customHeight="1" x14ac:dyDescent="0.35">
      <c r="A398" s="413"/>
      <c r="B398" s="331"/>
      <c r="C398" s="346"/>
      <c r="D398" s="627"/>
      <c r="E398" s="627"/>
      <c r="F398" s="627"/>
      <c r="G398" s="627"/>
      <c r="H398" s="627"/>
      <c r="I398" s="627"/>
      <c r="J398" s="627"/>
      <c r="K398" s="627"/>
      <c r="L398" s="627"/>
      <c r="M398" s="627"/>
      <c r="N398" s="627"/>
      <c r="O398" s="627"/>
      <c r="P398" s="326"/>
      <c r="Q398" s="315"/>
    </row>
    <row r="399" spans="1:17" ht="12.75" customHeight="1" x14ac:dyDescent="0.35">
      <c r="A399" s="413"/>
      <c r="B399" s="331"/>
      <c r="C399" s="346"/>
      <c r="D399" s="627"/>
      <c r="E399" s="627"/>
      <c r="F399" s="627"/>
      <c r="G399" s="627"/>
      <c r="H399" s="627"/>
      <c r="I399" s="627"/>
      <c r="J399" s="627"/>
      <c r="K399" s="627"/>
      <c r="L399" s="627"/>
      <c r="M399" s="627"/>
      <c r="N399" s="627"/>
      <c r="O399" s="627"/>
      <c r="P399" s="326"/>
      <c r="Q399" s="315"/>
    </row>
    <row r="400" spans="1:17" ht="12.75" customHeight="1" x14ac:dyDescent="0.35">
      <c r="A400" s="413"/>
      <c r="B400" s="331"/>
      <c r="C400" s="346"/>
      <c r="D400" s="627"/>
      <c r="E400" s="627"/>
      <c r="F400" s="627"/>
      <c r="G400" s="627"/>
      <c r="H400" s="627"/>
      <c r="I400" s="627"/>
      <c r="J400" s="627"/>
      <c r="K400" s="627"/>
      <c r="L400" s="627"/>
      <c r="M400" s="627"/>
      <c r="N400" s="627"/>
      <c r="O400" s="627"/>
      <c r="P400" s="326"/>
      <c r="Q400" s="315"/>
    </row>
    <row r="401" spans="1:17" ht="12.75" customHeight="1" x14ac:dyDescent="0.35">
      <c r="A401" s="413"/>
      <c r="B401" s="331"/>
      <c r="C401" s="346"/>
      <c r="D401" s="627" t="str">
        <f>CONCATENATE("NB. Expenditure funded by grant should be included.  Grant income should be included in line ",Questionnaire!B311,".")</f>
        <v>NB. Expenditure funded by grant should be included.  Grant income should be included in line 134.</v>
      </c>
      <c r="E401" s="627"/>
      <c r="F401" s="627"/>
      <c r="G401" s="627"/>
      <c r="H401" s="627"/>
      <c r="I401" s="627"/>
      <c r="J401" s="627"/>
      <c r="K401" s="627"/>
      <c r="L401" s="627"/>
      <c r="M401" s="627"/>
      <c r="N401" s="627"/>
      <c r="O401" s="627"/>
      <c r="P401" s="326"/>
      <c r="Q401" s="315"/>
    </row>
    <row r="402" spans="1:17" ht="12.75" customHeight="1" x14ac:dyDescent="0.35">
      <c r="A402" s="413"/>
      <c r="B402" s="331"/>
      <c r="C402" s="346"/>
      <c r="D402" s="627"/>
      <c r="E402" s="627"/>
      <c r="F402" s="627"/>
      <c r="G402" s="627"/>
      <c r="H402" s="627"/>
      <c r="I402" s="627"/>
      <c r="J402" s="627"/>
      <c r="K402" s="627"/>
      <c r="L402" s="627"/>
      <c r="M402" s="627"/>
      <c r="N402" s="627"/>
      <c r="O402" s="627"/>
      <c r="P402" s="326"/>
      <c r="Q402" s="315"/>
    </row>
    <row r="403" spans="1:17" ht="12.75" customHeight="1" x14ac:dyDescent="0.35">
      <c r="A403" s="413"/>
      <c r="B403" s="331"/>
      <c r="C403" s="346"/>
      <c r="D403" s="627" t="s">
        <v>829</v>
      </c>
      <c r="E403" s="627"/>
      <c r="F403" s="627"/>
      <c r="G403" s="627"/>
      <c r="H403" s="627"/>
      <c r="I403" s="627"/>
      <c r="J403" s="627"/>
      <c r="K403" s="627"/>
      <c r="L403" s="627"/>
      <c r="M403" s="627"/>
      <c r="N403" s="627"/>
      <c r="O403" s="627"/>
      <c r="P403" s="326"/>
      <c r="Q403" s="315"/>
    </row>
    <row r="404" spans="1:17" ht="12.75" customHeight="1" x14ac:dyDescent="0.35">
      <c r="A404" s="413"/>
      <c r="B404" s="331"/>
      <c r="C404" s="346"/>
      <c r="D404" s="627"/>
      <c r="E404" s="627"/>
      <c r="F404" s="627"/>
      <c r="G404" s="627"/>
      <c r="H404" s="627"/>
      <c r="I404" s="627"/>
      <c r="J404" s="627"/>
      <c r="K404" s="627"/>
      <c r="L404" s="627"/>
      <c r="M404" s="627"/>
      <c r="N404" s="627"/>
      <c r="O404" s="627"/>
      <c r="P404" s="326"/>
      <c r="Q404" s="315"/>
    </row>
    <row r="405" spans="1:17" ht="12.75" customHeight="1" x14ac:dyDescent="0.35">
      <c r="A405" s="413"/>
      <c r="B405" s="331"/>
      <c r="C405" s="346"/>
      <c r="D405" s="627"/>
      <c r="E405" s="627"/>
      <c r="F405" s="627"/>
      <c r="G405" s="627"/>
      <c r="H405" s="627"/>
      <c r="I405" s="627"/>
      <c r="J405" s="627"/>
      <c r="K405" s="627"/>
      <c r="L405" s="627"/>
      <c r="M405" s="627"/>
      <c r="N405" s="627"/>
      <c r="O405" s="627"/>
      <c r="P405" s="326"/>
      <c r="Q405" s="315"/>
    </row>
    <row r="406" spans="1:17" ht="12.75" customHeight="1" x14ac:dyDescent="0.35">
      <c r="A406" s="413"/>
      <c r="B406" s="331"/>
      <c r="C406" s="346"/>
      <c r="D406" s="623" t="s">
        <v>6739</v>
      </c>
      <c r="E406" s="623"/>
      <c r="F406" s="623"/>
      <c r="G406" s="623"/>
      <c r="H406" s="623"/>
      <c r="I406" s="623"/>
      <c r="J406" s="623"/>
      <c r="K406" s="623"/>
      <c r="L406" s="623"/>
      <c r="M406" s="623"/>
      <c r="N406" s="623"/>
      <c r="O406" s="623"/>
      <c r="P406" s="326"/>
      <c r="Q406" s="315"/>
    </row>
    <row r="407" spans="1:17" ht="12.75" customHeight="1" x14ac:dyDescent="0.35">
      <c r="A407" s="413"/>
      <c r="B407" s="331"/>
      <c r="C407" s="346"/>
      <c r="D407" s="623"/>
      <c r="E407" s="623"/>
      <c r="F407" s="623"/>
      <c r="G407" s="623"/>
      <c r="H407" s="623"/>
      <c r="I407" s="623"/>
      <c r="J407" s="623"/>
      <c r="K407" s="623"/>
      <c r="L407" s="623"/>
      <c r="M407" s="623"/>
      <c r="N407" s="623"/>
      <c r="O407" s="623"/>
      <c r="P407" s="326"/>
      <c r="Q407" s="315"/>
    </row>
    <row r="408" spans="1:17" ht="12.75" customHeight="1" x14ac:dyDescent="0.35">
      <c r="A408" s="413"/>
      <c r="B408" s="331"/>
      <c r="C408" s="346"/>
      <c r="D408" s="623"/>
      <c r="E408" s="623"/>
      <c r="F408" s="623"/>
      <c r="G408" s="623"/>
      <c r="H408" s="623"/>
      <c r="I408" s="623"/>
      <c r="J408" s="623"/>
      <c r="K408" s="623"/>
      <c r="L408" s="623"/>
      <c r="M408" s="623"/>
      <c r="N408" s="623"/>
      <c r="O408" s="623"/>
      <c r="P408" s="326"/>
      <c r="Q408" s="315"/>
    </row>
    <row r="409" spans="1:17" ht="12.75" customHeight="1" x14ac:dyDescent="0.35">
      <c r="A409" s="413"/>
      <c r="B409" s="360"/>
      <c r="C409" s="346"/>
      <c r="D409" s="361"/>
      <c r="E409" s="383"/>
      <c r="F409" s="383"/>
      <c r="G409" s="383"/>
      <c r="H409" s="383"/>
      <c r="I409" s="383"/>
      <c r="J409" s="383"/>
      <c r="K409" s="383"/>
      <c r="L409" s="383"/>
      <c r="M409" s="383"/>
      <c r="N409" s="383"/>
      <c r="O409" s="383"/>
      <c r="P409" s="326"/>
      <c r="Q409" s="315"/>
    </row>
    <row r="410" spans="1:17" ht="12.75" customHeight="1" x14ac:dyDescent="0.35">
      <c r="A410" s="413"/>
      <c r="B410" s="349"/>
      <c r="C410" s="346">
        <f>Questionnaire!B267</f>
        <v>101</v>
      </c>
      <c r="D410" s="350" t="s">
        <v>353</v>
      </c>
      <c r="E410" s="315"/>
      <c r="F410" s="315"/>
      <c r="G410" s="315"/>
      <c r="H410" s="315"/>
      <c r="I410" s="315"/>
      <c r="J410" s="315"/>
      <c r="K410" s="315"/>
      <c r="L410" s="315"/>
      <c r="M410" s="315"/>
      <c r="N410" s="315"/>
      <c r="O410" s="315"/>
      <c r="P410" s="326"/>
      <c r="Q410" s="315"/>
    </row>
    <row r="411" spans="1:17" ht="12.75" customHeight="1" x14ac:dyDescent="0.35">
      <c r="A411" s="413"/>
      <c r="B411" s="331"/>
      <c r="C411" s="346"/>
      <c r="D411" s="622" t="str">
        <f>CONCATENATE("Expenditure incurred on salaries, wages and other related costs (e.g. national insurance, current service pension costs, training costs etc.) of all staff returned at lines ",Questionnaire!B154," and ",Questionnaire!B155,", but excluding the cost of employees directly employed on book binding whose costs should be included at line ",Questionnaire!B290,".")</f>
        <v>Expenditure incurred on salaries, wages and other related costs (e.g. national insurance, current service pension costs, training costs etc.) of all staff returned at lines 64 and 65, but excluding the cost of employees directly employed on book binding whose costs should be included at line 120.</v>
      </c>
      <c r="E411" s="622"/>
      <c r="F411" s="622"/>
      <c r="G411" s="622"/>
      <c r="H411" s="622"/>
      <c r="I411" s="622"/>
      <c r="J411" s="622"/>
      <c r="K411" s="622"/>
      <c r="L411" s="622"/>
      <c r="M411" s="622"/>
      <c r="N411" s="622"/>
      <c r="O411" s="622"/>
      <c r="P411" s="326"/>
      <c r="Q411" s="315"/>
    </row>
    <row r="412" spans="1:17" ht="12.75" customHeight="1" x14ac:dyDescent="0.35">
      <c r="A412" s="413"/>
      <c r="B412" s="331"/>
      <c r="C412" s="346"/>
      <c r="D412" s="622"/>
      <c r="E412" s="622"/>
      <c r="F412" s="622"/>
      <c r="G412" s="622"/>
      <c r="H412" s="622"/>
      <c r="I412" s="622"/>
      <c r="J412" s="622"/>
      <c r="K412" s="622"/>
      <c r="L412" s="622"/>
      <c r="M412" s="622"/>
      <c r="N412" s="622"/>
      <c r="O412" s="622"/>
      <c r="P412" s="326"/>
      <c r="Q412" s="315"/>
    </row>
    <row r="413" spans="1:17" ht="12.75" customHeight="1" x14ac:dyDescent="0.35">
      <c r="A413" s="413"/>
      <c r="B413" s="331"/>
      <c r="C413" s="346"/>
      <c r="D413" s="622"/>
      <c r="E413" s="622"/>
      <c r="F413" s="622"/>
      <c r="G413" s="622"/>
      <c r="H413" s="622"/>
      <c r="I413" s="622"/>
      <c r="J413" s="622"/>
      <c r="K413" s="622"/>
      <c r="L413" s="622"/>
      <c r="M413" s="622"/>
      <c r="N413" s="622"/>
      <c r="O413" s="622"/>
      <c r="P413" s="326"/>
      <c r="Q413" s="315"/>
    </row>
    <row r="414" spans="1:17" ht="12.75" customHeight="1" x14ac:dyDescent="0.35">
      <c r="A414" s="413"/>
      <c r="B414" s="331"/>
      <c r="C414" s="346"/>
      <c r="D414" s="315"/>
      <c r="E414" s="315"/>
      <c r="F414" s="315"/>
      <c r="G414" s="315"/>
      <c r="H414" s="315"/>
      <c r="I414" s="315"/>
      <c r="J414" s="315"/>
      <c r="K414" s="315"/>
      <c r="L414" s="315"/>
      <c r="M414" s="315"/>
      <c r="N414" s="315"/>
      <c r="O414" s="315"/>
      <c r="P414" s="326"/>
      <c r="Q414" s="315"/>
    </row>
    <row r="415" spans="1:17" ht="12.75" customHeight="1" x14ac:dyDescent="0.35">
      <c r="A415" s="413"/>
      <c r="B415" s="349"/>
      <c r="C415" s="346">
        <f>Questionnaire!B268</f>
        <v>102</v>
      </c>
      <c r="D415" s="350" t="s">
        <v>354</v>
      </c>
      <c r="E415" s="315"/>
      <c r="F415" s="315"/>
      <c r="G415" s="315"/>
      <c r="H415" s="315"/>
      <c r="I415" s="315"/>
      <c r="J415" s="315"/>
      <c r="K415" s="315"/>
      <c r="L415" s="315"/>
      <c r="M415" s="315"/>
      <c r="N415" s="315"/>
      <c r="O415" s="315"/>
      <c r="P415" s="326"/>
      <c r="Q415" s="315"/>
    </row>
    <row r="416" spans="1:17" ht="12.75" customHeight="1" x14ac:dyDescent="0.35">
      <c r="A416" s="413"/>
      <c r="B416" s="331"/>
      <c r="C416" s="346"/>
      <c r="D416" s="622" t="s">
        <v>830</v>
      </c>
      <c r="E416" s="622"/>
      <c r="F416" s="622"/>
      <c r="G416" s="622"/>
      <c r="H416" s="622"/>
      <c r="I416" s="622"/>
      <c r="J416" s="622"/>
      <c r="K416" s="622"/>
      <c r="L416" s="622"/>
      <c r="M416" s="622"/>
      <c r="N416" s="622"/>
      <c r="O416" s="622"/>
      <c r="P416" s="326"/>
      <c r="Q416" s="315"/>
    </row>
    <row r="417" spans="1:17" ht="12.75" customHeight="1" x14ac:dyDescent="0.35">
      <c r="A417" s="413"/>
      <c r="B417" s="331"/>
      <c r="C417" s="346"/>
      <c r="D417" s="622"/>
      <c r="E417" s="622"/>
      <c r="F417" s="622"/>
      <c r="G417" s="622"/>
      <c r="H417" s="622"/>
      <c r="I417" s="622"/>
      <c r="J417" s="622"/>
      <c r="K417" s="622"/>
      <c r="L417" s="622"/>
      <c r="M417" s="622"/>
      <c r="N417" s="622"/>
      <c r="O417" s="622"/>
      <c r="P417" s="326"/>
      <c r="Q417" s="315"/>
    </row>
    <row r="418" spans="1:17" ht="12.75" customHeight="1" x14ac:dyDescent="0.35">
      <c r="A418" s="413"/>
      <c r="B418" s="331"/>
      <c r="C418" s="346"/>
      <c r="D418" s="622"/>
      <c r="E418" s="622"/>
      <c r="F418" s="622"/>
      <c r="G418" s="622"/>
      <c r="H418" s="622"/>
      <c r="I418" s="622"/>
      <c r="J418" s="622"/>
      <c r="K418" s="622"/>
      <c r="L418" s="622"/>
      <c r="M418" s="622"/>
      <c r="N418" s="622"/>
      <c r="O418" s="622"/>
      <c r="P418" s="326"/>
      <c r="Q418" s="315"/>
    </row>
    <row r="419" spans="1:17" ht="12.75" customHeight="1" x14ac:dyDescent="0.35">
      <c r="A419" s="413"/>
      <c r="B419" s="331"/>
      <c r="C419" s="346"/>
      <c r="D419" s="622"/>
      <c r="E419" s="622"/>
      <c r="F419" s="622"/>
      <c r="G419" s="622"/>
      <c r="H419" s="622"/>
      <c r="I419" s="622"/>
      <c r="J419" s="622"/>
      <c r="K419" s="622"/>
      <c r="L419" s="622"/>
      <c r="M419" s="622"/>
      <c r="N419" s="622"/>
      <c r="O419" s="622"/>
      <c r="P419" s="326"/>
      <c r="Q419" s="315"/>
    </row>
    <row r="420" spans="1:17" ht="12.75" customHeight="1" x14ac:dyDescent="0.35">
      <c r="A420" s="413"/>
      <c r="B420" s="331"/>
      <c r="C420" s="346"/>
      <c r="D420" s="622" t="str">
        <f>CONCATENATE("(NB. the costs of administrative buildings including library offices in separate local authority accommodation for multi-service directorates should be included in line ",Questionnaire!B298," Support Services Costs).  NB. Capital Charges are not to be included and should be shown separately at line ",Questionnaire!B325,".")</f>
        <v>(NB. the costs of administrative buildings including library offices in separate local authority accommodation for multi-service directorates should be included in line 126 Support Services Costs).  NB. Capital Charges are not to be included and should be shown separately at line 140.</v>
      </c>
      <c r="E420" s="622"/>
      <c r="F420" s="622"/>
      <c r="G420" s="622"/>
      <c r="H420" s="622"/>
      <c r="I420" s="622"/>
      <c r="J420" s="622"/>
      <c r="K420" s="622"/>
      <c r="L420" s="622"/>
      <c r="M420" s="622"/>
      <c r="N420" s="622"/>
      <c r="O420" s="622"/>
      <c r="P420" s="326"/>
      <c r="Q420" s="315"/>
    </row>
    <row r="421" spans="1:17" ht="12.75" customHeight="1" x14ac:dyDescent="0.35">
      <c r="A421" s="413"/>
      <c r="B421" s="331"/>
      <c r="C421" s="346"/>
      <c r="D421" s="622"/>
      <c r="E421" s="622"/>
      <c r="F421" s="622"/>
      <c r="G421" s="622"/>
      <c r="H421" s="622"/>
      <c r="I421" s="622"/>
      <c r="J421" s="622"/>
      <c r="K421" s="622"/>
      <c r="L421" s="622"/>
      <c r="M421" s="622"/>
      <c r="N421" s="622"/>
      <c r="O421" s="622"/>
      <c r="P421" s="326"/>
      <c r="Q421" s="315"/>
    </row>
    <row r="422" spans="1:17" ht="12.75" customHeight="1" x14ac:dyDescent="0.35">
      <c r="A422" s="413"/>
      <c r="B422" s="331"/>
      <c r="C422" s="346"/>
      <c r="D422" s="622"/>
      <c r="E422" s="622"/>
      <c r="F422" s="622"/>
      <c r="G422" s="622"/>
      <c r="H422" s="622"/>
      <c r="I422" s="622"/>
      <c r="J422" s="622"/>
      <c r="K422" s="622"/>
      <c r="L422" s="622"/>
      <c r="M422" s="622"/>
      <c r="N422" s="622"/>
      <c r="O422" s="622"/>
      <c r="P422" s="326"/>
      <c r="Q422" s="315"/>
    </row>
    <row r="423" spans="1:17" ht="12.75" customHeight="1" x14ac:dyDescent="0.35">
      <c r="A423" s="413"/>
      <c r="B423" s="370"/>
      <c r="C423" s="346"/>
      <c r="D423" s="334"/>
      <c r="E423" s="334"/>
      <c r="F423" s="334"/>
      <c r="G423" s="334"/>
      <c r="H423" s="334"/>
      <c r="I423" s="334"/>
      <c r="J423" s="334"/>
      <c r="K423" s="334"/>
      <c r="L423" s="334"/>
      <c r="M423" s="334"/>
      <c r="N423" s="334"/>
      <c r="O423" s="334"/>
      <c r="P423" s="326"/>
      <c r="Q423" s="315"/>
    </row>
    <row r="424" spans="1:17" ht="12.75" customHeight="1" x14ac:dyDescent="0.35">
      <c r="A424" s="413"/>
      <c r="B424" s="349"/>
      <c r="C424" s="346" t="str">
        <f>CONCATENATE(Questionnaire!B271," to ",Questionnaire!B291)</f>
        <v>103 to 121</v>
      </c>
      <c r="D424" s="350" t="s">
        <v>100</v>
      </c>
      <c r="E424" s="315"/>
      <c r="F424" s="315"/>
      <c r="G424" s="315"/>
      <c r="H424" s="315"/>
      <c r="I424" s="315"/>
      <c r="J424" s="315"/>
      <c r="K424" s="315"/>
      <c r="L424" s="315"/>
      <c r="M424" s="315"/>
      <c r="N424" s="315"/>
      <c r="O424" s="315"/>
      <c r="P424" s="326"/>
      <c r="Q424" s="315"/>
    </row>
    <row r="425" spans="1:17" ht="12.75" customHeight="1" x14ac:dyDescent="0.35">
      <c r="A425" s="413"/>
      <c r="B425" s="331"/>
      <c r="C425" s="346"/>
      <c r="D425" s="622" t="str">
        <f>CONCATENATE("Where books etc. have been acquired under finance leases, the leasing rentals charged to the revenue account in ",Year-1,"-",Year-2000," should be included in lines ",Questionnaire!B271," to ",Questionnaire!B291," (including ",Year,"-",Year-1999," Estimates) as appropriate.  NB. The value of materials purchased through finance leases is not required.")</f>
        <v>Where books etc. have been acquired under finance leases, the leasing rentals charged to the revenue account in 2020-21 should be included in lines 103 to 121 (including 2021-22 Estimates) as appropriate.  NB. The value of materials purchased through finance leases is not required.</v>
      </c>
      <c r="E425" s="622"/>
      <c r="F425" s="622"/>
      <c r="G425" s="622"/>
      <c r="H425" s="622"/>
      <c r="I425" s="622"/>
      <c r="J425" s="622"/>
      <c r="K425" s="622"/>
      <c r="L425" s="622"/>
      <c r="M425" s="622"/>
      <c r="N425" s="622"/>
      <c r="O425" s="622"/>
      <c r="P425" s="326"/>
      <c r="Q425" s="315"/>
    </row>
    <row r="426" spans="1:17" ht="12.75" customHeight="1" x14ac:dyDescent="0.35">
      <c r="A426" s="413"/>
      <c r="B426" s="331"/>
      <c r="C426" s="346"/>
      <c r="D426" s="622"/>
      <c r="E426" s="622"/>
      <c r="F426" s="622"/>
      <c r="G426" s="622"/>
      <c r="H426" s="622"/>
      <c r="I426" s="622"/>
      <c r="J426" s="622"/>
      <c r="K426" s="622"/>
      <c r="L426" s="622"/>
      <c r="M426" s="622"/>
      <c r="N426" s="622"/>
      <c r="O426" s="622"/>
      <c r="P426" s="326"/>
      <c r="Q426" s="315"/>
    </row>
    <row r="427" spans="1:17" ht="12.75" customHeight="1" x14ac:dyDescent="0.35">
      <c r="A427" s="413"/>
      <c r="B427" s="331"/>
      <c r="C427" s="346"/>
      <c r="D427" s="622"/>
      <c r="E427" s="622"/>
      <c r="F427" s="622"/>
      <c r="G427" s="622"/>
      <c r="H427" s="622"/>
      <c r="I427" s="622"/>
      <c r="J427" s="622"/>
      <c r="K427" s="622"/>
      <c r="L427" s="622"/>
      <c r="M427" s="622"/>
      <c r="N427" s="622"/>
      <c r="O427" s="622"/>
      <c r="P427" s="326"/>
      <c r="Q427" s="315"/>
    </row>
    <row r="428" spans="1:17" ht="12.75" customHeight="1" x14ac:dyDescent="0.35">
      <c r="A428" s="413"/>
      <c r="B428" s="331"/>
      <c r="C428" s="346"/>
      <c r="D428" s="348"/>
      <c r="E428" s="348"/>
      <c r="F428" s="348"/>
      <c r="G428" s="348"/>
      <c r="H428" s="348"/>
      <c r="I428" s="348"/>
      <c r="J428" s="348"/>
      <c r="K428" s="348"/>
      <c r="L428" s="348"/>
      <c r="M428" s="348"/>
      <c r="N428" s="348"/>
      <c r="O428" s="348"/>
      <c r="P428" s="326"/>
      <c r="Q428" s="315"/>
    </row>
    <row r="429" spans="1:17" ht="12.75" customHeight="1" x14ac:dyDescent="0.35">
      <c r="A429" s="413"/>
      <c r="B429" s="349"/>
      <c r="C429" s="346" t="str">
        <f>CONCATENATE(Questionnaire!B281," to ",Questionnaire!B286)</f>
        <v>112 to 117</v>
      </c>
      <c r="D429" s="350" t="s">
        <v>455</v>
      </c>
      <c r="E429" s="334"/>
      <c r="F429" s="334"/>
      <c r="G429" s="334"/>
      <c r="H429" s="334"/>
      <c r="I429" s="334"/>
      <c r="J429" s="334"/>
      <c r="K429" s="334"/>
      <c r="L429" s="334"/>
      <c r="M429" s="334"/>
      <c r="N429" s="334"/>
      <c r="O429" s="334"/>
      <c r="P429" s="326"/>
      <c r="Q429" s="315"/>
    </row>
    <row r="430" spans="1:17" ht="12.75" customHeight="1" x14ac:dyDescent="0.35">
      <c r="A430" s="413"/>
      <c r="B430" s="331"/>
      <c r="C430" s="346"/>
      <c r="D430" s="616" t="s">
        <v>433</v>
      </c>
      <c r="E430" s="616"/>
      <c r="F430" s="616"/>
      <c r="G430" s="616"/>
      <c r="H430" s="616"/>
      <c r="I430" s="616"/>
      <c r="J430" s="616"/>
      <c r="K430" s="616"/>
      <c r="L430" s="616"/>
      <c r="M430" s="616"/>
      <c r="N430" s="616"/>
      <c r="O430" s="616"/>
      <c r="P430" s="326"/>
      <c r="Q430" s="315"/>
    </row>
    <row r="431" spans="1:17" ht="12.75" customHeight="1" x14ac:dyDescent="0.35">
      <c r="A431" s="413"/>
      <c r="B431" s="331"/>
      <c r="C431" s="346"/>
      <c r="D431" s="616"/>
      <c r="E431" s="616"/>
      <c r="F431" s="616"/>
      <c r="G431" s="616"/>
      <c r="H431" s="616"/>
      <c r="I431" s="616"/>
      <c r="J431" s="616"/>
      <c r="K431" s="616"/>
      <c r="L431" s="616"/>
      <c r="M431" s="616"/>
      <c r="N431" s="616"/>
      <c r="O431" s="616"/>
      <c r="P431" s="326"/>
      <c r="Q431" s="315"/>
    </row>
    <row r="432" spans="1:17" ht="12.75" customHeight="1" x14ac:dyDescent="0.35">
      <c r="A432" s="413"/>
      <c r="B432" s="331"/>
      <c r="C432" s="346"/>
      <c r="D432" s="371"/>
      <c r="E432" s="371"/>
      <c r="F432" s="371"/>
      <c r="G432" s="371"/>
      <c r="H432" s="371"/>
      <c r="I432" s="371"/>
      <c r="J432" s="371"/>
      <c r="K432" s="371"/>
      <c r="L432" s="371"/>
      <c r="M432" s="371"/>
      <c r="N432" s="371"/>
      <c r="O432" s="371"/>
      <c r="P432" s="326"/>
      <c r="Q432" s="315"/>
    </row>
    <row r="433" spans="1:17" ht="12.75" customHeight="1" x14ac:dyDescent="0.35">
      <c r="A433" s="413"/>
      <c r="B433" s="349"/>
      <c r="C433" s="346">
        <f>Questionnaire!B288</f>
        <v>119</v>
      </c>
      <c r="D433" s="350" t="s">
        <v>101</v>
      </c>
      <c r="E433" s="315"/>
      <c r="F433" s="315"/>
      <c r="G433" s="315"/>
      <c r="H433" s="315"/>
      <c r="I433" s="315"/>
      <c r="J433" s="315"/>
      <c r="K433" s="315"/>
      <c r="L433" s="315"/>
      <c r="M433" s="315"/>
      <c r="N433" s="315"/>
      <c r="O433" s="315"/>
      <c r="P433" s="326"/>
      <c r="Q433" s="315"/>
    </row>
    <row r="434" spans="1:17" ht="12.75" customHeight="1" x14ac:dyDescent="0.35">
      <c r="A434" s="413"/>
      <c r="B434" s="331"/>
      <c r="C434" s="346"/>
      <c r="D434" s="616" t="str">
        <f>CONCATENATE("Include here manuscript material, pictures and prints and other library acquisitions not included elsewhere in lines ",Questionnaire!B271," to ",Questionnaire!B291,".  The cost of subscriptions to Regional Library Systems and the administration of inter library loans should be included in Other Supplies &amp; Services (line ",Questionnaire!B294,").")</f>
        <v>Include here manuscript material, pictures and prints and other library acquisitions not included elsewhere in lines 103 to 121.  The cost of subscriptions to Regional Library Systems and the administration of inter library loans should be included in Other Supplies &amp; Services (line 123).</v>
      </c>
      <c r="E434" s="616"/>
      <c r="F434" s="616"/>
      <c r="G434" s="616"/>
      <c r="H434" s="616"/>
      <c r="I434" s="616"/>
      <c r="J434" s="616"/>
      <c r="K434" s="616"/>
      <c r="L434" s="616"/>
      <c r="M434" s="616"/>
      <c r="N434" s="616"/>
      <c r="O434" s="616"/>
      <c r="P434" s="326"/>
      <c r="Q434" s="315"/>
    </row>
    <row r="435" spans="1:17" ht="12.75" customHeight="1" x14ac:dyDescent="0.35">
      <c r="A435" s="413"/>
      <c r="B435" s="331"/>
      <c r="C435" s="346"/>
      <c r="D435" s="616"/>
      <c r="E435" s="616"/>
      <c r="F435" s="616"/>
      <c r="G435" s="616"/>
      <c r="H435" s="616"/>
      <c r="I435" s="616"/>
      <c r="J435" s="616"/>
      <c r="K435" s="616"/>
      <c r="L435" s="616"/>
      <c r="M435" s="616"/>
      <c r="N435" s="616"/>
      <c r="O435" s="616"/>
      <c r="P435" s="326"/>
      <c r="Q435" s="315"/>
    </row>
    <row r="436" spans="1:17" ht="12.75" customHeight="1" x14ac:dyDescent="0.35">
      <c r="A436" s="413"/>
      <c r="B436" s="331"/>
      <c r="C436" s="346"/>
      <c r="D436" s="616"/>
      <c r="E436" s="616"/>
      <c r="F436" s="616"/>
      <c r="G436" s="616"/>
      <c r="H436" s="616"/>
      <c r="I436" s="616"/>
      <c r="J436" s="616"/>
      <c r="K436" s="616"/>
      <c r="L436" s="616"/>
      <c r="M436" s="616"/>
      <c r="N436" s="616"/>
      <c r="O436" s="616"/>
      <c r="P436" s="326"/>
      <c r="Q436" s="315"/>
    </row>
    <row r="437" spans="1:17" ht="5.25" customHeight="1" thickBot="1" x14ac:dyDescent="0.4">
      <c r="A437" s="413"/>
      <c r="B437" s="351"/>
      <c r="C437" s="352"/>
      <c r="D437" s="373"/>
      <c r="E437" s="373"/>
      <c r="F437" s="373"/>
      <c r="G437" s="373"/>
      <c r="H437" s="373"/>
      <c r="I437" s="373"/>
      <c r="J437" s="373"/>
      <c r="K437" s="373"/>
      <c r="L437" s="373"/>
      <c r="M437" s="373"/>
      <c r="N437" s="373"/>
      <c r="O437" s="373"/>
      <c r="P437" s="354"/>
      <c r="Q437" s="315"/>
    </row>
    <row r="438" spans="1:17" ht="12.75" customHeight="1" x14ac:dyDescent="0.35">
      <c r="A438" s="413"/>
      <c r="B438" s="368"/>
      <c r="C438" s="356"/>
      <c r="D438" s="369"/>
      <c r="E438" s="369"/>
      <c r="F438" s="369"/>
      <c r="G438" s="369"/>
      <c r="H438" s="369"/>
      <c r="I438" s="369"/>
      <c r="J438" s="369"/>
      <c r="K438" s="369"/>
      <c r="L438" s="369"/>
      <c r="M438" s="369"/>
      <c r="N438" s="369"/>
      <c r="O438" s="369"/>
      <c r="P438" s="358"/>
      <c r="Q438" s="315"/>
    </row>
    <row r="439" spans="1:17" ht="12.75" customHeight="1" x14ac:dyDescent="0.35">
      <c r="A439" s="413"/>
      <c r="B439" s="349"/>
      <c r="C439" s="346">
        <f>Questionnaire!B290</f>
        <v>120</v>
      </c>
      <c r="D439" s="350" t="s">
        <v>56</v>
      </c>
      <c r="E439" s="315"/>
      <c r="F439" s="315"/>
      <c r="G439" s="315"/>
      <c r="H439" s="315"/>
      <c r="I439" s="315"/>
      <c r="J439" s="315"/>
      <c r="K439" s="315"/>
      <c r="L439" s="315"/>
      <c r="M439" s="315"/>
      <c r="N439" s="315"/>
      <c r="O439" s="315"/>
      <c r="P439" s="326"/>
      <c r="Q439" s="315"/>
    </row>
    <row r="440" spans="1:17" ht="12.75" customHeight="1" x14ac:dyDescent="0.35">
      <c r="A440" s="413"/>
      <c r="B440" s="331"/>
      <c r="C440" s="346"/>
      <c r="D440" s="616" t="s">
        <v>2083</v>
      </c>
      <c r="E440" s="616"/>
      <c r="F440" s="616"/>
      <c r="G440" s="616"/>
      <c r="H440" s="616"/>
      <c r="I440" s="616"/>
      <c r="J440" s="616"/>
      <c r="K440" s="616"/>
      <c r="L440" s="616"/>
      <c r="M440" s="616"/>
      <c r="N440" s="616"/>
      <c r="O440" s="616"/>
      <c r="P440" s="326"/>
      <c r="Q440" s="315"/>
    </row>
    <row r="441" spans="1:17" ht="12.75" customHeight="1" x14ac:dyDescent="0.35">
      <c r="A441" s="413"/>
      <c r="B441" s="331"/>
      <c r="C441" s="346"/>
      <c r="D441" s="616"/>
      <c r="E441" s="616"/>
      <c r="F441" s="616"/>
      <c r="G441" s="616"/>
      <c r="H441" s="616"/>
      <c r="I441" s="616"/>
      <c r="J441" s="616"/>
      <c r="K441" s="616"/>
      <c r="L441" s="616"/>
      <c r="M441" s="616"/>
      <c r="N441" s="616"/>
      <c r="O441" s="616"/>
      <c r="P441" s="326"/>
      <c r="Q441" s="315"/>
    </row>
    <row r="442" spans="1:17" ht="12.75" customHeight="1" x14ac:dyDescent="0.35">
      <c r="A442" s="413"/>
      <c r="B442" s="331"/>
      <c r="C442" s="346"/>
      <c r="D442" s="315"/>
      <c r="E442" s="315"/>
      <c r="F442" s="315"/>
      <c r="G442" s="315"/>
      <c r="H442" s="315"/>
      <c r="I442" s="315"/>
      <c r="J442" s="315"/>
      <c r="K442" s="315"/>
      <c r="L442" s="315"/>
      <c r="M442" s="315"/>
      <c r="N442" s="315"/>
      <c r="O442" s="315"/>
      <c r="P442" s="326"/>
      <c r="Q442" s="315"/>
    </row>
    <row r="443" spans="1:17" ht="12.75" customHeight="1" x14ac:dyDescent="0.35">
      <c r="A443" s="413"/>
      <c r="B443" s="349"/>
      <c r="C443" s="346">
        <f>Questionnaire!B293</f>
        <v>122</v>
      </c>
      <c r="D443" s="350" t="s">
        <v>649</v>
      </c>
      <c r="E443" s="315"/>
      <c r="F443" s="315"/>
      <c r="G443" s="315"/>
      <c r="H443" s="315"/>
      <c r="I443" s="315"/>
      <c r="J443" s="315"/>
      <c r="K443" s="315"/>
      <c r="L443" s="315"/>
      <c r="M443" s="315"/>
      <c r="N443" s="315"/>
      <c r="O443" s="315"/>
      <c r="P443" s="326"/>
      <c r="Q443" s="315"/>
    </row>
    <row r="444" spans="1:17" ht="12.75" customHeight="1" x14ac:dyDescent="0.35">
      <c r="A444" s="413"/>
      <c r="B444" s="331"/>
      <c r="C444" s="346"/>
      <c r="D444" s="622" t="s">
        <v>831</v>
      </c>
      <c r="E444" s="622"/>
      <c r="F444" s="622"/>
      <c r="G444" s="622"/>
      <c r="H444" s="622"/>
      <c r="I444" s="622"/>
      <c r="J444" s="622"/>
      <c r="K444" s="622"/>
      <c r="L444" s="622"/>
      <c r="M444" s="622"/>
      <c r="N444" s="622"/>
      <c r="O444" s="622"/>
      <c r="P444" s="326"/>
      <c r="Q444" s="315"/>
    </row>
    <row r="445" spans="1:17" ht="12.75" customHeight="1" x14ac:dyDescent="0.35">
      <c r="A445" s="413"/>
      <c r="B445" s="331"/>
      <c r="C445" s="346"/>
      <c r="D445" s="622"/>
      <c r="E445" s="622"/>
      <c r="F445" s="622"/>
      <c r="G445" s="622"/>
      <c r="H445" s="622"/>
      <c r="I445" s="622"/>
      <c r="J445" s="622"/>
      <c r="K445" s="622"/>
      <c r="L445" s="622"/>
      <c r="M445" s="622"/>
      <c r="N445" s="622"/>
      <c r="O445" s="622"/>
      <c r="P445" s="326"/>
      <c r="Q445" s="315"/>
    </row>
    <row r="446" spans="1:17" ht="12.75" customHeight="1" x14ac:dyDescent="0.35">
      <c r="A446" s="413"/>
      <c r="B446" s="331"/>
      <c r="C446" s="346"/>
      <c r="D446" s="622"/>
      <c r="E446" s="622"/>
      <c r="F446" s="622"/>
      <c r="G446" s="622"/>
      <c r="H446" s="622"/>
      <c r="I446" s="622"/>
      <c r="J446" s="622"/>
      <c r="K446" s="622"/>
      <c r="L446" s="622"/>
      <c r="M446" s="622"/>
      <c r="N446" s="622"/>
      <c r="O446" s="622"/>
      <c r="P446" s="326"/>
      <c r="Q446" s="315"/>
    </row>
    <row r="447" spans="1:17" ht="12.75" customHeight="1" x14ac:dyDescent="0.35">
      <c r="A447" s="413"/>
      <c r="B447" s="331"/>
      <c r="C447" s="346"/>
      <c r="D447" s="622" t="str">
        <f>CONCATENATE("The costs of financial use of a central computer (e.g. payroll, accounting etc.) should be shown within line ",Questionnaire!B298," (Support Services Costs).")</f>
        <v>The costs of financial use of a central computer (e.g. payroll, accounting etc.) should be shown within line 126 (Support Services Costs).</v>
      </c>
      <c r="E447" s="622"/>
      <c r="F447" s="622"/>
      <c r="G447" s="622"/>
      <c r="H447" s="622"/>
      <c r="I447" s="622"/>
      <c r="J447" s="622"/>
      <c r="K447" s="622"/>
      <c r="L447" s="622"/>
      <c r="M447" s="622"/>
      <c r="N447" s="622"/>
      <c r="O447" s="622"/>
      <c r="P447" s="326"/>
      <c r="Q447" s="315"/>
    </row>
    <row r="448" spans="1:17" ht="12.75" customHeight="1" x14ac:dyDescent="0.35">
      <c r="A448" s="413"/>
      <c r="B448" s="331"/>
      <c r="C448" s="346"/>
      <c r="D448" s="622"/>
      <c r="E448" s="622"/>
      <c r="F448" s="622"/>
      <c r="G448" s="622"/>
      <c r="H448" s="622"/>
      <c r="I448" s="622"/>
      <c r="J448" s="622"/>
      <c r="K448" s="622"/>
      <c r="L448" s="622"/>
      <c r="M448" s="622"/>
      <c r="N448" s="622"/>
      <c r="O448" s="622"/>
      <c r="P448" s="326"/>
      <c r="Q448" s="315"/>
    </row>
    <row r="449" spans="1:17" ht="12.75" customHeight="1" x14ac:dyDescent="0.35">
      <c r="A449" s="413"/>
      <c r="B449" s="331"/>
      <c r="C449" s="346"/>
      <c r="D449" s="315"/>
      <c r="E449" s="315"/>
      <c r="F449" s="315"/>
      <c r="G449" s="315"/>
      <c r="H449" s="315"/>
      <c r="I449" s="315"/>
      <c r="J449" s="315"/>
      <c r="K449" s="315"/>
      <c r="L449" s="315"/>
      <c r="M449" s="315"/>
      <c r="N449" s="315"/>
      <c r="O449" s="315"/>
      <c r="P449" s="326"/>
      <c r="Q449" s="315"/>
    </row>
    <row r="450" spans="1:17" ht="12.75" customHeight="1" x14ac:dyDescent="0.35">
      <c r="A450" s="413"/>
      <c r="B450" s="349"/>
      <c r="C450" s="346">
        <f>Questionnaire!B294</f>
        <v>123</v>
      </c>
      <c r="D450" s="350" t="s">
        <v>57</v>
      </c>
      <c r="E450" s="315"/>
      <c r="F450" s="315"/>
      <c r="G450" s="315"/>
      <c r="H450" s="315"/>
      <c r="I450" s="315"/>
      <c r="J450" s="315"/>
      <c r="K450" s="315"/>
      <c r="L450" s="315"/>
      <c r="M450" s="315"/>
      <c r="N450" s="315"/>
      <c r="O450" s="315"/>
      <c r="P450" s="326"/>
      <c r="Q450" s="315"/>
    </row>
    <row r="451" spans="1:17" ht="12.75" customHeight="1" x14ac:dyDescent="0.35">
      <c r="A451" s="413"/>
      <c r="B451" s="331"/>
      <c r="C451" s="346"/>
      <c r="D451" s="616" t="str">
        <f>CONCATENATE("Include supplies and services other than those included in lines ",Questionnaire!B271," to ",Questionnaire!B291,"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f>
        <v>Include supplies and services other than those included in lines 103 to 121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v>
      </c>
      <c r="E451" s="616"/>
      <c r="F451" s="616"/>
      <c r="G451" s="616"/>
      <c r="H451" s="616"/>
      <c r="I451" s="616"/>
      <c r="J451" s="616"/>
      <c r="K451" s="616"/>
      <c r="L451" s="616"/>
      <c r="M451" s="616"/>
      <c r="N451" s="616"/>
      <c r="O451" s="616"/>
      <c r="P451" s="326"/>
      <c r="Q451" s="315"/>
    </row>
    <row r="452" spans="1:17" ht="12.75" customHeight="1" x14ac:dyDescent="0.35">
      <c r="A452" s="413"/>
      <c r="B452" s="331"/>
      <c r="C452" s="346"/>
      <c r="D452" s="616"/>
      <c r="E452" s="616"/>
      <c r="F452" s="616"/>
      <c r="G452" s="616"/>
      <c r="H452" s="616"/>
      <c r="I452" s="616"/>
      <c r="J452" s="616"/>
      <c r="K452" s="616"/>
      <c r="L452" s="616"/>
      <c r="M452" s="616"/>
      <c r="N452" s="616"/>
      <c r="O452" s="616"/>
      <c r="P452" s="326"/>
      <c r="Q452" s="315"/>
    </row>
    <row r="453" spans="1:17" ht="12.75" customHeight="1" x14ac:dyDescent="0.35">
      <c r="A453" s="413"/>
      <c r="B453" s="331"/>
      <c r="C453" s="346"/>
      <c r="D453" s="616"/>
      <c r="E453" s="616"/>
      <c r="F453" s="616"/>
      <c r="G453" s="616"/>
      <c r="H453" s="616"/>
      <c r="I453" s="616"/>
      <c r="J453" s="616"/>
      <c r="K453" s="616"/>
      <c r="L453" s="616"/>
      <c r="M453" s="616"/>
      <c r="N453" s="616"/>
      <c r="O453" s="616"/>
      <c r="P453" s="326"/>
      <c r="Q453" s="315"/>
    </row>
    <row r="454" spans="1:17" ht="12.75" customHeight="1" x14ac:dyDescent="0.35">
      <c r="A454" s="413"/>
      <c r="B454" s="331"/>
      <c r="C454" s="346"/>
      <c r="D454" s="616"/>
      <c r="E454" s="616"/>
      <c r="F454" s="616"/>
      <c r="G454" s="616"/>
      <c r="H454" s="616"/>
      <c r="I454" s="616"/>
      <c r="J454" s="616"/>
      <c r="K454" s="616"/>
      <c r="L454" s="616"/>
      <c r="M454" s="616"/>
      <c r="N454" s="616"/>
      <c r="O454" s="616"/>
      <c r="P454" s="326"/>
      <c r="Q454" s="315"/>
    </row>
    <row r="455" spans="1:17" ht="12.75" customHeight="1" x14ac:dyDescent="0.35">
      <c r="A455" s="413"/>
      <c r="B455" s="331"/>
      <c r="C455" s="346"/>
      <c r="D455" s="616"/>
      <c r="E455" s="616"/>
      <c r="F455" s="616"/>
      <c r="G455" s="616"/>
      <c r="H455" s="616"/>
      <c r="I455" s="616"/>
      <c r="J455" s="616"/>
      <c r="K455" s="616"/>
      <c r="L455" s="616"/>
      <c r="M455" s="616"/>
      <c r="N455" s="616"/>
      <c r="O455" s="616"/>
      <c r="P455" s="326"/>
      <c r="Q455" s="315"/>
    </row>
    <row r="456" spans="1:17" ht="12.75" customHeight="1" x14ac:dyDescent="0.35">
      <c r="A456" s="413"/>
      <c r="B456" s="331"/>
      <c r="C456" s="346"/>
      <c r="D456" s="315"/>
      <c r="E456" s="315"/>
      <c r="F456" s="315"/>
      <c r="G456" s="315"/>
      <c r="H456" s="315"/>
      <c r="I456" s="315"/>
      <c r="J456" s="315"/>
      <c r="K456" s="315"/>
      <c r="L456" s="315"/>
      <c r="M456" s="315"/>
      <c r="N456" s="315"/>
      <c r="O456" s="315"/>
      <c r="P456" s="326"/>
      <c r="Q456" s="315"/>
    </row>
    <row r="457" spans="1:17" ht="12.75" customHeight="1" x14ac:dyDescent="0.35">
      <c r="A457" s="413"/>
      <c r="B457" s="349"/>
      <c r="C457" s="346">
        <f>Questionnaire!B296</f>
        <v>124</v>
      </c>
      <c r="D457" s="350" t="s">
        <v>355</v>
      </c>
      <c r="E457" s="315"/>
      <c r="F457" s="315"/>
      <c r="G457" s="315"/>
      <c r="H457" s="315"/>
      <c r="I457" s="315"/>
      <c r="J457" s="315"/>
      <c r="K457" s="315"/>
      <c r="L457" s="315"/>
      <c r="M457" s="315"/>
      <c r="N457" s="315"/>
      <c r="O457" s="315"/>
      <c r="P457" s="326"/>
      <c r="Q457" s="315"/>
    </row>
    <row r="458" spans="1:17" ht="12.75" customHeight="1" x14ac:dyDescent="0.35">
      <c r="A458" s="413"/>
      <c r="B458" s="331"/>
      <c r="C458" s="346"/>
      <c r="D458" s="616" t="s">
        <v>832</v>
      </c>
      <c r="E458" s="616"/>
      <c r="F458" s="616"/>
      <c r="G458" s="616"/>
      <c r="H458" s="616"/>
      <c r="I458" s="616"/>
      <c r="J458" s="616"/>
      <c r="K458" s="616"/>
      <c r="L458" s="616"/>
      <c r="M458" s="616"/>
      <c r="N458" s="616"/>
      <c r="O458" s="616"/>
      <c r="P458" s="326"/>
      <c r="Q458" s="315"/>
    </row>
    <row r="459" spans="1:17" ht="12.75" customHeight="1" x14ac:dyDescent="0.35">
      <c r="A459" s="413"/>
      <c r="B459" s="331"/>
      <c r="C459" s="346"/>
      <c r="D459" s="616"/>
      <c r="E459" s="616"/>
      <c r="F459" s="616"/>
      <c r="G459" s="616"/>
      <c r="H459" s="616"/>
      <c r="I459" s="616"/>
      <c r="J459" s="616"/>
      <c r="K459" s="616"/>
      <c r="L459" s="616"/>
      <c r="M459" s="616"/>
      <c r="N459" s="616"/>
      <c r="O459" s="616"/>
      <c r="P459" s="326"/>
      <c r="Q459" s="315"/>
    </row>
    <row r="460" spans="1:17" ht="12.75" customHeight="1" x14ac:dyDescent="0.35">
      <c r="A460" s="413"/>
      <c r="B460" s="331"/>
      <c r="C460" s="346"/>
      <c r="D460" s="616"/>
      <c r="E460" s="616"/>
      <c r="F460" s="616"/>
      <c r="G460" s="616"/>
      <c r="H460" s="616"/>
      <c r="I460" s="616"/>
      <c r="J460" s="616"/>
      <c r="K460" s="616"/>
      <c r="L460" s="616"/>
      <c r="M460" s="616"/>
      <c r="N460" s="616"/>
      <c r="O460" s="616"/>
      <c r="P460" s="326"/>
      <c r="Q460" s="315"/>
    </row>
    <row r="461" spans="1:17" ht="12.75" customHeight="1" x14ac:dyDescent="0.35">
      <c r="A461" s="413"/>
      <c r="B461" s="331"/>
      <c r="C461" s="346"/>
      <c r="D461" s="315"/>
      <c r="E461" s="315"/>
      <c r="F461" s="315"/>
      <c r="G461" s="315"/>
      <c r="H461" s="315"/>
      <c r="I461" s="315"/>
      <c r="J461" s="315"/>
      <c r="K461" s="315"/>
      <c r="L461" s="315"/>
      <c r="M461" s="315"/>
      <c r="N461" s="315"/>
      <c r="O461" s="315"/>
      <c r="P461" s="326"/>
      <c r="Q461" s="315"/>
    </row>
    <row r="462" spans="1:17" ht="12.75" customHeight="1" x14ac:dyDescent="0.35">
      <c r="A462" s="413"/>
      <c r="B462" s="349"/>
      <c r="C462" s="346">
        <f>Questionnaire!B297</f>
        <v>125</v>
      </c>
      <c r="D462" s="350" t="s">
        <v>650</v>
      </c>
      <c r="E462" s="315"/>
      <c r="F462" s="315"/>
      <c r="G462" s="315"/>
      <c r="H462" s="315"/>
      <c r="I462" s="315"/>
      <c r="J462" s="315"/>
      <c r="K462" s="315"/>
      <c r="L462" s="315"/>
      <c r="M462" s="315"/>
      <c r="N462" s="315"/>
      <c r="O462" s="315"/>
      <c r="P462" s="326"/>
      <c r="Q462" s="315"/>
    </row>
    <row r="463" spans="1:17" ht="12.75" customHeight="1" x14ac:dyDescent="0.35">
      <c r="A463" s="413"/>
      <c r="B463" s="331"/>
      <c r="C463" s="346"/>
      <c r="D463" s="616" t="s">
        <v>462</v>
      </c>
      <c r="E463" s="616"/>
      <c r="F463" s="616"/>
      <c r="G463" s="616"/>
      <c r="H463" s="616"/>
      <c r="I463" s="616"/>
      <c r="J463" s="616"/>
      <c r="K463" s="616"/>
      <c r="L463" s="616"/>
      <c r="M463" s="616"/>
      <c r="N463" s="616"/>
      <c r="O463" s="616"/>
      <c r="P463" s="326"/>
      <c r="Q463" s="315"/>
    </row>
    <row r="464" spans="1:17" ht="12.75" customHeight="1" x14ac:dyDescent="0.35">
      <c r="A464" s="413"/>
      <c r="B464" s="331"/>
      <c r="C464" s="346"/>
      <c r="D464" s="616"/>
      <c r="E464" s="616"/>
      <c r="F464" s="616"/>
      <c r="G464" s="616"/>
      <c r="H464" s="616"/>
      <c r="I464" s="616"/>
      <c r="J464" s="616"/>
      <c r="K464" s="616"/>
      <c r="L464" s="616"/>
      <c r="M464" s="616"/>
      <c r="N464" s="616"/>
      <c r="O464" s="616"/>
      <c r="P464" s="326"/>
      <c r="Q464" s="315"/>
    </row>
    <row r="465" spans="1:17" ht="12.75" customHeight="1" x14ac:dyDescent="0.35">
      <c r="A465" s="413"/>
      <c r="B465" s="331"/>
      <c r="C465" s="346"/>
      <c r="D465" s="616"/>
      <c r="E465" s="616"/>
      <c r="F465" s="616"/>
      <c r="G465" s="616"/>
      <c r="H465" s="616"/>
      <c r="I465" s="616"/>
      <c r="J465" s="616"/>
      <c r="K465" s="616"/>
      <c r="L465" s="616"/>
      <c r="M465" s="616"/>
      <c r="N465" s="616"/>
      <c r="O465" s="616"/>
      <c r="P465" s="326"/>
      <c r="Q465" s="315"/>
    </row>
    <row r="466" spans="1:17" ht="12.75" customHeight="1" x14ac:dyDescent="0.35">
      <c r="A466" s="413"/>
      <c r="B466" s="331"/>
      <c r="C466" s="346"/>
      <c r="D466" s="315"/>
      <c r="E466" s="315"/>
      <c r="F466" s="315"/>
      <c r="G466" s="315"/>
      <c r="H466" s="315"/>
      <c r="I466" s="315"/>
      <c r="J466" s="315"/>
      <c r="K466" s="315"/>
      <c r="L466" s="315"/>
      <c r="M466" s="315"/>
      <c r="N466" s="315"/>
      <c r="O466" s="315"/>
      <c r="P466" s="326"/>
      <c r="Q466" s="315"/>
    </row>
    <row r="467" spans="1:17" ht="12.75" customHeight="1" x14ac:dyDescent="0.35">
      <c r="A467" s="413"/>
      <c r="B467" s="349"/>
      <c r="C467" s="346">
        <f>Questionnaire!B298</f>
        <v>126</v>
      </c>
      <c r="D467" s="350" t="s">
        <v>651</v>
      </c>
      <c r="E467" s="315"/>
      <c r="F467" s="315"/>
      <c r="G467" s="315"/>
      <c r="H467" s="315"/>
      <c r="I467" s="315"/>
      <c r="J467" s="315"/>
      <c r="K467" s="315"/>
      <c r="L467" s="315"/>
      <c r="M467" s="315"/>
      <c r="N467" s="315"/>
      <c r="O467" s="315"/>
      <c r="P467" s="326"/>
      <c r="Q467" s="315"/>
    </row>
    <row r="468" spans="1:17" ht="12.75" customHeight="1" x14ac:dyDescent="0.35">
      <c r="A468" s="413"/>
      <c r="B468" s="331"/>
      <c r="C468" s="346"/>
      <c r="D468" s="622" t="str">
        <f>CONCATENATE("Include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",Questionnaire!B294,".  No attempt should be made to separately identify the staff element of central administrative charges, nor should such costs be included in line ",Questionnaire!B267,".  Include recharges that arise as a result of either Internal Service Level Agreements (SLAs) or the authority externally contracting out central professional services.")</f>
        <v>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123.  No attempt should be made to separately identify the staff element of central administrative charges, nor should such costs be included in line 101.  Include recharges that arise as a result of either Internal Service Level Agreements (SLAs) or the authority externally contracting out central professional services.</v>
      </c>
      <c r="E468" s="622"/>
      <c r="F468" s="622"/>
      <c r="G468" s="622"/>
      <c r="H468" s="622"/>
      <c r="I468" s="622"/>
      <c r="J468" s="622"/>
      <c r="K468" s="622"/>
      <c r="L468" s="622"/>
      <c r="M468" s="622"/>
      <c r="N468" s="622"/>
      <c r="O468" s="622"/>
      <c r="P468" s="326"/>
      <c r="Q468" s="315"/>
    </row>
    <row r="469" spans="1:17" ht="12.75" customHeight="1" x14ac:dyDescent="0.35">
      <c r="A469" s="413"/>
      <c r="B469" s="331"/>
      <c r="C469" s="346"/>
      <c r="D469" s="622"/>
      <c r="E469" s="622"/>
      <c r="F469" s="622"/>
      <c r="G469" s="622"/>
      <c r="H469" s="622"/>
      <c r="I469" s="622"/>
      <c r="J469" s="622"/>
      <c r="K469" s="622"/>
      <c r="L469" s="622"/>
      <c r="M469" s="622"/>
      <c r="N469" s="622"/>
      <c r="O469" s="622"/>
      <c r="P469" s="326"/>
      <c r="Q469" s="315"/>
    </row>
    <row r="470" spans="1:17" ht="12.75" customHeight="1" x14ac:dyDescent="0.35">
      <c r="A470" s="413"/>
      <c r="B470" s="331"/>
      <c r="C470" s="346"/>
      <c r="D470" s="622"/>
      <c r="E470" s="622"/>
      <c r="F470" s="622"/>
      <c r="G470" s="622"/>
      <c r="H470" s="622"/>
      <c r="I470" s="622"/>
      <c r="J470" s="622"/>
      <c r="K470" s="622"/>
      <c r="L470" s="622"/>
      <c r="M470" s="622"/>
      <c r="N470" s="622"/>
      <c r="O470" s="622"/>
      <c r="P470" s="326"/>
      <c r="Q470" s="315"/>
    </row>
    <row r="471" spans="1:17" ht="12.75" customHeight="1" x14ac:dyDescent="0.35">
      <c r="A471" s="413"/>
      <c r="B471" s="331"/>
      <c r="C471" s="346"/>
      <c r="D471" s="622"/>
      <c r="E471" s="622"/>
      <c r="F471" s="622"/>
      <c r="G471" s="622"/>
      <c r="H471" s="622"/>
      <c r="I471" s="622"/>
      <c r="J471" s="622"/>
      <c r="K471" s="622"/>
      <c r="L471" s="622"/>
      <c r="M471" s="622"/>
      <c r="N471" s="622"/>
      <c r="O471" s="622"/>
      <c r="P471" s="326"/>
      <c r="Q471" s="315"/>
    </row>
    <row r="472" spans="1:17" ht="12.75" customHeight="1" x14ac:dyDescent="0.35">
      <c r="A472" s="413"/>
      <c r="B472" s="331"/>
      <c r="C472" s="346"/>
      <c r="D472" s="622"/>
      <c r="E472" s="622"/>
      <c r="F472" s="622"/>
      <c r="G472" s="622"/>
      <c r="H472" s="622"/>
      <c r="I472" s="622"/>
      <c r="J472" s="622"/>
      <c r="K472" s="622"/>
      <c r="L472" s="622"/>
      <c r="M472" s="622"/>
      <c r="N472" s="622"/>
      <c r="O472" s="622"/>
      <c r="P472" s="326"/>
      <c r="Q472" s="315"/>
    </row>
    <row r="473" spans="1:17" ht="12.75" customHeight="1" x14ac:dyDescent="0.35">
      <c r="A473" s="413"/>
      <c r="B473" s="331"/>
      <c r="C473" s="346"/>
      <c r="D473" s="622"/>
      <c r="E473" s="622"/>
      <c r="F473" s="622"/>
      <c r="G473" s="622"/>
      <c r="H473" s="622"/>
      <c r="I473" s="622"/>
      <c r="J473" s="622"/>
      <c r="K473" s="622"/>
      <c r="L473" s="622"/>
      <c r="M473" s="622"/>
      <c r="N473" s="622"/>
      <c r="O473" s="622"/>
      <c r="P473" s="326"/>
      <c r="Q473" s="315"/>
    </row>
    <row r="474" spans="1:17" ht="12.75" customHeight="1" x14ac:dyDescent="0.35">
      <c r="A474" s="413"/>
      <c r="B474" s="331"/>
      <c r="C474" s="346"/>
      <c r="D474" s="315"/>
      <c r="E474" s="315"/>
      <c r="F474" s="315"/>
      <c r="G474" s="315"/>
      <c r="H474" s="315"/>
      <c r="I474" s="315"/>
      <c r="J474" s="315"/>
      <c r="K474" s="315"/>
      <c r="L474" s="315"/>
      <c r="M474" s="315"/>
      <c r="N474" s="315"/>
      <c r="O474" s="315"/>
      <c r="P474" s="326"/>
      <c r="Q474" s="315"/>
    </row>
    <row r="475" spans="1:17" ht="12.75" customHeight="1" x14ac:dyDescent="0.35">
      <c r="A475" s="413"/>
      <c r="B475" s="349"/>
      <c r="C475" s="346" t="str">
        <f>CONCATENATE(Questionnaire!B306," &amp; ",Questionnaire!B307)</f>
        <v>129 &amp; 130</v>
      </c>
      <c r="D475" s="350" t="s">
        <v>721</v>
      </c>
      <c r="E475" s="315"/>
      <c r="F475" s="315"/>
      <c r="G475" s="315"/>
      <c r="H475" s="315"/>
      <c r="I475" s="315"/>
      <c r="J475" s="315"/>
      <c r="K475" s="315"/>
      <c r="L475" s="315"/>
      <c r="M475" s="315"/>
      <c r="N475" s="315"/>
      <c r="O475" s="315"/>
      <c r="P475" s="326"/>
      <c r="Q475" s="315"/>
    </row>
    <row r="476" spans="1:17" ht="12.75" customHeight="1" x14ac:dyDescent="0.35">
      <c r="A476" s="413"/>
      <c r="B476" s="331"/>
      <c r="C476" s="346"/>
      <c r="D476" s="616" t="s">
        <v>314</v>
      </c>
      <c r="E476" s="616"/>
      <c r="F476" s="616"/>
      <c r="G476" s="616"/>
      <c r="H476" s="616"/>
      <c r="I476" s="616"/>
      <c r="J476" s="616"/>
      <c r="K476" s="616"/>
      <c r="L476" s="616"/>
      <c r="M476" s="616"/>
      <c r="N476" s="616"/>
      <c r="O476" s="616"/>
      <c r="P476" s="326"/>
      <c r="Q476" s="315"/>
    </row>
    <row r="477" spans="1:17" ht="12.75" customHeight="1" x14ac:dyDescent="0.35">
      <c r="A477" s="413"/>
      <c r="B477" s="331"/>
      <c r="C477" s="346"/>
      <c r="D477" s="616"/>
      <c r="E477" s="616"/>
      <c r="F477" s="616"/>
      <c r="G477" s="616"/>
      <c r="H477" s="616"/>
      <c r="I477" s="616"/>
      <c r="J477" s="616"/>
      <c r="K477" s="616"/>
      <c r="L477" s="616"/>
      <c r="M477" s="616"/>
      <c r="N477" s="616"/>
      <c r="O477" s="616"/>
      <c r="P477" s="326"/>
      <c r="Q477" s="315"/>
    </row>
    <row r="478" spans="1:17" ht="12.75" customHeight="1" x14ac:dyDescent="0.35">
      <c r="A478" s="413"/>
      <c r="B478" s="331"/>
      <c r="C478" s="346"/>
      <c r="D478" s="315"/>
      <c r="E478" s="315"/>
      <c r="F478" s="315"/>
      <c r="G478" s="315"/>
      <c r="H478" s="315"/>
      <c r="I478" s="315"/>
      <c r="J478" s="315"/>
      <c r="K478" s="315"/>
      <c r="L478" s="315"/>
      <c r="M478" s="315"/>
      <c r="N478" s="315"/>
      <c r="O478" s="315"/>
      <c r="P478" s="326"/>
      <c r="Q478" s="315"/>
    </row>
    <row r="479" spans="1:17" ht="12.75" customHeight="1" x14ac:dyDescent="0.35">
      <c r="A479" s="413"/>
      <c r="B479" s="349"/>
      <c r="C479" s="346">
        <f>Questionnaire!B309</f>
        <v>132</v>
      </c>
      <c r="D479" s="350" t="s">
        <v>114</v>
      </c>
      <c r="E479" s="315"/>
      <c r="F479" s="315"/>
      <c r="G479" s="315"/>
      <c r="H479" s="315"/>
      <c r="I479" s="315"/>
      <c r="J479" s="315"/>
      <c r="K479" s="315"/>
      <c r="L479" s="315"/>
      <c r="M479" s="315"/>
      <c r="N479" s="315"/>
      <c r="O479" s="315"/>
      <c r="P479" s="326"/>
      <c r="Q479" s="315"/>
    </row>
    <row r="480" spans="1:17" ht="12.75" customHeight="1" x14ac:dyDescent="0.35">
      <c r="A480" s="413"/>
      <c r="B480" s="331"/>
      <c r="C480" s="346"/>
      <c r="D480" s="315" t="s">
        <v>315</v>
      </c>
      <c r="E480" s="315"/>
      <c r="F480" s="315"/>
      <c r="G480" s="315"/>
      <c r="H480" s="315"/>
      <c r="I480" s="315"/>
      <c r="J480" s="315"/>
      <c r="K480" s="315"/>
      <c r="L480" s="315"/>
      <c r="M480" s="315"/>
      <c r="N480" s="315"/>
      <c r="O480" s="315"/>
      <c r="P480" s="326"/>
      <c r="Q480" s="315"/>
    </row>
    <row r="481" spans="1:17" ht="12.75" customHeight="1" x14ac:dyDescent="0.35">
      <c r="A481" s="413"/>
      <c r="B481" s="331"/>
      <c r="C481" s="346"/>
      <c r="D481" s="315"/>
      <c r="E481" s="315"/>
      <c r="F481" s="315"/>
      <c r="G481" s="315"/>
      <c r="H481" s="315"/>
      <c r="I481" s="315"/>
      <c r="J481" s="315"/>
      <c r="K481" s="315"/>
      <c r="L481" s="315"/>
      <c r="M481" s="315"/>
      <c r="N481" s="315"/>
      <c r="O481" s="315"/>
      <c r="P481" s="326"/>
      <c r="Q481" s="315"/>
    </row>
    <row r="482" spans="1:17" ht="12.75" customHeight="1" x14ac:dyDescent="0.35">
      <c r="A482" s="413"/>
      <c r="B482" s="349"/>
      <c r="C482" s="346">
        <f>Questionnaire!B310</f>
        <v>133</v>
      </c>
      <c r="D482" s="350" t="s">
        <v>115</v>
      </c>
      <c r="E482" s="315"/>
      <c r="F482" s="315"/>
      <c r="G482" s="315"/>
      <c r="H482" s="315"/>
      <c r="I482" s="315"/>
      <c r="J482" s="315"/>
      <c r="K482" s="315"/>
      <c r="L482" s="315"/>
      <c r="M482" s="315"/>
      <c r="N482" s="315"/>
      <c r="O482" s="315"/>
      <c r="P482" s="326"/>
      <c r="Q482" s="315"/>
    </row>
    <row r="483" spans="1:17" ht="12.75" customHeight="1" x14ac:dyDescent="0.35">
      <c r="A483" s="413"/>
      <c r="B483" s="331"/>
      <c r="C483" s="346"/>
      <c r="D483" s="315" t="s">
        <v>833</v>
      </c>
      <c r="E483" s="315"/>
      <c r="F483" s="315"/>
      <c r="G483" s="315"/>
      <c r="H483" s="315"/>
      <c r="I483" s="315"/>
      <c r="J483" s="315"/>
      <c r="K483" s="315"/>
      <c r="L483" s="315"/>
      <c r="M483" s="315"/>
      <c r="N483" s="315"/>
      <c r="O483" s="315"/>
      <c r="P483" s="326"/>
      <c r="Q483" s="315"/>
    </row>
    <row r="484" spans="1:17" ht="12.75" customHeight="1" x14ac:dyDescent="0.35">
      <c r="A484" s="413"/>
      <c r="B484" s="331"/>
      <c r="C484" s="346"/>
      <c r="D484" s="315"/>
      <c r="E484" s="315"/>
      <c r="F484" s="315"/>
      <c r="G484" s="315"/>
      <c r="H484" s="315"/>
      <c r="I484" s="315"/>
      <c r="J484" s="315"/>
      <c r="K484" s="315"/>
      <c r="L484" s="315"/>
      <c r="M484" s="315"/>
      <c r="N484" s="315"/>
      <c r="O484" s="315"/>
      <c r="P484" s="326"/>
      <c r="Q484" s="315"/>
    </row>
    <row r="485" spans="1:17" ht="12.75" customHeight="1" x14ac:dyDescent="0.35">
      <c r="A485" s="413"/>
      <c r="B485" s="349"/>
      <c r="C485" s="346">
        <f>Questionnaire!B311</f>
        <v>134</v>
      </c>
      <c r="D485" s="350" t="s">
        <v>357</v>
      </c>
      <c r="E485" s="315"/>
      <c r="F485" s="315"/>
      <c r="G485" s="315"/>
      <c r="H485" s="315"/>
      <c r="I485" s="315"/>
      <c r="J485" s="315"/>
      <c r="K485" s="315"/>
      <c r="L485" s="315"/>
      <c r="M485" s="315"/>
      <c r="N485" s="315"/>
      <c r="O485" s="315"/>
      <c r="P485" s="326"/>
      <c r="Q485" s="315"/>
    </row>
    <row r="486" spans="1:17" ht="12.75" customHeight="1" x14ac:dyDescent="0.35">
      <c r="A486" s="413"/>
      <c r="B486" s="331"/>
      <c r="C486" s="346"/>
      <c r="D486" s="616" t="s">
        <v>834</v>
      </c>
      <c r="E486" s="616"/>
      <c r="F486" s="616"/>
      <c r="G486" s="616"/>
      <c r="H486" s="616"/>
      <c r="I486" s="616"/>
      <c r="J486" s="616"/>
      <c r="K486" s="616"/>
      <c r="L486" s="616"/>
      <c r="M486" s="616"/>
      <c r="N486" s="616"/>
      <c r="O486" s="616"/>
      <c r="P486" s="326"/>
      <c r="Q486" s="315"/>
    </row>
    <row r="487" spans="1:17" ht="12.75" customHeight="1" x14ac:dyDescent="0.35">
      <c r="A487" s="413"/>
      <c r="B487" s="331"/>
      <c r="C487" s="346"/>
      <c r="D487" s="616"/>
      <c r="E487" s="616"/>
      <c r="F487" s="616"/>
      <c r="G487" s="616"/>
      <c r="H487" s="616"/>
      <c r="I487" s="616"/>
      <c r="J487" s="616"/>
      <c r="K487" s="616"/>
      <c r="L487" s="616"/>
      <c r="M487" s="616"/>
      <c r="N487" s="616"/>
      <c r="O487" s="616"/>
      <c r="P487" s="326"/>
      <c r="Q487" s="315"/>
    </row>
    <row r="488" spans="1:17" ht="12.75" customHeight="1" x14ac:dyDescent="0.35">
      <c r="A488" s="413"/>
      <c r="B488" s="331"/>
      <c r="C488" s="346"/>
      <c r="D488" s="616"/>
      <c r="E488" s="616"/>
      <c r="F488" s="616"/>
      <c r="G488" s="616"/>
      <c r="H488" s="616"/>
      <c r="I488" s="616"/>
      <c r="J488" s="616"/>
      <c r="K488" s="616"/>
      <c r="L488" s="616"/>
      <c r="M488" s="616"/>
      <c r="N488" s="616"/>
      <c r="O488" s="616"/>
      <c r="P488" s="326"/>
      <c r="Q488" s="315"/>
    </row>
    <row r="489" spans="1:17" ht="12.75" customHeight="1" x14ac:dyDescent="0.35">
      <c r="A489" s="413"/>
      <c r="B489" s="331"/>
      <c r="C489" s="346"/>
      <c r="D489" s="315"/>
      <c r="E489" s="315"/>
      <c r="F489" s="315"/>
      <c r="G489" s="315"/>
      <c r="H489" s="315"/>
      <c r="I489" s="315"/>
      <c r="J489" s="315"/>
      <c r="K489" s="315"/>
      <c r="L489" s="315"/>
      <c r="M489" s="315"/>
      <c r="N489" s="315"/>
      <c r="O489" s="315"/>
      <c r="P489" s="326"/>
      <c r="Q489" s="315"/>
    </row>
    <row r="490" spans="1:17" ht="12.75" customHeight="1" x14ac:dyDescent="0.35">
      <c r="A490" s="413"/>
      <c r="B490" s="349"/>
      <c r="C490" s="346">
        <f>Questionnaire!B312</f>
        <v>135</v>
      </c>
      <c r="D490" s="350" t="s">
        <v>116</v>
      </c>
      <c r="E490" s="315"/>
      <c r="F490" s="315"/>
      <c r="G490" s="315"/>
      <c r="H490" s="315"/>
      <c r="I490" s="315"/>
      <c r="J490" s="315"/>
      <c r="K490" s="315"/>
      <c r="L490" s="315"/>
      <c r="M490" s="315"/>
      <c r="N490" s="315"/>
      <c r="O490" s="315"/>
      <c r="P490" s="326"/>
      <c r="Q490" s="315"/>
    </row>
    <row r="491" spans="1:17" ht="12.75" customHeight="1" x14ac:dyDescent="0.35">
      <c r="A491" s="413"/>
      <c r="B491" s="331"/>
      <c r="C491" s="346"/>
      <c r="D491" s="616" t="s">
        <v>182</v>
      </c>
      <c r="E491" s="616"/>
      <c r="F491" s="616"/>
      <c r="G491" s="616"/>
      <c r="H491" s="616"/>
      <c r="I491" s="616"/>
      <c r="J491" s="616"/>
      <c r="K491" s="616"/>
      <c r="L491" s="616"/>
      <c r="M491" s="616"/>
      <c r="N491" s="616"/>
      <c r="O491" s="616"/>
      <c r="P491" s="326"/>
      <c r="Q491" s="315"/>
    </row>
    <row r="492" spans="1:17" ht="12.75" customHeight="1" x14ac:dyDescent="0.35">
      <c r="A492" s="413"/>
      <c r="B492" s="331"/>
      <c r="C492" s="346"/>
      <c r="D492" s="616"/>
      <c r="E492" s="616"/>
      <c r="F492" s="616"/>
      <c r="G492" s="616"/>
      <c r="H492" s="616"/>
      <c r="I492" s="616"/>
      <c r="J492" s="616"/>
      <c r="K492" s="616"/>
      <c r="L492" s="616"/>
      <c r="M492" s="616"/>
      <c r="N492" s="616"/>
      <c r="O492" s="616"/>
      <c r="P492" s="326"/>
      <c r="Q492" s="315"/>
    </row>
    <row r="493" spans="1:17" ht="12.75" customHeight="1" x14ac:dyDescent="0.35">
      <c r="A493" s="413"/>
      <c r="B493" s="331"/>
      <c r="C493" s="346"/>
      <c r="D493" s="315"/>
      <c r="E493" s="315"/>
      <c r="F493" s="315"/>
      <c r="G493" s="315"/>
      <c r="H493" s="315"/>
      <c r="I493" s="315"/>
      <c r="J493" s="315"/>
      <c r="K493" s="315"/>
      <c r="L493" s="315"/>
      <c r="M493" s="315"/>
      <c r="N493" s="315"/>
      <c r="O493" s="315"/>
      <c r="P493" s="326"/>
      <c r="Q493" s="315"/>
    </row>
    <row r="494" spans="1:17" ht="12.75" customHeight="1" x14ac:dyDescent="0.35">
      <c r="A494" s="413"/>
      <c r="B494" s="349"/>
      <c r="C494" s="346">
        <f>Questionnaire!B313</f>
        <v>136</v>
      </c>
      <c r="D494" s="350" t="s">
        <v>835</v>
      </c>
      <c r="E494" s="315"/>
      <c r="F494" s="315"/>
      <c r="G494" s="315"/>
      <c r="H494" s="315"/>
      <c r="I494" s="315"/>
      <c r="J494" s="315"/>
      <c r="K494" s="315"/>
      <c r="L494" s="315"/>
      <c r="M494" s="315"/>
      <c r="N494" s="315"/>
      <c r="O494" s="315"/>
      <c r="P494" s="326"/>
      <c r="Q494" s="315"/>
    </row>
    <row r="495" spans="1:17" ht="12.75" customHeight="1" x14ac:dyDescent="0.35">
      <c r="A495" s="413"/>
      <c r="B495" s="331"/>
      <c r="C495" s="346"/>
      <c r="D495" s="622" t="str">
        <f>CONCATENATE("Include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",Questionnaire!B308,".")</f>
        <v>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131.</v>
      </c>
      <c r="E495" s="622"/>
      <c r="F495" s="622"/>
      <c r="G495" s="622"/>
      <c r="H495" s="622"/>
      <c r="I495" s="622"/>
      <c r="J495" s="622"/>
      <c r="K495" s="622"/>
      <c r="L495" s="622"/>
      <c r="M495" s="622"/>
      <c r="N495" s="622"/>
      <c r="O495" s="622"/>
      <c r="P495" s="326"/>
      <c r="Q495" s="315"/>
    </row>
    <row r="496" spans="1:17" ht="12.75" customHeight="1" x14ac:dyDescent="0.35">
      <c r="A496" s="413"/>
      <c r="B496" s="331"/>
      <c r="C496" s="346"/>
      <c r="D496" s="622"/>
      <c r="E496" s="622"/>
      <c r="F496" s="622"/>
      <c r="G496" s="622"/>
      <c r="H496" s="622"/>
      <c r="I496" s="622"/>
      <c r="J496" s="622"/>
      <c r="K496" s="622"/>
      <c r="L496" s="622"/>
      <c r="M496" s="622"/>
      <c r="N496" s="622"/>
      <c r="O496" s="622"/>
      <c r="P496" s="326"/>
      <c r="Q496" s="315"/>
    </row>
    <row r="497" spans="1:17" ht="12.75" customHeight="1" x14ac:dyDescent="0.35">
      <c r="A497" s="413"/>
      <c r="B497" s="331"/>
      <c r="C497" s="346"/>
      <c r="D497" s="622"/>
      <c r="E497" s="622"/>
      <c r="F497" s="622"/>
      <c r="G497" s="622"/>
      <c r="H497" s="622"/>
      <c r="I497" s="622"/>
      <c r="J497" s="622"/>
      <c r="K497" s="622"/>
      <c r="L497" s="622"/>
      <c r="M497" s="622"/>
      <c r="N497" s="622"/>
      <c r="O497" s="622"/>
      <c r="P497" s="326"/>
      <c r="Q497" s="315"/>
    </row>
    <row r="498" spans="1:17" ht="12.75" customHeight="1" x14ac:dyDescent="0.35">
      <c r="A498" s="413"/>
      <c r="B498" s="331"/>
      <c r="C498" s="346"/>
      <c r="D498" s="622"/>
      <c r="E498" s="622"/>
      <c r="F498" s="622"/>
      <c r="G498" s="622"/>
      <c r="H498" s="622"/>
      <c r="I498" s="622"/>
      <c r="J498" s="622"/>
      <c r="K498" s="622"/>
      <c r="L498" s="622"/>
      <c r="M498" s="622"/>
      <c r="N498" s="622"/>
      <c r="O498" s="622"/>
      <c r="P498" s="326"/>
      <c r="Q498" s="315"/>
    </row>
    <row r="499" spans="1:17" ht="12.75" customHeight="1" x14ac:dyDescent="0.35">
      <c r="A499" s="413"/>
      <c r="B499" s="331"/>
      <c r="C499" s="346"/>
      <c r="D499" s="622"/>
      <c r="E499" s="622"/>
      <c r="F499" s="622"/>
      <c r="G499" s="622"/>
      <c r="H499" s="622"/>
      <c r="I499" s="622"/>
      <c r="J499" s="622"/>
      <c r="K499" s="622"/>
      <c r="L499" s="622"/>
      <c r="M499" s="622"/>
      <c r="N499" s="622"/>
      <c r="O499" s="622"/>
      <c r="P499" s="326"/>
      <c r="Q499" s="315"/>
    </row>
    <row r="500" spans="1:17" ht="12.75" customHeight="1" x14ac:dyDescent="0.35">
      <c r="A500" s="413"/>
      <c r="B500" s="331"/>
      <c r="C500" s="346"/>
      <c r="D500" s="622" t="str">
        <f>CONCATENATE("Include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",Questionnaire!B309," &amp; ",Questionnaire!B310,").  Income from other authorities in respect of hire charges (e.g. ethnic language books) should also be included.")</f>
        <v>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132 &amp; 133).  Income from other authorities in respect of hire charges (e.g. ethnic language books) should also be included.</v>
      </c>
      <c r="E500" s="622"/>
      <c r="F500" s="622"/>
      <c r="G500" s="622"/>
      <c r="H500" s="622"/>
      <c r="I500" s="622"/>
      <c r="J500" s="622"/>
      <c r="K500" s="622"/>
      <c r="L500" s="622"/>
      <c r="M500" s="622"/>
      <c r="N500" s="622"/>
      <c r="O500" s="622"/>
      <c r="P500" s="326"/>
      <c r="Q500" s="315"/>
    </row>
    <row r="501" spans="1:17" ht="12.75" customHeight="1" x14ac:dyDescent="0.35">
      <c r="A501" s="413"/>
      <c r="B501" s="331"/>
      <c r="C501" s="346"/>
      <c r="D501" s="622"/>
      <c r="E501" s="622"/>
      <c r="F501" s="622"/>
      <c r="G501" s="622"/>
      <c r="H501" s="622"/>
      <c r="I501" s="622"/>
      <c r="J501" s="622"/>
      <c r="K501" s="622"/>
      <c r="L501" s="622"/>
      <c r="M501" s="622"/>
      <c r="N501" s="622"/>
      <c r="O501" s="622"/>
      <c r="P501" s="326"/>
      <c r="Q501" s="315"/>
    </row>
    <row r="502" spans="1:17" ht="12.75" customHeight="1" x14ac:dyDescent="0.35">
      <c r="A502" s="413"/>
      <c r="B502" s="331"/>
      <c r="C502" s="346"/>
      <c r="D502" s="622"/>
      <c r="E502" s="622"/>
      <c r="F502" s="622"/>
      <c r="G502" s="622"/>
      <c r="H502" s="622"/>
      <c r="I502" s="622"/>
      <c r="J502" s="622"/>
      <c r="K502" s="622"/>
      <c r="L502" s="622"/>
      <c r="M502" s="622"/>
      <c r="N502" s="622"/>
      <c r="O502" s="622"/>
      <c r="P502" s="326"/>
      <c r="Q502" s="315"/>
    </row>
    <row r="503" spans="1:17" ht="12.75" customHeight="1" x14ac:dyDescent="0.35">
      <c r="A503" s="413"/>
      <c r="B503" s="331"/>
      <c r="C503" s="346"/>
      <c r="D503" s="622"/>
      <c r="E503" s="622"/>
      <c r="F503" s="622"/>
      <c r="G503" s="622"/>
      <c r="H503" s="622"/>
      <c r="I503" s="622"/>
      <c r="J503" s="622"/>
      <c r="K503" s="622"/>
      <c r="L503" s="622"/>
      <c r="M503" s="622"/>
      <c r="N503" s="622"/>
      <c r="O503" s="622"/>
      <c r="P503" s="326"/>
      <c r="Q503" s="315"/>
    </row>
    <row r="504" spans="1:17" ht="12.75" customHeight="1" x14ac:dyDescent="0.35">
      <c r="A504" s="413"/>
      <c r="B504" s="331"/>
      <c r="C504" s="346"/>
      <c r="D504" s="622"/>
      <c r="E504" s="622"/>
      <c r="F504" s="622"/>
      <c r="G504" s="622"/>
      <c r="H504" s="622"/>
      <c r="I504" s="622"/>
      <c r="J504" s="622"/>
      <c r="K504" s="622"/>
      <c r="L504" s="622"/>
      <c r="M504" s="622"/>
      <c r="N504" s="622"/>
      <c r="O504" s="622"/>
      <c r="P504" s="326"/>
      <c r="Q504" s="315"/>
    </row>
    <row r="505" spans="1:17" ht="5.25" customHeight="1" thickBot="1" x14ac:dyDescent="0.4">
      <c r="A505" s="413"/>
      <c r="B505" s="351"/>
      <c r="C505" s="352"/>
      <c r="D505" s="367"/>
      <c r="E505" s="367"/>
      <c r="F505" s="367"/>
      <c r="G505" s="367"/>
      <c r="H505" s="367"/>
      <c r="I505" s="367"/>
      <c r="J505" s="367"/>
      <c r="K505" s="367"/>
      <c r="L505" s="367"/>
      <c r="M505" s="367"/>
      <c r="N505" s="367"/>
      <c r="O505" s="367"/>
      <c r="P505" s="354"/>
      <c r="Q505" s="315"/>
    </row>
    <row r="506" spans="1:17" ht="12.75" customHeight="1" x14ac:dyDescent="0.35">
      <c r="A506" s="413"/>
      <c r="B506" s="355"/>
      <c r="C506" s="356"/>
      <c r="D506" s="357"/>
      <c r="E506" s="357"/>
      <c r="F506" s="357"/>
      <c r="G506" s="357"/>
      <c r="H506" s="357"/>
      <c r="I506" s="357"/>
      <c r="J506" s="357"/>
      <c r="K506" s="357"/>
      <c r="L506" s="357"/>
      <c r="M506" s="357"/>
      <c r="N506" s="357"/>
      <c r="O506" s="357"/>
      <c r="P506" s="358"/>
      <c r="Q506" s="315"/>
    </row>
    <row r="507" spans="1:17" ht="12.75" customHeight="1" x14ac:dyDescent="0.35">
      <c r="A507" s="413"/>
      <c r="B507" s="349"/>
      <c r="C507" s="346">
        <f>Questionnaire!B314</f>
        <v>137</v>
      </c>
      <c r="D507" s="350" t="s">
        <v>224</v>
      </c>
      <c r="E507" s="315"/>
      <c r="F507" s="315"/>
      <c r="G507" s="315"/>
      <c r="H507" s="315"/>
      <c r="I507" s="315"/>
      <c r="J507" s="315"/>
      <c r="K507" s="315"/>
      <c r="L507" s="315"/>
      <c r="M507" s="315"/>
      <c r="N507" s="315"/>
      <c r="O507" s="315"/>
      <c r="P507" s="326"/>
      <c r="Q507" s="315"/>
    </row>
    <row r="508" spans="1:17" ht="12.75" customHeight="1" x14ac:dyDescent="0.35">
      <c r="A508" s="413"/>
      <c r="B508" s="331"/>
      <c r="C508" s="346"/>
      <c r="D508" s="616" t="s">
        <v>442</v>
      </c>
      <c r="E508" s="616"/>
      <c r="F508" s="616"/>
      <c r="G508" s="616"/>
      <c r="H508" s="616"/>
      <c r="I508" s="616"/>
      <c r="J508" s="616"/>
      <c r="K508" s="616"/>
      <c r="L508" s="616"/>
      <c r="M508" s="616"/>
      <c r="N508" s="616"/>
      <c r="O508" s="616"/>
      <c r="P508" s="326"/>
      <c r="Q508" s="315"/>
    </row>
    <row r="509" spans="1:17" ht="12.75" customHeight="1" x14ac:dyDescent="0.35">
      <c r="A509" s="413"/>
      <c r="B509" s="331"/>
      <c r="C509" s="346"/>
      <c r="D509" s="616"/>
      <c r="E509" s="616"/>
      <c r="F509" s="616"/>
      <c r="G509" s="616"/>
      <c r="H509" s="616"/>
      <c r="I509" s="616"/>
      <c r="J509" s="616"/>
      <c r="K509" s="616"/>
      <c r="L509" s="616"/>
      <c r="M509" s="616"/>
      <c r="N509" s="616"/>
      <c r="O509" s="616"/>
      <c r="P509" s="326"/>
      <c r="Q509" s="315"/>
    </row>
    <row r="510" spans="1:17" ht="12.75" customHeight="1" x14ac:dyDescent="0.35">
      <c r="A510" s="413"/>
      <c r="B510" s="331"/>
      <c r="C510" s="346"/>
      <c r="D510" s="315"/>
      <c r="E510" s="315"/>
      <c r="F510" s="315"/>
      <c r="G510" s="315"/>
      <c r="H510" s="315"/>
      <c r="I510" s="315"/>
      <c r="J510" s="315"/>
      <c r="K510" s="315"/>
      <c r="L510" s="315"/>
      <c r="M510" s="315"/>
      <c r="N510" s="315"/>
      <c r="O510" s="315"/>
      <c r="P510" s="326"/>
      <c r="Q510" s="315"/>
    </row>
    <row r="511" spans="1:17" ht="12.75" customHeight="1" x14ac:dyDescent="0.35">
      <c r="A511" s="413"/>
      <c r="B511" s="349"/>
      <c r="C511" s="346">
        <f>Questionnaire!B325</f>
        <v>140</v>
      </c>
      <c r="D511" s="350" t="s">
        <v>803</v>
      </c>
      <c r="E511" s="315"/>
      <c r="F511" s="315"/>
      <c r="G511" s="315"/>
      <c r="H511" s="315"/>
      <c r="I511" s="315"/>
      <c r="J511" s="315"/>
      <c r="K511" s="315"/>
      <c r="L511" s="315"/>
      <c r="M511" s="386"/>
      <c r="N511" s="386"/>
      <c r="O511" s="386"/>
      <c r="P511" s="326"/>
      <c r="Q511" s="315"/>
    </row>
    <row r="512" spans="1:17" ht="12.75" customHeight="1" x14ac:dyDescent="0.35">
      <c r="A512" s="413"/>
      <c r="B512" s="331"/>
      <c r="C512" s="346"/>
      <c r="D512" s="616" t="s">
        <v>837</v>
      </c>
      <c r="E512" s="616"/>
      <c r="F512" s="616"/>
      <c r="G512" s="616"/>
      <c r="H512" s="616"/>
      <c r="I512" s="616"/>
      <c r="J512" s="616"/>
      <c r="K512" s="616"/>
      <c r="L512" s="616"/>
      <c r="M512" s="616"/>
      <c r="N512" s="616"/>
      <c r="O512" s="616"/>
      <c r="P512" s="326"/>
      <c r="Q512" s="315"/>
    </row>
    <row r="513" spans="1:17" ht="12.75" customHeight="1" x14ac:dyDescent="0.35">
      <c r="A513" s="413"/>
      <c r="B513" s="331"/>
      <c r="C513" s="346"/>
      <c r="D513" s="616"/>
      <c r="E513" s="616"/>
      <c r="F513" s="616"/>
      <c r="G513" s="616"/>
      <c r="H513" s="616"/>
      <c r="I513" s="616"/>
      <c r="J513" s="616"/>
      <c r="K513" s="616"/>
      <c r="L513" s="616"/>
      <c r="M513" s="616"/>
      <c r="N513" s="616"/>
      <c r="O513" s="616"/>
      <c r="P513" s="326"/>
      <c r="Q513" s="315"/>
    </row>
    <row r="514" spans="1:17" ht="12.75" customHeight="1" x14ac:dyDescent="0.35">
      <c r="A514" s="413"/>
      <c r="B514" s="331"/>
      <c r="C514" s="346"/>
      <c r="D514" s="616"/>
      <c r="E514" s="616"/>
      <c r="F514" s="616"/>
      <c r="G514" s="616"/>
      <c r="H514" s="616"/>
      <c r="I514" s="616"/>
      <c r="J514" s="616"/>
      <c r="K514" s="616"/>
      <c r="L514" s="616"/>
      <c r="M514" s="616"/>
      <c r="N514" s="616"/>
      <c r="O514" s="616"/>
      <c r="P514" s="326"/>
      <c r="Q514" s="315"/>
    </row>
    <row r="515" spans="1:17" ht="12.75" customHeight="1" x14ac:dyDescent="0.35">
      <c r="A515" s="413"/>
      <c r="B515" s="331"/>
      <c r="C515" s="346"/>
      <c r="D515" s="616"/>
      <c r="E515" s="616"/>
      <c r="F515" s="616"/>
      <c r="G515" s="616"/>
      <c r="H515" s="616"/>
      <c r="I515" s="616"/>
      <c r="J515" s="616"/>
      <c r="K515" s="616"/>
      <c r="L515" s="616"/>
      <c r="M515" s="616"/>
      <c r="N515" s="616"/>
      <c r="O515" s="616"/>
      <c r="P515" s="326"/>
      <c r="Q515" s="315"/>
    </row>
    <row r="516" spans="1:17" ht="12.75" customHeight="1" x14ac:dyDescent="0.35">
      <c r="A516" s="315"/>
      <c r="B516" s="328"/>
      <c r="C516" s="346"/>
      <c r="D516" s="327"/>
      <c r="E516" s="327"/>
      <c r="F516" s="327"/>
      <c r="G516" s="327"/>
      <c r="H516" s="327"/>
      <c r="I516" s="327"/>
      <c r="J516" s="327"/>
      <c r="K516" s="327"/>
      <c r="L516" s="327"/>
      <c r="M516" s="327"/>
      <c r="N516" s="327"/>
      <c r="O516" s="327"/>
      <c r="P516" s="326"/>
      <c r="Q516" s="315"/>
    </row>
    <row r="517" spans="1:17" ht="12.75" customHeight="1" x14ac:dyDescent="0.35">
      <c r="A517" s="413"/>
      <c r="B517" s="384"/>
      <c r="C517" s="346"/>
      <c r="D517" s="385" t="s">
        <v>6513</v>
      </c>
      <c r="E517" s="327"/>
      <c r="F517" s="327"/>
      <c r="G517" s="327"/>
      <c r="H517" s="327"/>
      <c r="I517" s="327"/>
      <c r="J517" s="327"/>
      <c r="K517" s="327"/>
      <c r="L517" s="327"/>
      <c r="M517" s="327"/>
      <c r="N517" s="327"/>
      <c r="O517" s="327"/>
      <c r="P517" s="326"/>
      <c r="Q517" s="315"/>
    </row>
    <row r="518" spans="1:17" ht="12.75" customHeight="1" x14ac:dyDescent="0.35">
      <c r="A518" s="413"/>
      <c r="B518" s="328"/>
      <c r="C518" s="346"/>
      <c r="D518" s="327"/>
      <c r="E518" s="327"/>
      <c r="F518" s="327"/>
      <c r="G518" s="327"/>
      <c r="H518" s="327"/>
      <c r="I518" s="327"/>
      <c r="J518" s="327"/>
      <c r="K518" s="327"/>
      <c r="L518" s="327"/>
      <c r="M518" s="327"/>
      <c r="N518" s="327"/>
      <c r="O518" s="327"/>
      <c r="P518" s="326"/>
      <c r="Q518" s="315"/>
    </row>
    <row r="519" spans="1:17" ht="12.75" customHeight="1" x14ac:dyDescent="0.35">
      <c r="A519" s="413"/>
      <c r="B519" s="349"/>
      <c r="C519" s="346" t="str">
        <f>CONCATENATE(Questionnaire!B330," to ",Questionnaire!B336)</f>
        <v>141 to 147</v>
      </c>
      <c r="D519" s="350" t="str">
        <f>CONCATENATE("Capital Expenditure (",Year-1,"-",Year-2000," Outturn only)")</f>
        <v>Capital Expenditure (2020-21 Outturn only)</v>
      </c>
      <c r="E519" s="315"/>
      <c r="F519" s="315"/>
      <c r="G519" s="315"/>
      <c r="H519" s="315"/>
      <c r="I519" s="315"/>
      <c r="J519" s="315"/>
      <c r="K519" s="315"/>
      <c r="L519" s="315"/>
      <c r="M519" s="315"/>
      <c r="N519" s="315"/>
      <c r="O519" s="315"/>
      <c r="P519" s="326"/>
      <c r="Q519" s="315"/>
    </row>
    <row r="520" spans="1:17" ht="12.75" customHeight="1" x14ac:dyDescent="0.35">
      <c r="A520" s="413"/>
      <c r="B520" s="331"/>
      <c r="C520" s="346"/>
      <c r="D520" s="315" t="str">
        <f>CONCATENATE("Total capital expenditure incurred (not committed) in ",Year-1,"-",Year-2000,", on an accruals basis.")</f>
        <v>Total capital expenditure incurred (not committed) in 2020-21, on an accruals basis.</v>
      </c>
      <c r="E520" s="315"/>
      <c r="F520" s="315"/>
      <c r="G520" s="315"/>
      <c r="H520" s="315"/>
      <c r="I520" s="315"/>
      <c r="J520" s="315"/>
      <c r="K520" s="315"/>
      <c r="L520" s="315"/>
      <c r="M520" s="315"/>
      <c r="N520" s="315"/>
      <c r="O520" s="315"/>
      <c r="P520" s="326"/>
      <c r="Q520" s="315"/>
    </row>
    <row r="521" spans="1:17" ht="12.75" customHeight="1" x14ac:dyDescent="0.35">
      <c r="A521" s="413"/>
      <c r="B521" s="331"/>
      <c r="C521" s="346"/>
      <c r="D521" s="315"/>
      <c r="E521" s="315"/>
      <c r="F521" s="315"/>
      <c r="G521" s="315"/>
      <c r="H521" s="315"/>
      <c r="I521" s="315"/>
      <c r="J521" s="315"/>
      <c r="K521" s="315"/>
      <c r="L521" s="315"/>
      <c r="M521" s="315"/>
      <c r="N521" s="315"/>
      <c r="O521" s="315"/>
      <c r="P521" s="326"/>
      <c r="Q521" s="315"/>
    </row>
    <row r="522" spans="1:17" ht="12.75" customHeight="1" x14ac:dyDescent="0.35">
      <c r="A522" s="413"/>
      <c r="B522" s="349"/>
      <c r="C522" s="346">
        <f>Questionnaire!B330</f>
        <v>141</v>
      </c>
      <c r="D522" s="350" t="s">
        <v>118</v>
      </c>
      <c r="E522" s="315"/>
      <c r="F522" s="315"/>
      <c r="G522" s="315"/>
      <c r="H522" s="315"/>
      <c r="I522" s="315"/>
      <c r="J522" s="315"/>
      <c r="K522" s="315"/>
      <c r="L522" s="315"/>
      <c r="M522" s="315"/>
      <c r="N522" s="315"/>
      <c r="O522" s="315"/>
      <c r="P522" s="326"/>
      <c r="Q522" s="315"/>
    </row>
    <row r="523" spans="1:17" ht="12.75" customHeight="1" x14ac:dyDescent="0.35">
      <c r="A523" s="413"/>
      <c r="B523" s="331"/>
      <c r="C523" s="346"/>
      <c r="D523" s="622" t="str">
        <f>CONCATENATE("Total capital expenditure incurred in ",Year-1,"-",Year-2000," on new library buildings.  Do not include the costs of refurbishing existing premises.")</f>
        <v>Total capital expenditure incurred in 2020-21 on new library buildings.  Do not include the costs of refurbishing existing premises.</v>
      </c>
      <c r="E523" s="622"/>
      <c r="F523" s="622"/>
      <c r="G523" s="622"/>
      <c r="H523" s="622"/>
      <c r="I523" s="622"/>
      <c r="J523" s="622"/>
      <c r="K523" s="622"/>
      <c r="L523" s="622"/>
      <c r="M523" s="622"/>
      <c r="N523" s="622"/>
      <c r="O523" s="622"/>
      <c r="P523" s="326"/>
      <c r="Q523" s="315"/>
    </row>
    <row r="524" spans="1:17" ht="12.75" customHeight="1" x14ac:dyDescent="0.35">
      <c r="A524" s="413"/>
      <c r="B524" s="331"/>
      <c r="C524" s="346"/>
      <c r="D524" s="622"/>
      <c r="E524" s="622"/>
      <c r="F524" s="622"/>
      <c r="G524" s="622"/>
      <c r="H524" s="622"/>
      <c r="I524" s="622"/>
      <c r="J524" s="622"/>
      <c r="K524" s="622"/>
      <c r="L524" s="622"/>
      <c r="M524" s="622"/>
      <c r="N524" s="622"/>
      <c r="O524" s="622"/>
      <c r="P524" s="326"/>
      <c r="Q524" s="315"/>
    </row>
    <row r="525" spans="1:17" ht="12.75" customHeight="1" x14ac:dyDescent="0.35">
      <c r="A525" s="413"/>
      <c r="B525" s="331"/>
      <c r="C525" s="346"/>
      <c r="D525" s="315"/>
      <c r="E525" s="315"/>
      <c r="F525" s="315"/>
      <c r="G525" s="315"/>
      <c r="H525" s="315"/>
      <c r="I525" s="315"/>
      <c r="J525" s="315"/>
      <c r="K525" s="315"/>
      <c r="L525" s="315"/>
      <c r="M525" s="315"/>
      <c r="N525" s="315"/>
      <c r="O525" s="315"/>
      <c r="P525" s="326"/>
      <c r="Q525" s="315"/>
    </row>
    <row r="526" spans="1:17" ht="12.75" customHeight="1" x14ac:dyDescent="0.35">
      <c r="A526" s="413"/>
      <c r="B526" s="349"/>
      <c r="C526" s="346">
        <f>Questionnaire!B331</f>
        <v>142</v>
      </c>
      <c r="D526" s="350" t="s">
        <v>838</v>
      </c>
      <c r="E526" s="315"/>
      <c r="F526" s="315"/>
      <c r="G526" s="315"/>
      <c r="H526" s="315"/>
      <c r="I526" s="315"/>
      <c r="J526" s="315"/>
      <c r="K526" s="315"/>
      <c r="L526" s="315"/>
      <c r="M526" s="315"/>
      <c r="N526" s="315"/>
      <c r="O526" s="315"/>
      <c r="P526" s="326"/>
      <c r="Q526" s="315"/>
    </row>
    <row r="527" spans="1:17" ht="12.75" customHeight="1" x14ac:dyDescent="0.35">
      <c r="A527" s="413"/>
      <c r="B527" s="331"/>
      <c r="C527" s="346"/>
      <c r="D527" s="622" t="s">
        <v>842</v>
      </c>
      <c r="E527" s="622"/>
      <c r="F527" s="622"/>
      <c r="G527" s="622"/>
      <c r="H527" s="622"/>
      <c r="I527" s="622"/>
      <c r="J527" s="622"/>
      <c r="K527" s="622"/>
      <c r="L527" s="622"/>
      <c r="M527" s="622"/>
      <c r="N527" s="622"/>
      <c r="O527" s="622"/>
      <c r="P527" s="326"/>
      <c r="Q527" s="315"/>
    </row>
    <row r="528" spans="1:17" ht="12.75" customHeight="1" x14ac:dyDescent="0.35">
      <c r="A528" s="413"/>
      <c r="B528" s="331"/>
      <c r="C528" s="346"/>
      <c r="D528" s="622"/>
      <c r="E528" s="622"/>
      <c r="F528" s="622"/>
      <c r="G528" s="622"/>
      <c r="H528" s="622"/>
      <c r="I528" s="622"/>
      <c r="J528" s="622"/>
      <c r="K528" s="622"/>
      <c r="L528" s="622"/>
      <c r="M528" s="622"/>
      <c r="N528" s="622"/>
      <c r="O528" s="622"/>
      <c r="P528" s="326"/>
      <c r="Q528" s="315"/>
    </row>
    <row r="529" spans="1:17" ht="12.75" customHeight="1" x14ac:dyDescent="0.35">
      <c r="A529" s="413"/>
      <c r="B529" s="331"/>
      <c r="C529" s="346"/>
      <c r="D529" s="622"/>
      <c r="E529" s="622"/>
      <c r="F529" s="622"/>
      <c r="G529" s="622"/>
      <c r="H529" s="622"/>
      <c r="I529" s="622"/>
      <c r="J529" s="622"/>
      <c r="K529" s="622"/>
      <c r="L529" s="622"/>
      <c r="M529" s="622"/>
      <c r="N529" s="622"/>
      <c r="O529" s="622"/>
      <c r="P529" s="326"/>
      <c r="Q529" s="315"/>
    </row>
    <row r="530" spans="1:17" ht="12.75" customHeight="1" x14ac:dyDescent="0.35">
      <c r="A530" s="413"/>
      <c r="B530" s="331"/>
      <c r="C530" s="346"/>
      <c r="D530" s="622"/>
      <c r="E530" s="622"/>
      <c r="F530" s="622"/>
      <c r="G530" s="622"/>
      <c r="H530" s="622"/>
      <c r="I530" s="622"/>
      <c r="J530" s="622"/>
      <c r="K530" s="622"/>
      <c r="L530" s="622"/>
      <c r="M530" s="622"/>
      <c r="N530" s="622"/>
      <c r="O530" s="622"/>
      <c r="P530" s="326"/>
      <c r="Q530" s="315"/>
    </row>
    <row r="531" spans="1:17" ht="12.75" customHeight="1" x14ac:dyDescent="0.35">
      <c r="A531" s="413"/>
      <c r="B531" s="331"/>
      <c r="C531" s="346"/>
      <c r="D531" s="622"/>
      <c r="E531" s="622"/>
      <c r="F531" s="622"/>
      <c r="G531" s="622"/>
      <c r="H531" s="622"/>
      <c r="I531" s="622"/>
      <c r="J531" s="622"/>
      <c r="K531" s="622"/>
      <c r="L531" s="622"/>
      <c r="M531" s="622"/>
      <c r="N531" s="622"/>
      <c r="O531" s="622"/>
      <c r="P531" s="326"/>
      <c r="Q531" s="315"/>
    </row>
    <row r="532" spans="1:17" ht="12.75" customHeight="1" x14ac:dyDescent="0.35">
      <c r="A532" s="413"/>
      <c r="B532" s="331"/>
      <c r="C532" s="346"/>
      <c r="D532" s="622"/>
      <c r="E532" s="622"/>
      <c r="F532" s="622"/>
      <c r="G532" s="622"/>
      <c r="H532" s="622"/>
      <c r="I532" s="622"/>
      <c r="J532" s="622"/>
      <c r="K532" s="622"/>
      <c r="L532" s="622"/>
      <c r="M532" s="622"/>
      <c r="N532" s="622"/>
      <c r="O532" s="622"/>
      <c r="P532" s="326"/>
      <c r="Q532" s="315"/>
    </row>
    <row r="533" spans="1:17" ht="12.75" customHeight="1" x14ac:dyDescent="0.35">
      <c r="A533" s="413"/>
      <c r="B533" s="331"/>
      <c r="C533" s="346"/>
      <c r="D533" s="622"/>
      <c r="E533" s="622"/>
      <c r="F533" s="622"/>
      <c r="G533" s="622"/>
      <c r="H533" s="622"/>
      <c r="I533" s="622"/>
      <c r="J533" s="622"/>
      <c r="K533" s="622"/>
      <c r="L533" s="622"/>
      <c r="M533" s="622"/>
      <c r="N533" s="622"/>
      <c r="O533" s="622"/>
      <c r="P533" s="326"/>
      <c r="Q533" s="315"/>
    </row>
    <row r="534" spans="1:17" ht="12.75" customHeight="1" x14ac:dyDescent="0.35">
      <c r="A534" s="413"/>
      <c r="B534" s="331"/>
      <c r="C534" s="346"/>
      <c r="D534" s="365" t="str">
        <f>CONCATENATE("NB.  Revenue expenditure on refurbishment should be included in Premises costs (line ",Questionnaire!B268,").")</f>
        <v>NB.  Revenue expenditure on refurbishment should be included in Premises costs (line 102).</v>
      </c>
      <c r="E534" s="348"/>
      <c r="F534" s="348"/>
      <c r="G534" s="348"/>
      <c r="H534" s="348"/>
      <c r="I534" s="348"/>
      <c r="J534" s="348"/>
      <c r="K534" s="348"/>
      <c r="L534" s="348"/>
      <c r="M534" s="348"/>
      <c r="N534" s="348"/>
      <c r="O534" s="348"/>
      <c r="P534" s="326"/>
      <c r="Q534" s="315"/>
    </row>
    <row r="535" spans="1:17" ht="12.75" customHeight="1" x14ac:dyDescent="0.35">
      <c r="A535" s="315"/>
      <c r="B535" s="370"/>
      <c r="C535" s="346"/>
      <c r="D535" s="334"/>
      <c r="E535" s="334"/>
      <c r="F535" s="334"/>
      <c r="G535" s="334"/>
      <c r="H535" s="334"/>
      <c r="I535" s="334"/>
      <c r="J535" s="334"/>
      <c r="K535" s="334"/>
      <c r="L535" s="334"/>
      <c r="M535" s="334"/>
      <c r="N535" s="334"/>
      <c r="O535" s="334"/>
      <c r="P535" s="326"/>
      <c r="Q535" s="315"/>
    </row>
    <row r="536" spans="1:17" ht="12.75" customHeight="1" x14ac:dyDescent="0.35">
      <c r="A536" s="413"/>
      <c r="B536" s="345"/>
      <c r="C536" s="346"/>
      <c r="D536" s="347" t="s">
        <v>6759</v>
      </c>
      <c r="E536" s="334"/>
      <c r="F536" s="334"/>
      <c r="G536" s="334"/>
      <c r="H536" s="334"/>
      <c r="I536" s="334"/>
      <c r="J536" s="334"/>
      <c r="K536" s="334"/>
      <c r="L536" s="334"/>
      <c r="M536" s="334"/>
      <c r="N536" s="334"/>
      <c r="O536" s="334"/>
      <c r="P536" s="326"/>
      <c r="Q536" s="315"/>
    </row>
    <row r="537" spans="1:17" ht="12.75" customHeight="1" x14ac:dyDescent="0.35">
      <c r="A537" s="413"/>
      <c r="B537" s="372"/>
      <c r="C537" s="346"/>
      <c r="D537" s="371"/>
      <c r="E537" s="315"/>
      <c r="F537" s="315"/>
      <c r="G537" s="315"/>
      <c r="H537" s="315"/>
      <c r="I537" s="315"/>
      <c r="J537" s="315"/>
      <c r="K537" s="315"/>
      <c r="L537" s="315"/>
      <c r="M537" s="315"/>
      <c r="N537" s="315"/>
      <c r="O537" s="315"/>
      <c r="P537" s="326"/>
      <c r="Q537" s="315"/>
    </row>
    <row r="538" spans="1:17" ht="12.75" customHeight="1" x14ac:dyDescent="0.35">
      <c r="A538" s="413"/>
      <c r="B538" s="366"/>
      <c r="C538" s="346"/>
      <c r="D538" s="319" t="s">
        <v>839</v>
      </c>
      <c r="E538" s="334"/>
      <c r="F538" s="334"/>
      <c r="G538" s="334"/>
      <c r="H538" s="334"/>
      <c r="I538" s="334"/>
      <c r="J538" s="334"/>
      <c r="K538" s="334"/>
      <c r="L538" s="334"/>
      <c r="M538" s="334"/>
      <c r="N538" s="334"/>
      <c r="O538" s="334"/>
      <c r="P538" s="326"/>
      <c r="Q538" s="315"/>
    </row>
    <row r="539" spans="1:17" ht="12.75" customHeight="1" x14ac:dyDescent="0.35">
      <c r="A539" s="413"/>
      <c r="B539" s="331"/>
      <c r="C539" s="346"/>
      <c r="D539" s="616" t="s">
        <v>840</v>
      </c>
      <c r="E539" s="616"/>
      <c r="F539" s="616"/>
      <c r="G539" s="616"/>
      <c r="H539" s="616"/>
      <c r="I539" s="616"/>
      <c r="J539" s="616"/>
      <c r="K539" s="616"/>
      <c r="L539" s="616"/>
      <c r="M539" s="616"/>
      <c r="N539" s="616"/>
      <c r="O539" s="616"/>
      <c r="P539" s="326"/>
      <c r="Q539" s="315"/>
    </row>
    <row r="540" spans="1:17" ht="12.75" customHeight="1" x14ac:dyDescent="0.35">
      <c r="A540" s="413"/>
      <c r="B540" s="331"/>
      <c r="C540" s="346"/>
      <c r="D540" s="616"/>
      <c r="E540" s="616"/>
      <c r="F540" s="616"/>
      <c r="G540" s="616"/>
      <c r="H540" s="616"/>
      <c r="I540" s="616"/>
      <c r="J540" s="616"/>
      <c r="K540" s="616"/>
      <c r="L540" s="616"/>
      <c r="M540" s="616"/>
      <c r="N540" s="616"/>
      <c r="O540" s="616"/>
      <c r="P540" s="326"/>
      <c r="Q540" s="315"/>
    </row>
    <row r="541" spans="1:17" ht="12.75" customHeight="1" x14ac:dyDescent="0.35">
      <c r="A541" s="413"/>
      <c r="B541" s="331"/>
      <c r="C541" s="346"/>
      <c r="D541" s="616"/>
      <c r="E541" s="616"/>
      <c r="F541" s="616"/>
      <c r="G541" s="616"/>
      <c r="H541" s="616"/>
      <c r="I541" s="616"/>
      <c r="J541" s="616"/>
      <c r="K541" s="616"/>
      <c r="L541" s="616"/>
      <c r="M541" s="616"/>
      <c r="N541" s="616"/>
      <c r="O541" s="616"/>
      <c r="P541" s="326"/>
      <c r="Q541" s="315"/>
    </row>
    <row r="542" spans="1:17" ht="12.75" customHeight="1" x14ac:dyDescent="0.35">
      <c r="A542" s="413"/>
      <c r="B542" s="331"/>
      <c r="C542" s="346"/>
      <c r="D542" s="616" t="s">
        <v>841</v>
      </c>
      <c r="E542" s="616"/>
      <c r="F542" s="616"/>
      <c r="G542" s="616"/>
      <c r="H542" s="616"/>
      <c r="I542" s="616"/>
      <c r="J542" s="616"/>
      <c r="K542" s="616"/>
      <c r="L542" s="616"/>
      <c r="M542" s="616"/>
      <c r="N542" s="616"/>
      <c r="O542" s="616"/>
      <c r="P542" s="326"/>
      <c r="Q542" s="315"/>
    </row>
    <row r="543" spans="1:17" ht="12.75" customHeight="1" x14ac:dyDescent="0.35">
      <c r="A543" s="413"/>
      <c r="B543" s="331"/>
      <c r="C543" s="346"/>
      <c r="D543" s="616"/>
      <c r="E543" s="616"/>
      <c r="F543" s="616"/>
      <c r="G543" s="616"/>
      <c r="H543" s="616"/>
      <c r="I543" s="616"/>
      <c r="J543" s="616"/>
      <c r="K543" s="616"/>
      <c r="L543" s="616"/>
      <c r="M543" s="616"/>
      <c r="N543" s="616"/>
      <c r="O543" s="616"/>
      <c r="P543" s="326"/>
      <c r="Q543" s="315"/>
    </row>
    <row r="544" spans="1:17" ht="12.75" customHeight="1" x14ac:dyDescent="0.35">
      <c r="A544" s="413"/>
      <c r="B544" s="331"/>
      <c r="C544" s="346"/>
      <c r="D544" s="616"/>
      <c r="E544" s="616"/>
      <c r="F544" s="616"/>
      <c r="G544" s="616"/>
      <c r="H544" s="616"/>
      <c r="I544" s="616"/>
      <c r="J544" s="616"/>
      <c r="K544" s="616"/>
      <c r="L544" s="616"/>
      <c r="M544" s="616"/>
      <c r="N544" s="616"/>
      <c r="O544" s="616"/>
      <c r="P544" s="326"/>
      <c r="Q544" s="315"/>
    </row>
    <row r="545" spans="1:17" ht="12.75" customHeight="1" x14ac:dyDescent="0.35">
      <c r="A545" s="413"/>
      <c r="B545" s="331"/>
      <c r="C545" s="346"/>
      <c r="D545" s="616"/>
      <c r="E545" s="616"/>
      <c r="F545" s="616"/>
      <c r="G545" s="616"/>
      <c r="H545" s="616"/>
      <c r="I545" s="616"/>
      <c r="J545" s="616"/>
      <c r="K545" s="616"/>
      <c r="L545" s="616"/>
      <c r="M545" s="616"/>
      <c r="N545" s="616"/>
      <c r="O545" s="616"/>
      <c r="P545" s="326"/>
      <c r="Q545" s="315"/>
    </row>
    <row r="546" spans="1:17" ht="12.75" customHeight="1" x14ac:dyDescent="0.35">
      <c r="A546" s="413"/>
      <c r="B546" s="331"/>
      <c r="C546" s="346"/>
      <c r="D546" s="616"/>
      <c r="E546" s="616"/>
      <c r="F546" s="616"/>
      <c r="G546" s="616"/>
      <c r="H546" s="616"/>
      <c r="I546" s="616"/>
      <c r="J546" s="616"/>
      <c r="K546" s="616"/>
      <c r="L546" s="616"/>
      <c r="M546" s="616"/>
      <c r="N546" s="616"/>
      <c r="O546" s="616"/>
      <c r="P546" s="326"/>
      <c r="Q546" s="315"/>
    </row>
    <row r="547" spans="1:17" ht="12.75" customHeight="1" x14ac:dyDescent="0.35">
      <c r="A547" s="413"/>
      <c r="B547" s="331"/>
      <c r="C547" s="377"/>
      <c r="D547" s="622" t="s">
        <v>404</v>
      </c>
      <c r="E547" s="622"/>
      <c r="F547" s="622"/>
      <c r="G547" s="622"/>
      <c r="H547" s="622"/>
      <c r="I547" s="622"/>
      <c r="J547" s="622"/>
      <c r="K547" s="622"/>
      <c r="L547" s="622"/>
      <c r="M547" s="622"/>
      <c r="N547" s="622"/>
      <c r="O547" s="622"/>
      <c r="P547" s="326"/>
      <c r="Q547" s="315"/>
    </row>
    <row r="548" spans="1:17" ht="12.75" customHeight="1" x14ac:dyDescent="0.35">
      <c r="A548" s="413"/>
      <c r="B548" s="331"/>
      <c r="C548" s="377"/>
      <c r="D548" s="622"/>
      <c r="E548" s="622"/>
      <c r="F548" s="622"/>
      <c r="G548" s="622"/>
      <c r="H548" s="622"/>
      <c r="I548" s="622"/>
      <c r="J548" s="622"/>
      <c r="K548" s="622"/>
      <c r="L548" s="622"/>
      <c r="M548" s="622"/>
      <c r="N548" s="622"/>
      <c r="O548" s="622"/>
      <c r="P548" s="326"/>
      <c r="Q548" s="315"/>
    </row>
    <row r="549" spans="1:17" ht="12.75" customHeight="1" thickBot="1" x14ac:dyDescent="0.4">
      <c r="A549" s="315"/>
      <c r="B549" s="387"/>
      <c r="C549" s="388"/>
      <c r="D549" s="367"/>
      <c r="E549" s="389"/>
      <c r="F549" s="389"/>
      <c r="G549" s="389"/>
      <c r="H549" s="389"/>
      <c r="I549" s="389"/>
      <c r="J549" s="389"/>
      <c r="K549" s="389"/>
      <c r="L549" s="389"/>
      <c r="M549" s="389"/>
      <c r="N549" s="389"/>
      <c r="O549" s="389"/>
      <c r="P549" s="354"/>
      <c r="Q549" s="315"/>
    </row>
    <row r="550" spans="1:17" ht="15" customHeight="1" x14ac:dyDescent="0.35">
      <c r="A550" s="315"/>
      <c r="B550" s="635" t="s">
        <v>6494</v>
      </c>
      <c r="C550" s="636"/>
      <c r="D550" s="636"/>
      <c r="E550" s="636"/>
      <c r="F550" s="636"/>
      <c r="G550" s="636"/>
      <c r="H550" s="636"/>
      <c r="I550" s="636"/>
      <c r="J550" s="636"/>
      <c r="K550" s="636"/>
      <c r="L550" s="636"/>
      <c r="M550" s="636"/>
      <c r="N550" s="636"/>
      <c r="O550" s="636"/>
      <c r="P550" s="637"/>
      <c r="Q550" s="315"/>
    </row>
    <row r="551" spans="1:17" ht="15" customHeight="1" x14ac:dyDescent="0.35">
      <c r="A551" s="315"/>
      <c r="B551" s="638"/>
      <c r="C551" s="639"/>
      <c r="D551" s="639"/>
      <c r="E551" s="639"/>
      <c r="F551" s="639"/>
      <c r="G551" s="639"/>
      <c r="H551" s="639"/>
      <c r="I551" s="639"/>
      <c r="J551" s="639"/>
      <c r="K551" s="639"/>
      <c r="L551" s="639"/>
      <c r="M551" s="639"/>
      <c r="N551" s="639"/>
      <c r="O551" s="639"/>
      <c r="P551" s="640"/>
      <c r="Q551" s="315"/>
    </row>
    <row r="552" spans="1:17" ht="15" customHeight="1" x14ac:dyDescent="0.35">
      <c r="A552" s="315"/>
      <c r="B552" s="632" t="s">
        <v>804</v>
      </c>
      <c r="C552" s="633"/>
      <c r="D552" s="633"/>
      <c r="E552" s="633"/>
      <c r="F552" s="633"/>
      <c r="G552" s="633"/>
      <c r="H552" s="633"/>
      <c r="I552" s="633"/>
      <c r="J552" s="633"/>
      <c r="K552" s="633"/>
      <c r="L552" s="633"/>
      <c r="M552" s="633"/>
      <c r="N552" s="633"/>
      <c r="O552" s="633"/>
      <c r="P552" s="634"/>
      <c r="Q552" s="315"/>
    </row>
    <row r="553" spans="1:17" ht="7.5" customHeight="1" thickBot="1" x14ac:dyDescent="0.4">
      <c r="A553" s="315"/>
      <c r="B553" s="387"/>
      <c r="C553" s="388"/>
      <c r="D553" s="367"/>
      <c r="E553" s="389"/>
      <c r="F553" s="389"/>
      <c r="G553" s="389"/>
      <c r="H553" s="389"/>
      <c r="I553" s="389"/>
      <c r="J553" s="389"/>
      <c r="K553" s="389"/>
      <c r="L553" s="389"/>
      <c r="M553" s="389"/>
      <c r="N553" s="389"/>
      <c r="O553" s="389"/>
      <c r="P553" s="354"/>
      <c r="Q553" s="315"/>
    </row>
    <row r="554" spans="1:17" ht="12.75" customHeight="1" x14ac:dyDescent="0.35">
      <c r="A554" s="315"/>
      <c r="B554" s="348"/>
      <c r="C554" s="342"/>
      <c r="D554" s="348"/>
      <c r="E554" s="323"/>
      <c r="F554" s="323"/>
      <c r="G554" s="323"/>
      <c r="H554" s="323"/>
      <c r="I554" s="323"/>
      <c r="J554" s="323"/>
      <c r="K554" s="323"/>
      <c r="L554" s="323"/>
      <c r="M554" s="323"/>
      <c r="N554" s="323"/>
      <c r="O554" s="323"/>
      <c r="P554" s="315"/>
      <c r="Q554" s="315"/>
    </row>
    <row r="555" spans="1:17" ht="12.75" customHeight="1" x14ac:dyDescent="0.35">
      <c r="A555" s="315"/>
      <c r="B555" s="630" t="str">
        <f>Contacts!B59</f>
        <v>© CIPFA 2021</v>
      </c>
      <c r="C555" s="630"/>
      <c r="D555" s="630"/>
      <c r="E555" s="630"/>
      <c r="F555" s="630"/>
      <c r="G555" s="630"/>
      <c r="H555" s="630"/>
      <c r="I555" s="630"/>
      <c r="J555" s="630"/>
      <c r="K555" s="630"/>
      <c r="L555" s="630"/>
      <c r="M555" s="630"/>
      <c r="N555" s="630"/>
      <c r="O555" s="630"/>
      <c r="P555" s="630"/>
      <c r="Q555" s="323"/>
    </row>
    <row r="556" spans="1:17" ht="12.75" customHeight="1" x14ac:dyDescent="0.35">
      <c r="A556" s="315"/>
      <c r="B556" s="631" t="str">
        <f>Contacts!B60</f>
        <v>The Chartered Institute of Public Finance and Accountancy (CIPFA)</v>
      </c>
      <c r="C556" s="631"/>
      <c r="D556" s="631"/>
      <c r="E556" s="631"/>
      <c r="F556" s="631"/>
      <c r="G556" s="631"/>
      <c r="H556" s="631"/>
      <c r="I556" s="631"/>
      <c r="J556" s="631"/>
      <c r="K556" s="631"/>
      <c r="L556" s="631"/>
      <c r="M556" s="631"/>
      <c r="N556" s="631"/>
      <c r="O556" s="631"/>
      <c r="P556" s="631"/>
      <c r="Q556" s="323"/>
    </row>
    <row r="557" spans="1:17" ht="12.75" customHeight="1" x14ac:dyDescent="0.35">
      <c r="A557" s="315"/>
      <c r="B557" s="630" t="str">
        <f>Contacts!B61</f>
        <v>77 Mansell Street, London, E1 8AN</v>
      </c>
      <c r="C557" s="630"/>
      <c r="D557" s="630"/>
      <c r="E557" s="630"/>
      <c r="F557" s="630"/>
      <c r="G557" s="630"/>
      <c r="H557" s="630"/>
      <c r="I557" s="630"/>
      <c r="J557" s="630"/>
      <c r="K557" s="630"/>
      <c r="L557" s="630"/>
      <c r="M557" s="630"/>
      <c r="N557" s="630"/>
      <c r="O557" s="630"/>
      <c r="P557" s="630"/>
      <c r="Q557" s="323"/>
    </row>
    <row r="558" spans="1:17" ht="12.75" customHeight="1" x14ac:dyDescent="0.35">
      <c r="A558" s="315"/>
      <c r="B558" s="315"/>
      <c r="C558" s="315"/>
      <c r="D558" s="315"/>
      <c r="E558" s="315"/>
      <c r="F558" s="315"/>
      <c r="G558" s="315"/>
      <c r="H558" s="315"/>
      <c r="I558" s="315"/>
      <c r="J558" s="315"/>
      <c r="K558" s="315"/>
      <c r="L558" s="315"/>
      <c r="M558" s="315"/>
      <c r="N558" s="315"/>
      <c r="O558" s="315"/>
      <c r="P558" s="315"/>
      <c r="Q558" s="315"/>
    </row>
    <row r="559" spans="1:17" ht="12.75" hidden="1" customHeight="1" x14ac:dyDescent="0.35"/>
    <row r="560" spans="1:17" ht="12.75" hidden="1" customHeight="1" x14ac:dyDescent="0.35"/>
    <row r="561" ht="12.75" hidden="1" customHeight="1" x14ac:dyDescent="0.35"/>
    <row r="562" ht="12.75" hidden="1" customHeight="1" x14ac:dyDescent="0.35"/>
    <row r="563" ht="12.75" hidden="1" customHeight="1" x14ac:dyDescent="0.35"/>
    <row r="564" ht="12.75" hidden="1" customHeight="1" x14ac:dyDescent="0.35"/>
    <row r="565" ht="12.75" hidden="1" customHeight="1" x14ac:dyDescent="0.35"/>
    <row r="566" ht="12.75" hidden="1" customHeight="1" x14ac:dyDescent="0.35"/>
    <row r="567" ht="12.75" hidden="1" customHeight="1" x14ac:dyDescent="0.35"/>
    <row r="568" ht="12.75" hidden="1" customHeight="1" x14ac:dyDescent="0.35"/>
    <row r="569" ht="12.75" hidden="1" customHeight="1" x14ac:dyDescent="0.35"/>
    <row r="570" ht="12.75" hidden="1" customHeight="1" x14ac:dyDescent="0.35"/>
    <row r="571" ht="12.75" hidden="1" customHeight="1" x14ac:dyDescent="0.35"/>
    <row r="572" ht="12.75" hidden="1" customHeight="1" x14ac:dyDescent="0.35"/>
    <row r="573" ht="12.75" hidden="1" customHeight="1" x14ac:dyDescent="0.35"/>
    <row r="574" ht="12.75" hidden="1" customHeight="1" x14ac:dyDescent="0.35"/>
    <row r="575" ht="12.75" hidden="1" customHeight="1" x14ac:dyDescent="0.35"/>
    <row r="576" ht="12.75" hidden="1" customHeight="1" x14ac:dyDescent="0.35"/>
    <row r="577" ht="12.75" hidden="1" customHeight="1" x14ac:dyDescent="0.35"/>
    <row r="578" ht="12.75" hidden="1" customHeight="1" x14ac:dyDescent="0.35"/>
    <row r="579" ht="12.75" hidden="1" customHeight="1" x14ac:dyDescent="0.35"/>
    <row r="580" ht="12.75" hidden="1" customHeight="1" x14ac:dyDescent="0.35"/>
    <row r="581" ht="12.75" hidden="1" customHeight="1" x14ac:dyDescent="0.35"/>
    <row r="582" ht="12.75" hidden="1" customHeight="1" x14ac:dyDescent="0.35"/>
    <row r="583" ht="12.75" hidden="1" customHeight="1" x14ac:dyDescent="0.35"/>
    <row r="584" ht="12.75" hidden="1" customHeight="1" x14ac:dyDescent="0.35"/>
    <row r="585" ht="12.75" hidden="1" customHeight="1" x14ac:dyDescent="0.35"/>
    <row r="586" ht="12.75" hidden="1" customHeight="1" x14ac:dyDescent="0.35"/>
    <row r="587" ht="12.75" hidden="1" customHeight="1" x14ac:dyDescent="0.35"/>
    <row r="588" ht="12.75" hidden="1" customHeight="1" x14ac:dyDescent="0.35"/>
    <row r="589" ht="12.75" hidden="1" customHeight="1" x14ac:dyDescent="0.35"/>
    <row r="590" ht="12.75" hidden="1" customHeight="1" x14ac:dyDescent="0.35"/>
    <row r="591" ht="12.75" hidden="1" customHeight="1" x14ac:dyDescent="0.35"/>
    <row r="592" ht="12.75" hidden="1" customHeight="1" x14ac:dyDescent="0.35"/>
    <row r="593" ht="12.75" hidden="1" customHeight="1" x14ac:dyDescent="0.35"/>
    <row r="594" ht="12.75" hidden="1" customHeight="1" x14ac:dyDescent="0.35"/>
    <row r="595" ht="12.75" hidden="1" customHeight="1" x14ac:dyDescent="0.35"/>
    <row r="596" ht="12.75" hidden="1" customHeight="1" x14ac:dyDescent="0.35"/>
    <row r="597" ht="12.75" hidden="1" customHeight="1" x14ac:dyDescent="0.35"/>
    <row r="598" ht="12.75" hidden="1" customHeight="1" x14ac:dyDescent="0.35"/>
    <row r="599" ht="12.75" hidden="1" customHeight="1" x14ac:dyDescent="0.35"/>
    <row r="600" ht="12.75" hidden="1" customHeight="1" x14ac:dyDescent="0.35"/>
    <row r="601" ht="12.75" hidden="1" customHeight="1" x14ac:dyDescent="0.35"/>
    <row r="602" ht="12.75" hidden="1" customHeight="1" x14ac:dyDescent="0.35"/>
    <row r="603" ht="12.75" hidden="1" customHeight="1" x14ac:dyDescent="0.35"/>
    <row r="604" ht="12.75" hidden="1" customHeight="1" x14ac:dyDescent="0.35"/>
    <row r="605" ht="12.75" hidden="1" customHeight="1" x14ac:dyDescent="0.35"/>
    <row r="606" ht="12.75" hidden="1" customHeight="1" x14ac:dyDescent="0.35"/>
    <row r="607" ht="12.75" hidden="1" customHeight="1" x14ac:dyDescent="0.35"/>
    <row r="608" ht="12.75" hidden="1" customHeight="1" x14ac:dyDescent="0.35"/>
    <row r="609" ht="12.75" hidden="1" customHeight="1" x14ac:dyDescent="0.35"/>
    <row r="610" ht="12.75" hidden="1" customHeight="1" x14ac:dyDescent="0.35"/>
    <row r="611" ht="12.75" hidden="1" customHeight="1" x14ac:dyDescent="0.35"/>
    <row r="612" ht="12.75" hidden="1" customHeight="1" x14ac:dyDescent="0.35"/>
    <row r="613" ht="12.75" hidden="1" customHeight="1" x14ac:dyDescent="0.35"/>
    <row r="614" ht="12.75" hidden="1" customHeight="1" x14ac:dyDescent="0.35"/>
    <row r="615" ht="12.75" hidden="1" customHeight="1" x14ac:dyDescent="0.35"/>
    <row r="616" ht="12.75" hidden="1" customHeight="1" x14ac:dyDescent="0.35"/>
    <row r="617" ht="12.75" hidden="1" customHeight="1" x14ac:dyDescent="0.35"/>
    <row r="618" ht="12.75" hidden="1" customHeight="1" x14ac:dyDescent="0.35"/>
    <row r="619" ht="12.75" hidden="1" customHeight="1" x14ac:dyDescent="0.35"/>
    <row r="620" ht="12.75" hidden="1" customHeight="1" x14ac:dyDescent="0.35"/>
    <row r="621" ht="12.75" hidden="1" customHeight="1" x14ac:dyDescent="0.35"/>
    <row r="622" ht="12.75" hidden="1" customHeight="1" x14ac:dyDescent="0.35"/>
    <row r="623" ht="12.75" hidden="1" customHeight="1" x14ac:dyDescent="0.35"/>
    <row r="624" ht="12.75" hidden="1" customHeight="1" x14ac:dyDescent="0.35"/>
    <row r="625" ht="12.75" hidden="1" customHeight="1" x14ac:dyDescent="0.35"/>
    <row r="626" ht="12.75" hidden="1" customHeight="1" x14ac:dyDescent="0.35"/>
    <row r="627" ht="12.75" hidden="1" customHeight="1" x14ac:dyDescent="0.35"/>
    <row r="628" ht="12.75" hidden="1" customHeight="1" x14ac:dyDescent="0.35"/>
    <row r="629" ht="12.75" hidden="1" customHeight="1" x14ac:dyDescent="0.35"/>
    <row r="630" ht="12.75" hidden="1" customHeight="1" x14ac:dyDescent="0.35"/>
    <row r="631" ht="12.75" hidden="1" customHeight="1" x14ac:dyDescent="0.35"/>
    <row r="632" ht="12.75" hidden="1" customHeight="1" x14ac:dyDescent="0.35"/>
    <row r="633" ht="12.75" hidden="1" customHeight="1" x14ac:dyDescent="0.35"/>
    <row r="634" ht="12.75" hidden="1" customHeight="1" x14ac:dyDescent="0.35"/>
    <row r="635" ht="12.75" hidden="1" customHeight="1" x14ac:dyDescent="0.35"/>
    <row r="636" ht="12.75" hidden="1" customHeight="1" x14ac:dyDescent="0.35"/>
    <row r="637" ht="12.75" hidden="1" customHeight="1" x14ac:dyDescent="0.35"/>
    <row r="638" ht="12.75" hidden="1" customHeight="1" x14ac:dyDescent="0.35"/>
    <row r="639" ht="12.75" hidden="1" customHeight="1" x14ac:dyDescent="0.35"/>
    <row r="640" ht="12.75" hidden="1" customHeight="1" x14ac:dyDescent="0.35"/>
    <row r="641" ht="12.75" hidden="1" customHeight="1" x14ac:dyDescent="0.35"/>
    <row r="642" ht="12.75" hidden="1" customHeight="1" x14ac:dyDescent="0.35"/>
    <row r="643" ht="12.75" hidden="1" customHeight="1" x14ac:dyDescent="0.35"/>
    <row r="644" ht="12.75" hidden="1" customHeight="1" x14ac:dyDescent="0.35"/>
    <row r="645" ht="12.75" hidden="1" customHeight="1" x14ac:dyDescent="0.35"/>
    <row r="646" ht="12.75" hidden="1" customHeight="1" x14ac:dyDescent="0.35"/>
    <row r="647" ht="12.75" hidden="1" customHeight="1" x14ac:dyDescent="0.35"/>
    <row r="648" ht="12.75" hidden="1" customHeight="1" x14ac:dyDescent="0.35"/>
    <row r="649" ht="12.75" hidden="1" customHeight="1" x14ac:dyDescent="0.35"/>
    <row r="650" ht="12.75" hidden="1" customHeight="1" x14ac:dyDescent="0.35"/>
    <row r="651" ht="12.75" hidden="1" customHeight="1" x14ac:dyDescent="0.35"/>
    <row r="652" ht="12.75" hidden="1" customHeight="1" x14ac:dyDescent="0.35"/>
    <row r="653" ht="12.75" hidden="1" customHeight="1" x14ac:dyDescent="0.35"/>
    <row r="654" ht="12.75" hidden="1" customHeight="1" x14ac:dyDescent="0.35"/>
    <row r="655" ht="12.75" hidden="1" customHeight="1" x14ac:dyDescent="0.35"/>
    <row r="656" ht="12.75" hidden="1" customHeight="1" x14ac:dyDescent="0.35"/>
    <row r="657" ht="12.75" hidden="1" customHeight="1" x14ac:dyDescent="0.35"/>
    <row r="658" ht="12.75" hidden="1" customHeight="1" x14ac:dyDescent="0.35"/>
    <row r="659" ht="12.75" hidden="1" customHeight="1" x14ac:dyDescent="0.35"/>
    <row r="660" ht="12.75" hidden="1" customHeight="1" x14ac:dyDescent="0.35"/>
    <row r="661" ht="12.75" hidden="1" customHeight="1" x14ac:dyDescent="0.35"/>
    <row r="662" ht="12.75" hidden="1" customHeight="1" x14ac:dyDescent="0.35"/>
    <row r="663" ht="12.75" hidden="1" customHeight="1" x14ac:dyDescent="0.35"/>
    <row r="664" ht="12.75" hidden="1" customHeight="1" x14ac:dyDescent="0.35"/>
    <row r="665" ht="12.75" hidden="1" customHeight="1" x14ac:dyDescent="0.35"/>
    <row r="666" ht="12.75" hidden="1" customHeight="1" x14ac:dyDescent="0.35"/>
    <row r="667" ht="12.75" hidden="1" customHeight="1" x14ac:dyDescent="0.35"/>
    <row r="668" ht="12.75" hidden="1" customHeight="1" x14ac:dyDescent="0.35"/>
    <row r="669" ht="12.75" hidden="1" customHeight="1" x14ac:dyDescent="0.35"/>
    <row r="670" ht="12.75" hidden="1" customHeight="1" x14ac:dyDescent="0.35"/>
    <row r="671" ht="12.75" hidden="1" customHeight="1" x14ac:dyDescent="0.35"/>
    <row r="672" ht="12.75" hidden="1" customHeight="1" x14ac:dyDescent="0.35"/>
    <row r="673" ht="12.75" hidden="1" customHeight="1" x14ac:dyDescent="0.35"/>
    <row r="674" ht="12.75" hidden="1" customHeight="1" x14ac:dyDescent="0.35"/>
    <row r="675" ht="12.75" hidden="1" customHeight="1" x14ac:dyDescent="0.35"/>
    <row r="676" ht="12.75" hidden="1" customHeight="1" x14ac:dyDescent="0.35"/>
    <row r="677" ht="12.75" hidden="1" customHeight="1" x14ac:dyDescent="0.35"/>
    <row r="678" ht="12.75" hidden="1" customHeight="1" x14ac:dyDescent="0.35"/>
    <row r="679" ht="12.75" hidden="1" customHeight="1" x14ac:dyDescent="0.35"/>
    <row r="680" ht="12.75" hidden="1" customHeight="1" x14ac:dyDescent="0.35"/>
    <row r="681" ht="12.75" hidden="1" customHeight="1" x14ac:dyDescent="0.35"/>
    <row r="682" ht="12.75" hidden="1" customHeight="1" x14ac:dyDescent="0.35"/>
    <row r="683" ht="12.75" hidden="1" customHeight="1" x14ac:dyDescent="0.35"/>
    <row r="684" ht="12.75" hidden="1" customHeight="1" x14ac:dyDescent="0.35"/>
    <row r="685" ht="12.75" hidden="1" customHeight="1" x14ac:dyDescent="0.35"/>
    <row r="686" ht="12.75" hidden="1" customHeight="1" x14ac:dyDescent="0.35"/>
    <row r="687" ht="12.75" hidden="1" customHeight="1" x14ac:dyDescent="0.35"/>
    <row r="688" ht="12.75" hidden="1" customHeight="1" x14ac:dyDescent="0.35"/>
    <row r="689" ht="12.75" hidden="1" customHeight="1" x14ac:dyDescent="0.35"/>
    <row r="690" ht="12.75" hidden="1" customHeight="1" x14ac:dyDescent="0.35"/>
    <row r="691" ht="12.75" hidden="1" customHeight="1" x14ac:dyDescent="0.35"/>
    <row r="692" ht="12.75" hidden="1" customHeight="1" x14ac:dyDescent="0.35"/>
    <row r="693" ht="12.75" hidden="1" customHeight="1" x14ac:dyDescent="0.35"/>
    <row r="694" ht="12.75" hidden="1" customHeight="1" x14ac:dyDescent="0.35"/>
    <row r="695" ht="12.75" hidden="1" customHeight="1" x14ac:dyDescent="0.35"/>
    <row r="696" ht="12.75" hidden="1" customHeight="1" x14ac:dyDescent="0.35"/>
    <row r="697" ht="12.75" hidden="1" customHeight="1" x14ac:dyDescent="0.35"/>
    <row r="698" ht="12.75" hidden="1" customHeight="1" x14ac:dyDescent="0.35"/>
    <row r="699" ht="12.75" hidden="1" customHeight="1" x14ac:dyDescent="0.35"/>
    <row r="700" ht="12.75" hidden="1" customHeight="1" x14ac:dyDescent="0.35"/>
    <row r="701" ht="12.75" hidden="1" customHeight="1" x14ac:dyDescent="0.35"/>
    <row r="702" ht="12.75" hidden="1" customHeight="1" x14ac:dyDescent="0.35"/>
    <row r="703" ht="12.75" hidden="1" customHeight="1" x14ac:dyDescent="0.35"/>
    <row r="704" ht="12.75" hidden="1" customHeight="1" x14ac:dyDescent="0.35"/>
    <row r="705" ht="12.75" hidden="1" customHeight="1" x14ac:dyDescent="0.35"/>
    <row r="706" ht="12.75" hidden="1" customHeight="1" x14ac:dyDescent="0.35"/>
    <row r="707" ht="12.75" hidden="1" customHeight="1" x14ac:dyDescent="0.35"/>
    <row r="708" ht="12.75" hidden="1" customHeight="1" x14ac:dyDescent="0.35"/>
    <row r="709" ht="12.75" hidden="1" customHeight="1" x14ac:dyDescent="0.35"/>
    <row r="710" ht="12.75" hidden="1" customHeight="1" x14ac:dyDescent="0.35"/>
    <row r="711" ht="12.75" hidden="1" customHeight="1" x14ac:dyDescent="0.35"/>
  </sheetData>
  <sheetProtection algorithmName="SHA-512" hashValue="QgP9PXd5AEYVOFzSpCgQjlAEAYwFYcrGXLLmG6ddJx9RS//KB9NknBAZ6TIfuauoJw6pj7aCLUWMUWXJ9oeYzw==" saltValue="3im43WnL591ATGArlgp/Tg==" spinCount="100000" sheet="1" objects="1" scenarios="1"/>
  <mergeCells count="117">
    <mergeCell ref="B556:P556"/>
    <mergeCell ref="D396:O400"/>
    <mergeCell ref="D486:O488"/>
    <mergeCell ref="D290:O291"/>
    <mergeCell ref="D476:O477"/>
    <mergeCell ref="B557:P557"/>
    <mergeCell ref="B552:P552"/>
    <mergeCell ref="D308:O309"/>
    <mergeCell ref="D310:O311"/>
    <mergeCell ref="D317:O319"/>
    <mergeCell ref="E327:O330"/>
    <mergeCell ref="D322:O323"/>
    <mergeCell ref="D447:O448"/>
    <mergeCell ref="D367:O373"/>
    <mergeCell ref="D364:O365"/>
    <mergeCell ref="D512:O515"/>
    <mergeCell ref="D500:O504"/>
    <mergeCell ref="D495:O499"/>
    <mergeCell ref="D333:O339"/>
    <mergeCell ref="D341:O346"/>
    <mergeCell ref="B550:P551"/>
    <mergeCell ref="D411:O413"/>
    <mergeCell ref="D374:O376"/>
    <mergeCell ref="E348:O350"/>
    <mergeCell ref="D508:O509"/>
    <mergeCell ref="D523:O524"/>
    <mergeCell ref="E13:F14"/>
    <mergeCell ref="G21:O22"/>
    <mergeCell ref="G23:O24"/>
    <mergeCell ref="D79:O81"/>
    <mergeCell ref="D491:O492"/>
    <mergeCell ref="D434:O436"/>
    <mergeCell ref="B555:P555"/>
    <mergeCell ref="D287:O288"/>
    <mergeCell ref="E351:O352"/>
    <mergeCell ref="E353:O356"/>
    <mergeCell ref="D527:O533"/>
    <mergeCell ref="D539:O541"/>
    <mergeCell ref="D542:O546"/>
    <mergeCell ref="D547:O548"/>
    <mergeCell ref="D297:O298"/>
    <mergeCell ref="D420:O422"/>
    <mergeCell ref="D463:O465"/>
    <mergeCell ref="D468:O473"/>
    <mergeCell ref="D425:O427"/>
    <mergeCell ref="D430:O431"/>
    <mergeCell ref="E357:O358"/>
    <mergeCell ref="E359:O360"/>
    <mergeCell ref="D403:O405"/>
    <mergeCell ref="G12:O14"/>
    <mergeCell ref="G17:O18"/>
    <mergeCell ref="G19:O20"/>
    <mergeCell ref="C42:P42"/>
    <mergeCell ref="K44:O46"/>
    <mergeCell ref="D70:O75"/>
    <mergeCell ref="D253:O254"/>
    <mergeCell ref="D146:O150"/>
    <mergeCell ref="D12:E12"/>
    <mergeCell ref="D389:O391"/>
    <mergeCell ref="D89:O90"/>
    <mergeCell ref="D172:O174"/>
    <mergeCell ref="D303:O305"/>
    <mergeCell ref="D234:O237"/>
    <mergeCell ref="D241:O247"/>
    <mergeCell ref="D198:O199"/>
    <mergeCell ref="D176:O177"/>
    <mergeCell ref="D222:O222"/>
    <mergeCell ref="D153:O154"/>
    <mergeCell ref="E260:O261"/>
    <mergeCell ref="D214:O215"/>
    <mergeCell ref="D451:O455"/>
    <mergeCell ref="D458:O460"/>
    <mergeCell ref="D109:O111"/>
    <mergeCell ref="D178:O186"/>
    <mergeCell ref="D212:O213"/>
    <mergeCell ref="D157:O159"/>
    <mergeCell ref="D200:O208"/>
    <mergeCell ref="D193:O196"/>
    <mergeCell ref="D102:O103"/>
    <mergeCell ref="D218:O219"/>
    <mergeCell ref="D162:O163"/>
    <mergeCell ref="E258:O259"/>
    <mergeCell ref="D114:O118"/>
    <mergeCell ref="D280:O284"/>
    <mergeCell ref="E325:O326"/>
    <mergeCell ref="D276:O276"/>
    <mergeCell ref="D220:O221"/>
    <mergeCell ref="D440:O441"/>
    <mergeCell ref="D416:O419"/>
    <mergeCell ref="D406:O408"/>
    <mergeCell ref="D444:O446"/>
    <mergeCell ref="D227:O231"/>
    <mergeCell ref="D380:O384"/>
    <mergeCell ref="D401:O402"/>
    <mergeCell ref="C1:L1"/>
    <mergeCell ref="D66:O68"/>
    <mergeCell ref="B34:P34"/>
    <mergeCell ref="D216:O217"/>
    <mergeCell ref="D188:O189"/>
    <mergeCell ref="D166:O167"/>
    <mergeCell ref="B54:P54"/>
    <mergeCell ref="C51:O51"/>
    <mergeCell ref="D132:O133"/>
    <mergeCell ref="D60:O61"/>
    <mergeCell ref="D134:O135"/>
    <mergeCell ref="D82:O82"/>
    <mergeCell ref="D83:O85"/>
    <mergeCell ref="D128:O130"/>
    <mergeCell ref="D139:O140"/>
    <mergeCell ref="D105:O106"/>
    <mergeCell ref="D120:O121"/>
    <mergeCell ref="C7:O7"/>
    <mergeCell ref="D17:F18"/>
    <mergeCell ref="G25:O25"/>
    <mergeCell ref="D86:O88"/>
    <mergeCell ref="B9:P9"/>
    <mergeCell ref="C13:C14"/>
  </mergeCells>
  <phoneticPr fontId="0" type="noConversion"/>
  <hyperlinks>
    <hyperlink ref="K40" r:id="rId1" xr:uid="{00000000-0004-0000-0300-000000000000}"/>
  </hyperlinks>
  <printOptions horizontalCentered="1"/>
  <pageMargins left="0.19685039370078741" right="0.19685039370078741" top="0.19685039370078741" bottom="0.19685039370078741" header="0.19685039370078741" footer="0.19685039370078741"/>
  <pageSetup paperSize="9" scale="86" fitToHeight="0" orientation="portrait" r:id="rId2"/>
  <headerFooter alignWithMargins="0"/>
  <rowBreaks count="8" manualBreakCount="8">
    <brk id="76" max="16" man="1"/>
    <brk id="141" max="16" man="1"/>
    <brk id="190" max="16" man="1"/>
    <brk id="248" max="16" man="1"/>
    <brk id="312" max="16" man="1"/>
    <brk id="377" max="16" man="1"/>
    <brk id="437" max="16" man="1"/>
    <brk id="505" max="1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0" tint="-0.499984740745262"/>
  </sheetPr>
  <dimension ref="A1:JH219"/>
  <sheetViews>
    <sheetView workbookViewId="0">
      <selection activeCell="I6" sqref="I6"/>
    </sheetView>
  </sheetViews>
  <sheetFormatPr defaultColWidth="8.84375" defaultRowHeight="12.75" customHeight="1" x14ac:dyDescent="0.3"/>
  <cols>
    <col min="1" max="16384" width="8.84375" style="56"/>
  </cols>
  <sheetData>
    <row r="1" spans="1:268" ht="12.75" customHeight="1" x14ac:dyDescent="0.3">
      <c r="A1" s="273" t="s">
        <v>753</v>
      </c>
      <c r="B1" s="56" t="s">
        <v>752</v>
      </c>
    </row>
    <row r="2" spans="1:268" ht="12.75" customHeight="1" x14ac:dyDescent="0.3">
      <c r="A2" s="273" t="s">
        <v>329</v>
      </c>
      <c r="B2" s="168">
        <v>2021</v>
      </c>
      <c r="BE2" s="422" t="s">
        <v>3472</v>
      </c>
      <c r="BF2" s="422" t="s">
        <v>3472</v>
      </c>
      <c r="BQ2" s="422" t="s">
        <v>3472</v>
      </c>
      <c r="CY2" s="422" t="s">
        <v>3472</v>
      </c>
      <c r="DS2" s="422" t="s">
        <v>3472</v>
      </c>
      <c r="FA2" s="422" t="s">
        <v>3472</v>
      </c>
    </row>
    <row r="3" spans="1:268" s="168" customFormat="1" ht="12.75" customHeight="1" x14ac:dyDescent="0.3">
      <c r="L3" s="421" t="str">
        <f>CONCATENATE("[",T19,"]")</f>
        <v>[1]</v>
      </c>
      <c r="M3" s="421" t="str">
        <f t="shared" ref="M3:AV3" si="0">CONCATENATE("[",U19,"]")</f>
        <v>[2]</v>
      </c>
      <c r="N3" s="421" t="str">
        <f t="shared" si="0"/>
        <v>[3]</v>
      </c>
      <c r="O3" s="421" t="str">
        <f t="shared" si="0"/>
        <v>[4]</v>
      </c>
      <c r="P3" s="421" t="str">
        <f t="shared" si="0"/>
        <v>[5]</v>
      </c>
      <c r="Q3" s="421" t="str">
        <f t="shared" si="0"/>
        <v>[6]</v>
      </c>
      <c r="R3" s="421" t="str">
        <f t="shared" si="0"/>
        <v>[7]</v>
      </c>
      <c r="S3" s="421" t="str">
        <f t="shared" si="0"/>
        <v>[8]</v>
      </c>
      <c r="T3" s="421" t="str">
        <f t="shared" si="0"/>
        <v>[9]</v>
      </c>
      <c r="U3" s="421" t="str">
        <f t="shared" si="0"/>
        <v>[10]</v>
      </c>
      <c r="V3" s="421" t="str">
        <f t="shared" si="0"/>
        <v>[11]</v>
      </c>
      <c r="W3" s="421" t="str">
        <f t="shared" si="0"/>
        <v>[12]</v>
      </c>
      <c r="X3" s="421" t="str">
        <f t="shared" si="0"/>
        <v>[13]</v>
      </c>
      <c r="Y3" s="421" t="str">
        <f t="shared" si="0"/>
        <v>[14]</v>
      </c>
      <c r="Z3" s="421" t="str">
        <f t="shared" si="0"/>
        <v>[15]</v>
      </c>
      <c r="AA3" s="421" t="str">
        <f t="shared" si="0"/>
        <v>[16]</v>
      </c>
      <c r="AB3" s="421" t="str">
        <f t="shared" si="0"/>
        <v>[17]</v>
      </c>
      <c r="AC3" s="421" t="str">
        <f t="shared" si="0"/>
        <v>[18]</v>
      </c>
      <c r="AD3" s="421" t="str">
        <f t="shared" si="0"/>
        <v>[19]</v>
      </c>
      <c r="AE3" s="421" t="str">
        <f t="shared" si="0"/>
        <v>[20]</v>
      </c>
      <c r="AF3" s="421" t="str">
        <f t="shared" si="0"/>
        <v>[21]</v>
      </c>
      <c r="AG3" s="421" t="str">
        <f t="shared" si="0"/>
        <v>[22]</v>
      </c>
      <c r="AH3" s="421" t="str">
        <f t="shared" si="0"/>
        <v>[23]</v>
      </c>
      <c r="AI3" s="421" t="str">
        <f t="shared" si="0"/>
        <v>[24]</v>
      </c>
      <c r="AJ3" s="421" t="str">
        <f t="shared" si="0"/>
        <v>[25]</v>
      </c>
      <c r="AK3" s="421" t="str">
        <f t="shared" si="0"/>
        <v>[26]</v>
      </c>
      <c r="AL3" s="421" t="str">
        <f t="shared" si="0"/>
        <v>[27]</v>
      </c>
      <c r="AM3" s="421" t="str">
        <f t="shared" si="0"/>
        <v>[28]</v>
      </c>
      <c r="AN3" s="421" t="str">
        <f t="shared" si="0"/>
        <v>[29]</v>
      </c>
      <c r="AO3" s="421" t="str">
        <f t="shared" si="0"/>
        <v>[30]</v>
      </c>
      <c r="AP3" s="421" t="str">
        <f t="shared" si="0"/>
        <v>[31]</v>
      </c>
      <c r="AQ3" s="421" t="str">
        <f t="shared" si="0"/>
        <v>[32]</v>
      </c>
      <c r="AR3" s="421" t="str">
        <f t="shared" si="0"/>
        <v>[33]</v>
      </c>
      <c r="AS3" s="421" t="str">
        <f t="shared" si="0"/>
        <v>[34]</v>
      </c>
      <c r="AT3" s="421" t="str">
        <f t="shared" si="0"/>
        <v>[35]</v>
      </c>
      <c r="AU3" s="421" t="str">
        <f t="shared" si="0"/>
        <v>[36]</v>
      </c>
      <c r="AV3" s="421" t="str">
        <f t="shared" si="0"/>
        <v>[37]</v>
      </c>
      <c r="AW3" s="421" t="str">
        <f t="shared" ref="AW3" si="1">CONCATENATE("[",BE19,"]")</f>
        <v>[38]</v>
      </c>
      <c r="AX3" s="421" t="str">
        <f t="shared" ref="AX3" si="2">CONCATENATE("[",BF19,"]")</f>
        <v>[39]</v>
      </c>
      <c r="AY3" s="421" t="str">
        <f t="shared" ref="AY3" si="3">CONCATENATE("[",BG19,"]")</f>
        <v>[40]</v>
      </c>
      <c r="AZ3" s="421" t="str">
        <f t="shared" ref="AZ3" si="4">CONCATENATE("[",BH19,"]")</f>
        <v>[41]</v>
      </c>
      <c r="BA3" s="421" t="str">
        <f t="shared" ref="BA3" si="5">CONCATENATE("[",BI19,"]")</f>
        <v>[42]</v>
      </c>
      <c r="BB3" s="421" t="str">
        <f t="shared" ref="BB3" si="6">CONCATENATE("[",BJ19,"]")</f>
        <v>[43]</v>
      </c>
      <c r="BC3" s="421" t="str">
        <f t="shared" ref="BC3" si="7">CONCATENATE("[",BK19,"]")</f>
        <v>[44]</v>
      </c>
      <c r="BD3" s="421" t="str">
        <f t="shared" ref="BD3" si="8">CONCATENATE("[",BL19,"]")</f>
        <v>[45]</v>
      </c>
      <c r="BE3" s="421" t="str">
        <f t="shared" ref="BE3" si="9">CONCATENATE("[",BM19,"]")</f>
        <v>[46]</v>
      </c>
      <c r="BF3" s="421" t="str">
        <f t="shared" ref="BF3" si="10">CONCATENATE("[",BN19,"]")</f>
        <v>[47]</v>
      </c>
      <c r="BG3" s="421" t="str">
        <f t="shared" ref="BG3" si="11">CONCATENATE("[",BO19,"]")</f>
        <v>[48]</v>
      </c>
      <c r="BH3" s="421" t="str">
        <f t="shared" ref="BH3" si="12">CONCATENATE("[",BP19,"]")</f>
        <v>[49]</v>
      </c>
      <c r="BI3" s="421" t="str">
        <f t="shared" ref="BI3" si="13">CONCATENATE("[",BQ19,"]")</f>
        <v>[50]</v>
      </c>
      <c r="BJ3" s="421" t="str">
        <f t="shared" ref="BJ3" si="14">CONCATENATE("[",BR19,"]")</f>
        <v>[51]</v>
      </c>
      <c r="BK3" s="421" t="str">
        <f t="shared" ref="BK3" si="15">CONCATENATE("[",BS19,"]")</f>
        <v>[52]</v>
      </c>
      <c r="BL3" s="421" t="str">
        <f t="shared" ref="BL3" si="16">CONCATENATE("[",BT19,"]")</f>
        <v>[53]</v>
      </c>
      <c r="BM3" s="421" t="str">
        <f t="shared" ref="BM3" si="17">CONCATENATE("[",BU19,"]")</f>
        <v>[54]</v>
      </c>
      <c r="BN3" s="421" t="str">
        <f t="shared" ref="BN3" si="18">CONCATENATE("[",BV19,"]")</f>
        <v>[55]</v>
      </c>
      <c r="BO3" s="421" t="str">
        <f t="shared" ref="BO3" si="19">CONCATENATE("[",BW19,"]")</f>
        <v>[56]</v>
      </c>
      <c r="BP3" s="421" t="str">
        <f t="shared" ref="BP3" si="20">CONCATENATE("[",BX19,"]")</f>
        <v>[57]</v>
      </c>
      <c r="BQ3" s="421" t="str">
        <f t="shared" ref="BQ3" si="21">CONCATENATE("[",BY19,"]")</f>
        <v>[58]</v>
      </c>
      <c r="BR3" s="421" t="str">
        <f t="shared" ref="BR3" si="22">CONCATENATE("[",BZ19,"]")</f>
        <v>[59]</v>
      </c>
      <c r="BS3" s="421" t="str">
        <f t="shared" ref="BS3" si="23">CONCATENATE("[",CA19,"]")</f>
        <v>[60]</v>
      </c>
      <c r="BT3" s="421" t="str">
        <f t="shared" ref="BT3" si="24">CONCATENATE("[",CB19,"]")</f>
        <v>[61]</v>
      </c>
      <c r="BU3" s="421" t="str">
        <f t="shared" ref="BU3" si="25">CONCATENATE("[",CC19,"]")</f>
        <v>[62]</v>
      </c>
      <c r="BV3" s="421" t="str">
        <f t="shared" ref="BV3" si="26">CONCATENATE("[",CD19,"]")</f>
        <v>[63]</v>
      </c>
      <c r="BW3" s="421" t="str">
        <f t="shared" ref="BW3" si="27">CONCATENATE("[",CE19,"]")</f>
        <v>[64]</v>
      </c>
      <c r="BX3" s="421" t="str">
        <f t="shared" ref="BX3" si="28">CONCATENATE("[",CF19,"]")</f>
        <v>[65]</v>
      </c>
      <c r="BY3" s="421" t="str">
        <f t="shared" ref="BY3" si="29">CONCATENATE("[",CG19,"]")</f>
        <v>[66]</v>
      </c>
      <c r="BZ3" s="421" t="str">
        <f t="shared" ref="BZ3" si="30">CONCATENATE("[",CH19,"]")</f>
        <v>[67]</v>
      </c>
      <c r="CA3" s="421" t="str">
        <f t="shared" ref="CA3" si="31">CONCATENATE("[",CI19,"]")</f>
        <v>[68]</v>
      </c>
      <c r="CB3" s="421" t="str">
        <f t="shared" ref="CB3" si="32">CONCATENATE("[",CJ19,"]")</f>
        <v>[69]</v>
      </c>
      <c r="CC3" s="421" t="str">
        <f t="shared" ref="CC3" si="33">CONCATENATE("[",CK19,"]")</f>
        <v>[70]</v>
      </c>
      <c r="CD3" s="421" t="str">
        <f t="shared" ref="CD3" si="34">CONCATENATE("[",CL19,"]")</f>
        <v>[71]</v>
      </c>
      <c r="CE3" s="421" t="str">
        <f t="shared" ref="CE3" si="35">CONCATENATE("[",CM19,"]")</f>
        <v>[72]</v>
      </c>
      <c r="CF3" s="421" t="str">
        <f t="shared" ref="CF3" si="36">CONCATENATE("[",CN19,"]")</f>
        <v>[73]</v>
      </c>
      <c r="CG3" s="421" t="str">
        <f t="shared" ref="CG3" si="37">CONCATENATE("[",CO19,"]")</f>
        <v>[74]</v>
      </c>
      <c r="CH3" s="421" t="str">
        <f t="shared" ref="CH3" si="38">CONCATENATE("[",CP19,"]")</f>
        <v>[75]</v>
      </c>
      <c r="CI3" s="421" t="str">
        <f t="shared" ref="CI3" si="39">CONCATENATE("[",CQ19,"]")</f>
        <v>[76]</v>
      </c>
      <c r="CJ3" s="421" t="str">
        <f t="shared" ref="CJ3" si="40">CONCATENATE("[",CR19,"]")</f>
        <v>[77]</v>
      </c>
      <c r="CK3" s="421" t="str">
        <f t="shared" ref="CK3" si="41">CONCATENATE("[",CS19,"]")</f>
        <v>[78]</v>
      </c>
      <c r="CL3" s="421" t="str">
        <f t="shared" ref="CL3" si="42">CONCATENATE("[",CT19,"]")</f>
        <v>[79]</v>
      </c>
      <c r="CM3" s="421" t="str">
        <f t="shared" ref="CM3" si="43">CONCATENATE("[",CU19,"]")</f>
        <v>[80]</v>
      </c>
      <c r="CN3" s="421" t="str">
        <f t="shared" ref="CN3" si="44">CONCATENATE("[",CV19,"]")</f>
        <v>[81]</v>
      </c>
      <c r="CO3" s="421" t="str">
        <f t="shared" ref="CO3" si="45">CONCATENATE("[",CW19,"]")</f>
        <v>[82]</v>
      </c>
      <c r="CP3" s="421" t="str">
        <f t="shared" ref="CP3" si="46">CONCATENATE("[",CX19,"]")</f>
        <v>[83]</v>
      </c>
      <c r="CQ3" s="421" t="str">
        <f t="shared" ref="CQ3" si="47">CONCATENATE("[",CY19,"]")</f>
        <v>[84]</v>
      </c>
      <c r="CR3" s="421" t="str">
        <f t="shared" ref="CR3" si="48">CONCATENATE("[",CZ19,"]")</f>
        <v>[85]</v>
      </c>
      <c r="CS3" s="421" t="str">
        <f t="shared" ref="CS3" si="49">CONCATENATE("[",DA19,"]")</f>
        <v>[86]</v>
      </c>
      <c r="CT3" s="421" t="str">
        <f t="shared" ref="CT3" si="50">CONCATENATE("[",DB19,"]")</f>
        <v>[87]</v>
      </c>
      <c r="CU3" s="421" t="str">
        <f t="shared" ref="CU3" si="51">CONCATENATE("[",DC19,"]")</f>
        <v>[88]</v>
      </c>
      <c r="CV3" s="421" t="str">
        <f t="shared" ref="CV3" si="52">CONCATENATE("[",DD19,"]")</f>
        <v>[89]</v>
      </c>
      <c r="CW3" s="421" t="str">
        <f t="shared" ref="CW3" si="53">CONCATENATE("[",DE19,"]")</f>
        <v>[90]</v>
      </c>
      <c r="CX3" s="421" t="str">
        <f t="shared" ref="CX3" si="54">CONCATENATE("[",DF19,"]")</f>
        <v>[91]</v>
      </c>
      <c r="CY3" s="421" t="str">
        <f t="shared" ref="CY3" si="55">CONCATENATE("[",DG19,"]")</f>
        <v>[92]</v>
      </c>
      <c r="CZ3" s="421" t="str">
        <f t="shared" ref="CZ3" si="56">CONCATENATE("[",DH19,"]")</f>
        <v>[93]</v>
      </c>
      <c r="DA3" s="421" t="str">
        <f t="shared" ref="DA3" si="57">CONCATENATE("[",DI19,"]")</f>
        <v>[94]</v>
      </c>
      <c r="DB3" s="421" t="str">
        <f t="shared" ref="DB3" si="58">CONCATENATE("[",DJ19,"]")</f>
        <v>[95]</v>
      </c>
      <c r="DC3" s="421" t="str">
        <f t="shared" ref="DC3" si="59">CONCATENATE("[",DK19,"]")</f>
        <v>[96]</v>
      </c>
      <c r="DD3" s="421" t="str">
        <f t="shared" ref="DD3" si="60">CONCATENATE("[",DL19,"]")</f>
        <v>[97]</v>
      </c>
      <c r="DE3" s="421" t="str">
        <f t="shared" ref="DE3" si="61">CONCATENATE("[",DM19,"]")</f>
        <v>[98]</v>
      </c>
      <c r="DF3" s="421" t="str">
        <f t="shared" ref="DF3" si="62">CONCATENATE("[",DN19,"]")</f>
        <v>[99]</v>
      </c>
      <c r="DG3" s="421" t="str">
        <f t="shared" ref="DG3" si="63">CONCATENATE("[",DO19,"]")</f>
        <v>[100]</v>
      </c>
      <c r="DH3" s="421" t="str">
        <f t="shared" ref="DH3" si="64">CONCATENATE("[",DP19,"]")</f>
        <v>[101]</v>
      </c>
      <c r="DI3" s="421" t="str">
        <f t="shared" ref="DI3" si="65">CONCATENATE("[",DQ19,"]")</f>
        <v>[102]</v>
      </c>
      <c r="DJ3" s="421" t="str">
        <f t="shared" ref="DJ3" si="66">CONCATENATE("[",DR19,"]")</f>
        <v>[103]</v>
      </c>
      <c r="DK3" s="421" t="str">
        <f t="shared" ref="DK3" si="67">CONCATENATE("[",DS19,"]")</f>
        <v>[104]</v>
      </c>
      <c r="DL3" s="421" t="str">
        <f t="shared" ref="DL3" si="68">CONCATENATE("[",DT19,"]")</f>
        <v>[105]</v>
      </c>
      <c r="DM3" s="421" t="str">
        <f t="shared" ref="DM3" si="69">CONCATENATE("[",DU19,"]")</f>
        <v>[106]</v>
      </c>
      <c r="DN3" s="421" t="str">
        <f t="shared" ref="DN3" si="70">CONCATENATE("[",DV19,"]")</f>
        <v>[107]</v>
      </c>
      <c r="DO3" s="421" t="str">
        <f t="shared" ref="DO3" si="71">CONCATENATE("[",DW19,"]")</f>
        <v>[108]</v>
      </c>
      <c r="DP3" s="421" t="str">
        <f t="shared" ref="DP3" si="72">CONCATENATE("[",DX19,"]")</f>
        <v>[109]</v>
      </c>
      <c r="DQ3" s="421" t="str">
        <f t="shared" ref="DQ3" si="73">CONCATENATE("[",DY19,"]")</f>
        <v>[110]</v>
      </c>
      <c r="DR3" s="421" t="str">
        <f t="shared" ref="DR3" si="74">CONCATENATE("[",DZ19,"]")</f>
        <v>[111]</v>
      </c>
      <c r="DS3" s="421" t="str">
        <f t="shared" ref="DS3" si="75">CONCATENATE("[",EA19,"]")</f>
        <v>[112]</v>
      </c>
      <c r="DT3" s="421" t="str">
        <f t="shared" ref="DT3" si="76">CONCATENATE("[",EB19,"]")</f>
        <v>[113]</v>
      </c>
      <c r="DU3" s="421" t="str">
        <f t="shared" ref="DU3" si="77">CONCATENATE("[",EC19,"]")</f>
        <v>[114]</v>
      </c>
      <c r="DV3" s="421" t="str">
        <f t="shared" ref="DV3" si="78">CONCATENATE("[",ED19,"]")</f>
        <v>[115]</v>
      </c>
      <c r="DW3" s="421" t="str">
        <f t="shared" ref="DW3" si="79">CONCATENATE("[",EE19,"]")</f>
        <v>[116]</v>
      </c>
      <c r="DX3" s="421" t="str">
        <f t="shared" ref="DX3" si="80">CONCATENATE("[",EF19,"]")</f>
        <v>[117]</v>
      </c>
      <c r="DY3" s="421" t="str">
        <f t="shared" ref="DY3" si="81">CONCATENATE("[",EG19,"]")</f>
        <v>[118]</v>
      </c>
      <c r="DZ3" s="421" t="str">
        <f t="shared" ref="DZ3" si="82">CONCATENATE("[",EH19,"]")</f>
        <v>[119]</v>
      </c>
      <c r="EA3" s="421" t="str">
        <f t="shared" ref="EA3" si="83">CONCATENATE("[",EI19,"]")</f>
        <v>[120]</v>
      </c>
      <c r="EB3" s="421" t="str">
        <f t="shared" ref="EB3" si="84">CONCATENATE("[",EJ19,"]")</f>
        <v>[121]</v>
      </c>
      <c r="EC3" s="421" t="str">
        <f t="shared" ref="EC3" si="85">CONCATENATE("[",EK19,"]")</f>
        <v>[122]</v>
      </c>
      <c r="ED3" s="421" t="str">
        <f t="shared" ref="ED3" si="86">CONCATENATE("[",EL19,"]")</f>
        <v>[123]</v>
      </c>
      <c r="EE3" s="421" t="str">
        <f t="shared" ref="EE3" si="87">CONCATENATE("[",EM19,"]")</f>
        <v>[124]</v>
      </c>
      <c r="EF3" s="421" t="str">
        <f t="shared" ref="EF3" si="88">CONCATENATE("[",EN19,"]")</f>
        <v>[125]</v>
      </c>
      <c r="EG3" s="421" t="str">
        <f t="shared" ref="EG3" si="89">CONCATENATE("[",EO19,"]")</f>
        <v>[126]</v>
      </c>
      <c r="EH3" s="421" t="str">
        <f t="shared" ref="EH3" si="90">CONCATENATE("[",EP19,"]")</f>
        <v>[127]</v>
      </c>
      <c r="EI3" s="421" t="str">
        <f t="shared" ref="EI3" si="91">CONCATENATE("[",EQ19,"]")</f>
        <v>[128]</v>
      </c>
      <c r="EJ3" s="421" t="str">
        <f t="shared" ref="EJ3" si="92">CONCATENATE("[",ER19,"]")</f>
        <v>[129]</v>
      </c>
      <c r="EK3" s="421" t="str">
        <f t="shared" ref="EK3" si="93">CONCATENATE("[",ES19,"]")</f>
        <v>[130]</v>
      </c>
      <c r="EL3" s="421" t="str">
        <f t="shared" ref="EL3" si="94">CONCATENATE("[",ET19,"]")</f>
        <v>[131]</v>
      </c>
      <c r="EM3" s="421" t="str">
        <f t="shared" ref="EM3" si="95">CONCATENATE("[",EU19,"]")</f>
        <v>[132]</v>
      </c>
      <c r="EN3" s="421" t="str">
        <f t="shared" ref="EN3" si="96">CONCATENATE("[",EV19,"]")</f>
        <v>[133]</v>
      </c>
      <c r="EO3" s="421" t="str">
        <f t="shared" ref="EO3" si="97">CONCATENATE("[",EW19,"]")</f>
        <v>[134]</v>
      </c>
      <c r="EP3" s="421" t="str">
        <f t="shared" ref="EP3" si="98">CONCATENATE("[",EX19,"]")</f>
        <v>[135]</v>
      </c>
      <c r="EQ3" s="421" t="str">
        <f t="shared" ref="EQ3" si="99">CONCATENATE("[",EY19,"]")</f>
        <v>[136]</v>
      </c>
      <c r="ER3" s="421" t="str">
        <f t="shared" ref="ER3" si="100">CONCATENATE("[",EZ19,"]")</f>
        <v>[137]</v>
      </c>
      <c r="ES3" s="421" t="str">
        <f t="shared" ref="ES3" si="101">CONCATENATE("[",FA19,"]")</f>
        <v>[138]</v>
      </c>
      <c r="ET3" s="421" t="str">
        <f t="shared" ref="ET3" si="102">CONCATENATE("[",FB19,"]")</f>
        <v>[139]</v>
      </c>
      <c r="EU3" s="421" t="str">
        <f t="shared" ref="EU3" si="103">CONCATENATE("[",FC19,"]")</f>
        <v>[140]</v>
      </c>
      <c r="EV3" s="421" t="str">
        <f t="shared" ref="EV3" si="104">CONCATENATE("[",FD19,"]")</f>
        <v>[141]</v>
      </c>
      <c r="EW3" s="421" t="str">
        <f t="shared" ref="EW3" si="105">CONCATENATE("[",FE19,"]")</f>
        <v>[142]</v>
      </c>
      <c r="EX3" s="421" t="str">
        <f t="shared" ref="EX3" si="106">CONCATENATE("[",FF19,"]")</f>
        <v>[143]</v>
      </c>
      <c r="EY3" s="421" t="str">
        <f t="shared" ref="EY3" si="107">CONCATENATE("[",FG19,"]")</f>
        <v>[144]</v>
      </c>
      <c r="EZ3" s="421" t="str">
        <f t="shared" ref="EZ3" si="108">CONCATENATE("[",FH19,"]")</f>
        <v>[145]</v>
      </c>
      <c r="FA3" s="421" t="str">
        <f t="shared" ref="FA3" si="109">CONCATENATE("[",FI19,"]")</f>
        <v>[146]</v>
      </c>
      <c r="FB3" s="421" t="str">
        <f t="shared" ref="FB3" si="110">CONCATENATE("[",FJ19,"]")</f>
        <v>[147]</v>
      </c>
      <c r="FC3" s="421" t="str">
        <f t="shared" ref="FC3" si="111">CONCATENATE("[",FK19,"]")</f>
        <v>[148]</v>
      </c>
      <c r="FD3" s="421" t="str">
        <f t="shared" ref="FD3" si="112">CONCATENATE("[",FL19,"]")</f>
        <v>[149]</v>
      </c>
      <c r="FE3" s="421" t="str">
        <f t="shared" ref="FE3" si="113">CONCATENATE("[",FM19,"]")</f>
        <v>[150]</v>
      </c>
      <c r="FF3" s="421" t="str">
        <f t="shared" ref="FF3" si="114">CONCATENATE("[",FN19,"]")</f>
        <v>[151]</v>
      </c>
      <c r="FG3" s="421" t="str">
        <f t="shared" ref="FG3" si="115">CONCATENATE("[",FO19,"]")</f>
        <v>[152]</v>
      </c>
      <c r="FH3" s="421" t="str">
        <f t="shared" ref="FH3" si="116">CONCATENATE("[",FP19,"]")</f>
        <v>[153]</v>
      </c>
      <c r="FI3" s="421" t="str">
        <f t="shared" ref="FI3" si="117">CONCATENATE("[",FQ19,"]")</f>
        <v>[154]</v>
      </c>
      <c r="FJ3" s="421" t="str">
        <f t="shared" ref="FJ3" si="118">CONCATENATE("[",FR19,"]")</f>
        <v>[155]</v>
      </c>
      <c r="FK3" s="421" t="str">
        <f t="shared" ref="FK3" si="119">CONCATENATE("[",FS19,"]")</f>
        <v>[156]</v>
      </c>
      <c r="FL3" s="421" t="str">
        <f t="shared" ref="FL3" si="120">CONCATENATE("[",FT19,"]")</f>
        <v>[157]</v>
      </c>
      <c r="FM3" s="421" t="str">
        <f t="shared" ref="FM3" si="121">CONCATENATE("[",FU19,"]")</f>
        <v>[158]</v>
      </c>
      <c r="FN3" s="421" t="str">
        <f t="shared" ref="FN3" si="122">CONCATENATE("[",FV19,"]")</f>
        <v>[159]</v>
      </c>
      <c r="FO3" s="421" t="str">
        <f t="shared" ref="FO3" si="123">CONCATENATE("[",FW19,"]")</f>
        <v>[160]</v>
      </c>
      <c r="FP3" s="421" t="str">
        <f t="shared" ref="FP3" si="124">CONCATENATE("[",FX19,"]")</f>
        <v>[161]</v>
      </c>
      <c r="FQ3" s="421" t="str">
        <f t="shared" ref="FQ3" si="125">CONCATENATE("[",FY19,"]")</f>
        <v>[162]</v>
      </c>
      <c r="FR3" s="421" t="str">
        <f t="shared" ref="FR3" si="126">CONCATENATE("[",FZ19,"]")</f>
        <v>[163]</v>
      </c>
      <c r="FS3" s="421" t="str">
        <f t="shared" ref="FS3" si="127">CONCATENATE("[",GA19,"]")</f>
        <v>[164]</v>
      </c>
      <c r="FT3" s="421" t="str">
        <f t="shared" ref="FT3" si="128">CONCATENATE("[",GB19,"]")</f>
        <v>[165]</v>
      </c>
      <c r="FU3" s="421" t="str">
        <f t="shared" ref="FU3" si="129">CONCATENATE("[",GC19,"]")</f>
        <v>[166]</v>
      </c>
      <c r="FV3" s="421" t="str">
        <f t="shared" ref="FV3" si="130">CONCATENATE("[",GD19,"]")</f>
        <v>[167]</v>
      </c>
      <c r="FW3" s="421" t="str">
        <f t="shared" ref="FW3" si="131">CONCATENATE("[",GE19,"]")</f>
        <v>[168]</v>
      </c>
      <c r="FX3" s="421" t="str">
        <f t="shared" ref="FX3" si="132">CONCATENATE("[",GF19,"]")</f>
        <v>[169]</v>
      </c>
      <c r="FY3" s="421" t="str">
        <f t="shared" ref="FY3" si="133">CONCATENATE("[",GG19,"]")</f>
        <v>[170]</v>
      </c>
      <c r="FZ3" s="421" t="str">
        <f t="shared" ref="FZ3" si="134">CONCATENATE("[",GH19,"]")</f>
        <v>[171]</v>
      </c>
      <c r="GA3" s="421" t="str">
        <f t="shared" ref="GA3" si="135">CONCATENATE("[",GI19,"]")</f>
        <v>[172]</v>
      </c>
      <c r="GB3" s="421" t="str">
        <f t="shared" ref="GB3" si="136">CONCATENATE("[",GJ19,"]")</f>
        <v>[173]</v>
      </c>
      <c r="GC3" s="421" t="str">
        <f t="shared" ref="GC3" si="137">CONCATENATE("[",GK19,"]")</f>
        <v>[174]</v>
      </c>
      <c r="GD3" s="421" t="str">
        <f t="shared" ref="GD3" si="138">CONCATENATE("[",GL19,"]")</f>
        <v>[175]</v>
      </c>
      <c r="GE3" s="421" t="str">
        <f t="shared" ref="GE3" si="139">CONCATENATE("[",GM19,"]")</f>
        <v>[176]</v>
      </c>
      <c r="GF3" s="421" t="str">
        <f t="shared" ref="GF3" si="140">CONCATENATE("[",GZ19,"]")</f>
        <v>[177]</v>
      </c>
      <c r="GG3" s="421" t="str">
        <f t="shared" ref="GG3" si="141">CONCATENATE("[",HA19,"]")</f>
        <v>[178]</v>
      </c>
      <c r="GH3" s="421" t="str">
        <f t="shared" ref="GH3" si="142">CONCATENATE("[",HB19,"]")</f>
        <v>[179]</v>
      </c>
      <c r="GI3" s="421" t="str">
        <f t="shared" ref="GI3" si="143">CONCATENATE("[",HC19,"]")</f>
        <v>[180]</v>
      </c>
      <c r="GJ3" s="421" t="str">
        <f t="shared" ref="GJ3" si="144">CONCATENATE("[",HD19,"]")</f>
        <v>[181]</v>
      </c>
      <c r="GK3" s="421" t="str">
        <f t="shared" ref="GK3" si="145">CONCATENATE("[",HE19,"]")</f>
        <v>[182]</v>
      </c>
      <c r="GL3" s="421" t="str">
        <f t="shared" ref="GL3" si="146">CONCATENATE("[",HF19,"]")</f>
        <v>[183]</v>
      </c>
      <c r="GM3" s="421" t="str">
        <f t="shared" ref="GM3" si="147">CONCATENATE("[",HG19,"]")</f>
        <v>[184]</v>
      </c>
      <c r="GN3" s="421" t="str">
        <f>CONCATENATE("[",GN19,"]")</f>
        <v>[185]</v>
      </c>
      <c r="GO3" s="421" t="str">
        <f t="shared" ref="GO3:GY3" si="148">CONCATENATE("[",GO19,"]")</f>
        <v>[186]</v>
      </c>
      <c r="GP3" s="421" t="str">
        <f t="shared" si="148"/>
        <v>[187]</v>
      </c>
      <c r="GQ3" s="421" t="str">
        <f t="shared" si="148"/>
        <v>[188]</v>
      </c>
      <c r="GR3" s="421" t="str">
        <f t="shared" si="148"/>
        <v>[189]</v>
      </c>
      <c r="GS3" s="421" t="str">
        <f t="shared" si="148"/>
        <v>[190]</v>
      </c>
      <c r="GT3" s="421" t="str">
        <f t="shared" si="148"/>
        <v>[191]</v>
      </c>
      <c r="GU3" s="421" t="str">
        <f t="shared" si="148"/>
        <v>[192]</v>
      </c>
      <c r="GV3" s="421" t="str">
        <f t="shared" si="148"/>
        <v>[193]</v>
      </c>
      <c r="GW3" s="421" t="str">
        <f t="shared" si="148"/>
        <v>[194]</v>
      </c>
      <c r="GX3" s="421" t="str">
        <f t="shared" si="148"/>
        <v>[195]</v>
      </c>
      <c r="GY3" s="421" t="str">
        <f t="shared" si="148"/>
        <v>[196]</v>
      </c>
      <c r="GZ3" s="305" t="s">
        <v>894</v>
      </c>
      <c r="HA3" s="305" t="s">
        <v>2330</v>
      </c>
      <c r="HB3" s="305" t="s">
        <v>6472</v>
      </c>
      <c r="HC3" s="305" t="s">
        <v>895</v>
      </c>
      <c r="HD3" s="305" t="s">
        <v>896</v>
      </c>
      <c r="HE3" s="305" t="s">
        <v>857</v>
      </c>
      <c r="HF3" s="305" t="s">
        <v>858</v>
      </c>
      <c r="HG3" s="305" t="s">
        <v>859</v>
      </c>
      <c r="HH3" s="305"/>
      <c r="HI3" s="305"/>
      <c r="HJ3" s="305" t="s">
        <v>750</v>
      </c>
      <c r="HL3" s="305" t="s">
        <v>897</v>
      </c>
      <c r="HP3" s="56" t="s">
        <v>6863</v>
      </c>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row>
    <row r="4" spans="1:268" s="168" customFormat="1" ht="12.75" customHeight="1" x14ac:dyDescent="0.3">
      <c r="A4" s="304" t="s">
        <v>724</v>
      </c>
      <c r="B4" s="304" t="s">
        <v>470</v>
      </c>
      <c r="C4" s="304" t="s">
        <v>270</v>
      </c>
      <c r="D4" s="304" t="s">
        <v>271</v>
      </c>
      <c r="E4" s="304" t="s">
        <v>272</v>
      </c>
      <c r="F4" s="304" t="s">
        <v>273</v>
      </c>
      <c r="G4" s="304" t="s">
        <v>274</v>
      </c>
      <c r="H4" s="304" t="s">
        <v>275</v>
      </c>
      <c r="I4" s="304" t="s">
        <v>276</v>
      </c>
      <c r="J4" s="304" t="s">
        <v>277</v>
      </c>
      <c r="K4" s="304" t="s">
        <v>278</v>
      </c>
      <c r="L4" s="305" t="s">
        <v>861</v>
      </c>
      <c r="M4" s="305" t="s">
        <v>862</v>
      </c>
      <c r="N4" s="305" t="s">
        <v>863</v>
      </c>
      <c r="O4" s="305" t="s">
        <v>864</v>
      </c>
      <c r="P4" s="305" t="s">
        <v>865</v>
      </c>
      <c r="Q4" s="305" t="s">
        <v>866</v>
      </c>
      <c r="R4" s="305" t="s">
        <v>867</v>
      </c>
      <c r="S4" s="305" t="s">
        <v>868</v>
      </c>
      <c r="T4" s="305" t="s">
        <v>869</v>
      </c>
      <c r="U4" s="305" t="s">
        <v>870</v>
      </c>
      <c r="V4" s="305" t="s">
        <v>871</v>
      </c>
      <c r="W4" s="305" t="s">
        <v>872</v>
      </c>
      <c r="X4" s="305" t="s">
        <v>873</v>
      </c>
      <c r="Y4" s="305" t="s">
        <v>874</v>
      </c>
      <c r="Z4" s="305" t="s">
        <v>875</v>
      </c>
      <c r="AA4" s="305" t="s">
        <v>876</v>
      </c>
      <c r="AB4" s="305" t="s">
        <v>877</v>
      </c>
      <c r="AC4" s="305" t="s">
        <v>878</v>
      </c>
      <c r="AD4" s="305" t="s">
        <v>879</v>
      </c>
      <c r="AE4" s="305" t="s">
        <v>880</v>
      </c>
      <c r="AF4" s="305" t="s">
        <v>881</v>
      </c>
      <c r="AG4" s="305" t="s">
        <v>882</v>
      </c>
      <c r="AH4" s="305" t="s">
        <v>883</v>
      </c>
      <c r="AI4" s="305" t="s">
        <v>884</v>
      </c>
      <c r="AJ4" s="305" t="s">
        <v>885</v>
      </c>
      <c r="AK4" s="305" t="s">
        <v>886</v>
      </c>
      <c r="AL4" s="305" t="s">
        <v>887</v>
      </c>
      <c r="AM4" s="305" t="s">
        <v>888</v>
      </c>
      <c r="AN4" s="305" t="s">
        <v>889</v>
      </c>
      <c r="AO4" s="305" t="s">
        <v>890</v>
      </c>
      <c r="AP4" s="304" t="s">
        <v>279</v>
      </c>
      <c r="AQ4" s="304" t="s">
        <v>280</v>
      </c>
      <c r="AR4" s="304" t="s">
        <v>281</v>
      </c>
      <c r="AS4" s="304" t="s">
        <v>282</v>
      </c>
      <c r="AT4" s="304" t="s">
        <v>283</v>
      </c>
      <c r="AU4" s="304" t="s">
        <v>284</v>
      </c>
      <c r="AV4" s="304" t="s">
        <v>285</v>
      </c>
      <c r="AW4" s="304" t="s">
        <v>286</v>
      </c>
      <c r="AX4" s="304" t="s">
        <v>287</v>
      </c>
      <c r="AY4" s="304" t="s">
        <v>288</v>
      </c>
      <c r="AZ4" s="304" t="s">
        <v>289</v>
      </c>
      <c r="BA4" s="304" t="s">
        <v>290</v>
      </c>
      <c r="BB4" s="305" t="s">
        <v>748</v>
      </c>
      <c r="BC4" s="305" t="s">
        <v>860</v>
      </c>
      <c r="BD4" s="304" t="s">
        <v>291</v>
      </c>
      <c r="BE4" s="305" t="s">
        <v>6729</v>
      </c>
      <c r="BF4" s="305" t="s">
        <v>6730</v>
      </c>
      <c r="BG4" s="305" t="s">
        <v>891</v>
      </c>
      <c r="BH4" s="305" t="s">
        <v>892</v>
      </c>
      <c r="BI4" s="304" t="s">
        <v>292</v>
      </c>
      <c r="BJ4" s="304" t="s">
        <v>293</v>
      </c>
      <c r="BK4" s="304" t="s">
        <v>294</v>
      </c>
      <c r="BL4" s="304" t="s">
        <v>295</v>
      </c>
      <c r="BM4" s="304" t="s">
        <v>296</v>
      </c>
      <c r="BN4" s="304" t="s">
        <v>297</v>
      </c>
      <c r="BO4" s="304" t="s">
        <v>298</v>
      </c>
      <c r="BP4" s="304" t="s">
        <v>299</v>
      </c>
      <c r="BQ4" s="305" t="s">
        <v>6515</v>
      </c>
      <c r="BR4" s="304" t="s">
        <v>300</v>
      </c>
      <c r="BS4" s="304" t="s">
        <v>301</v>
      </c>
      <c r="BT4" s="304" t="s">
        <v>302</v>
      </c>
      <c r="BU4" s="304" t="s">
        <v>303</v>
      </c>
      <c r="BV4" s="304" t="s">
        <v>304</v>
      </c>
      <c r="BW4" s="304" t="s">
        <v>305</v>
      </c>
      <c r="BX4" s="304" t="s">
        <v>306</v>
      </c>
      <c r="BY4" s="304" t="s">
        <v>307</v>
      </c>
      <c r="BZ4" s="304" t="s">
        <v>308</v>
      </c>
      <c r="CA4" s="304" t="s">
        <v>309</v>
      </c>
      <c r="CB4" s="304" t="s">
        <v>310</v>
      </c>
      <c r="CC4" s="304" t="s">
        <v>311</v>
      </c>
      <c r="CD4" s="304" t="s">
        <v>312</v>
      </c>
      <c r="CE4" s="304" t="s">
        <v>313</v>
      </c>
      <c r="CF4" s="304" t="s">
        <v>535</v>
      </c>
      <c r="CG4" s="304" t="s">
        <v>536</v>
      </c>
      <c r="CH4" s="304" t="s">
        <v>537</v>
      </c>
      <c r="CI4" s="304" t="s">
        <v>538</v>
      </c>
      <c r="CJ4" s="304" t="s">
        <v>539</v>
      </c>
      <c r="CK4" s="305" t="s">
        <v>6460</v>
      </c>
      <c r="CL4" s="304" t="s">
        <v>540</v>
      </c>
      <c r="CM4" s="304" t="s">
        <v>541</v>
      </c>
      <c r="CN4" s="304" t="s">
        <v>542</v>
      </c>
      <c r="CO4" s="304" t="s">
        <v>543</v>
      </c>
      <c r="CP4" s="304" t="s">
        <v>544</v>
      </c>
      <c r="CQ4" s="304" t="s">
        <v>545</v>
      </c>
      <c r="CR4" s="305" t="s">
        <v>6463</v>
      </c>
      <c r="CS4" s="304" t="s">
        <v>546</v>
      </c>
      <c r="CT4" s="304" t="s">
        <v>547</v>
      </c>
      <c r="CU4" s="305" t="s">
        <v>2339</v>
      </c>
      <c r="CV4" s="305" t="s">
        <v>2340</v>
      </c>
      <c r="CW4" s="305" t="s">
        <v>2341</v>
      </c>
      <c r="CX4" s="305" t="s">
        <v>6461</v>
      </c>
      <c r="CY4" s="305" t="s">
        <v>6516</v>
      </c>
      <c r="CZ4" s="305" t="s">
        <v>6462</v>
      </c>
      <c r="DA4" s="304" t="s">
        <v>548</v>
      </c>
      <c r="DB4" s="304" t="s">
        <v>549</v>
      </c>
      <c r="DC4" s="304" t="s">
        <v>550</v>
      </c>
      <c r="DD4" s="304" t="s">
        <v>551</v>
      </c>
      <c r="DE4" s="304" t="s">
        <v>552</v>
      </c>
      <c r="DF4" s="304" t="s">
        <v>553</v>
      </c>
      <c r="DG4" s="304" t="s">
        <v>575</v>
      </c>
      <c r="DH4" s="304" t="s">
        <v>576</v>
      </c>
      <c r="DI4" s="304" t="s">
        <v>577</v>
      </c>
      <c r="DJ4" s="304" t="s">
        <v>578</v>
      </c>
      <c r="DK4" s="304" t="s">
        <v>579</v>
      </c>
      <c r="DL4" s="304" t="s">
        <v>580</v>
      </c>
      <c r="DM4" s="305" t="s">
        <v>6466</v>
      </c>
      <c r="DN4" s="304" t="s">
        <v>581</v>
      </c>
      <c r="DO4" s="305" t="s">
        <v>2345</v>
      </c>
      <c r="DP4" s="305" t="s">
        <v>2346</v>
      </c>
      <c r="DQ4" s="305" t="s">
        <v>2347</v>
      </c>
      <c r="DR4" s="305" t="s">
        <v>6467</v>
      </c>
      <c r="DS4" s="305" t="s">
        <v>6517</v>
      </c>
      <c r="DT4" s="305" t="s">
        <v>6468</v>
      </c>
      <c r="DU4" s="304" t="s">
        <v>582</v>
      </c>
      <c r="DV4" s="304" t="s">
        <v>583</v>
      </c>
      <c r="DW4" s="304" t="s">
        <v>584</v>
      </c>
      <c r="DX4" s="304" t="s">
        <v>585</v>
      </c>
      <c r="DY4" s="304" t="s">
        <v>586</v>
      </c>
      <c r="DZ4" s="304" t="s">
        <v>587</v>
      </c>
      <c r="EA4" s="304" t="s">
        <v>588</v>
      </c>
      <c r="EB4" s="304" t="s">
        <v>589</v>
      </c>
      <c r="EC4" s="304" t="s">
        <v>590</v>
      </c>
      <c r="ED4" s="304" t="s">
        <v>591</v>
      </c>
      <c r="EE4" s="304" t="s">
        <v>592</v>
      </c>
      <c r="EF4" s="304" t="s">
        <v>593</v>
      </c>
      <c r="EG4" s="304" t="s">
        <v>594</v>
      </c>
      <c r="EH4" s="304" t="s">
        <v>595</v>
      </c>
      <c r="EI4" s="304" t="s">
        <v>596</v>
      </c>
      <c r="EJ4" s="304" t="s">
        <v>597</v>
      </c>
      <c r="EK4" s="304" t="s">
        <v>598</v>
      </c>
      <c r="EL4" s="304" t="s">
        <v>599</v>
      </c>
      <c r="EM4" s="304" t="s">
        <v>600</v>
      </c>
      <c r="EN4" s="304" t="s">
        <v>601</v>
      </c>
      <c r="EO4" s="304" t="s">
        <v>602</v>
      </c>
      <c r="EP4" s="304" t="s">
        <v>603</v>
      </c>
      <c r="EQ4" s="304" t="s">
        <v>604</v>
      </c>
      <c r="ER4" s="304" t="s">
        <v>605</v>
      </c>
      <c r="ES4" s="304" t="s">
        <v>606</v>
      </c>
      <c r="ET4" s="304" t="s">
        <v>607</v>
      </c>
      <c r="EU4" s="304" t="s">
        <v>608</v>
      </c>
      <c r="EV4" s="305" t="s">
        <v>6469</v>
      </c>
      <c r="EW4" s="305" t="s">
        <v>2348</v>
      </c>
      <c r="EX4" s="305" t="s">
        <v>2349</v>
      </c>
      <c r="EY4" s="305" t="s">
        <v>2350</v>
      </c>
      <c r="EZ4" s="305" t="s">
        <v>6470</v>
      </c>
      <c r="FA4" s="305" t="s">
        <v>6518</v>
      </c>
      <c r="FB4" s="305" t="s">
        <v>6471</v>
      </c>
      <c r="FC4" s="304" t="s">
        <v>609</v>
      </c>
      <c r="FD4" s="304" t="s">
        <v>610</v>
      </c>
      <c r="FE4" s="304" t="s">
        <v>611</v>
      </c>
      <c r="FF4" s="304" t="s">
        <v>612</v>
      </c>
      <c r="FG4" s="304" t="s">
        <v>613</v>
      </c>
      <c r="FH4" s="304" t="s">
        <v>614</v>
      </c>
      <c r="FI4" s="304" t="s">
        <v>615</v>
      </c>
      <c r="FJ4" s="304" t="s">
        <v>616</v>
      </c>
      <c r="FK4" s="304" t="s">
        <v>617</v>
      </c>
      <c r="FL4" s="304" t="s">
        <v>618</v>
      </c>
      <c r="FM4" s="304" t="s">
        <v>619</v>
      </c>
      <c r="FN4" s="304" t="s">
        <v>620</v>
      </c>
      <c r="FO4" s="304" t="s">
        <v>621</v>
      </c>
      <c r="FP4" s="304" t="s">
        <v>622</v>
      </c>
      <c r="FQ4" s="304" t="s">
        <v>623</v>
      </c>
      <c r="FR4" s="304" t="s">
        <v>624</v>
      </c>
      <c r="FS4" s="304" t="s">
        <v>625</v>
      </c>
      <c r="FT4" s="304" t="s">
        <v>626</v>
      </c>
      <c r="FU4" s="304" t="s">
        <v>627</v>
      </c>
      <c r="FV4" s="304" t="s">
        <v>628</v>
      </c>
      <c r="FW4" s="304" t="s">
        <v>629</v>
      </c>
      <c r="FX4" s="304" t="s">
        <v>630</v>
      </c>
      <c r="FY4" s="304" t="s">
        <v>631</v>
      </c>
      <c r="FZ4" s="304" t="s">
        <v>632</v>
      </c>
      <c r="GA4" s="304" t="s">
        <v>633</v>
      </c>
      <c r="GB4" s="304" t="s">
        <v>634</v>
      </c>
      <c r="GC4" s="304" t="s">
        <v>635</v>
      </c>
      <c r="GD4" s="304" t="s">
        <v>636</v>
      </c>
      <c r="GE4" s="304" t="s">
        <v>637</v>
      </c>
      <c r="GF4" s="304" t="s">
        <v>638</v>
      </c>
      <c r="GG4" s="304" t="s">
        <v>639</v>
      </c>
      <c r="GH4" s="304" t="s">
        <v>640</v>
      </c>
      <c r="GI4" s="304" t="s">
        <v>641</v>
      </c>
      <c r="GJ4" s="304" t="s">
        <v>642</v>
      </c>
      <c r="GK4" s="304" t="s">
        <v>643</v>
      </c>
      <c r="GL4" s="304" t="s">
        <v>644</v>
      </c>
      <c r="GM4" s="304" t="s">
        <v>645</v>
      </c>
      <c r="GN4" s="305" t="s">
        <v>6866</v>
      </c>
      <c r="GO4" s="305" t="s">
        <v>6867</v>
      </c>
      <c r="GP4" s="305" t="s">
        <v>6868</v>
      </c>
      <c r="GQ4" s="305" t="s">
        <v>6869</v>
      </c>
      <c r="GR4" s="305" t="s">
        <v>6870</v>
      </c>
      <c r="GS4" s="305" t="s">
        <v>6871</v>
      </c>
      <c r="GT4" s="305" t="s">
        <v>6872</v>
      </c>
      <c r="GU4" s="305" t="s">
        <v>6873</v>
      </c>
      <c r="GV4" s="305" t="s">
        <v>6874</v>
      </c>
      <c r="GW4" s="305" t="s">
        <v>6875</v>
      </c>
      <c r="GX4" s="305" t="s">
        <v>6876</v>
      </c>
      <c r="GY4" s="305" t="s">
        <v>6877</v>
      </c>
      <c r="GZ4" s="305" t="s">
        <v>893</v>
      </c>
      <c r="HA4" s="305" t="s">
        <v>2331</v>
      </c>
      <c r="HB4" s="305" t="s">
        <v>6459</v>
      </c>
      <c r="HC4" s="304" t="s">
        <v>555</v>
      </c>
      <c r="HD4" s="304" t="s">
        <v>556</v>
      </c>
      <c r="HE4" s="304" t="s">
        <v>557</v>
      </c>
      <c r="HF4" s="304" t="s">
        <v>558</v>
      </c>
      <c r="HG4" s="304" t="s">
        <v>559</v>
      </c>
      <c r="HH4" s="305" t="s">
        <v>6864</v>
      </c>
      <c r="HI4" s="305" t="s">
        <v>6865</v>
      </c>
      <c r="HJ4" s="305" t="s">
        <v>38</v>
      </c>
      <c r="HK4" s="305" t="s">
        <v>39</v>
      </c>
      <c r="HL4" s="305" t="s">
        <v>6476</v>
      </c>
      <c r="HM4" s="305" t="s">
        <v>810</v>
      </c>
      <c r="HN4" s="305" t="s">
        <v>811</v>
      </c>
      <c r="HO4" s="305" t="s">
        <v>6477</v>
      </c>
      <c r="HP4" s="305" t="s">
        <v>6818</v>
      </c>
      <c r="HQ4" s="305" t="s">
        <v>6819</v>
      </c>
      <c r="HR4" s="305" t="s">
        <v>6820</v>
      </c>
      <c r="HS4" s="305" t="s">
        <v>6821</v>
      </c>
      <c r="HT4" s="305" t="s">
        <v>6822</v>
      </c>
      <c r="HU4" s="305" t="s">
        <v>6823</v>
      </c>
      <c r="HV4" s="305" t="s">
        <v>6824</v>
      </c>
      <c r="HW4" s="305" t="s">
        <v>6825</v>
      </c>
      <c r="HX4" s="305" t="s">
        <v>6826</v>
      </c>
      <c r="HY4" s="305" t="s">
        <v>6827</v>
      </c>
      <c r="HZ4" s="305" t="s">
        <v>6828</v>
      </c>
      <c r="IA4" s="305" t="s">
        <v>6829</v>
      </c>
      <c r="IB4" s="305" t="s">
        <v>6830</v>
      </c>
      <c r="IC4" s="305" t="s">
        <v>6831</v>
      </c>
      <c r="ID4" s="305" t="s">
        <v>6832</v>
      </c>
      <c r="IE4" s="305" t="s">
        <v>6833</v>
      </c>
      <c r="IF4" s="305" t="s">
        <v>6834</v>
      </c>
      <c r="IG4" s="305" t="s">
        <v>6835</v>
      </c>
      <c r="IH4" s="305" t="s">
        <v>6836</v>
      </c>
      <c r="II4" s="305" t="s">
        <v>6837</v>
      </c>
      <c r="IJ4" s="305" t="s">
        <v>6838</v>
      </c>
      <c r="IK4" s="305" t="s">
        <v>6839</v>
      </c>
      <c r="IL4" s="305" t="s">
        <v>6840</v>
      </c>
      <c r="IM4" s="305" t="s">
        <v>6841</v>
      </c>
      <c r="IN4" s="305" t="s">
        <v>6842</v>
      </c>
      <c r="IO4" s="305" t="s">
        <v>6843</v>
      </c>
      <c r="IP4" s="305" t="s">
        <v>6844</v>
      </c>
      <c r="IQ4" s="305" t="s">
        <v>6845</v>
      </c>
      <c r="IR4" s="305" t="s">
        <v>6846</v>
      </c>
      <c r="IS4" s="305" t="s">
        <v>6847</v>
      </c>
      <c r="IT4" s="304" t="s">
        <v>6848</v>
      </c>
      <c r="IU4" s="304" t="s">
        <v>6849</v>
      </c>
      <c r="IV4" s="304" t="s">
        <v>6850</v>
      </c>
      <c r="IW4" s="304" t="s">
        <v>6851</v>
      </c>
      <c r="IX4" s="304" t="s">
        <v>6852</v>
      </c>
      <c r="IY4" s="304" t="s">
        <v>6853</v>
      </c>
      <c r="IZ4" s="304" t="s">
        <v>6854</v>
      </c>
      <c r="JA4" s="304" t="s">
        <v>6855</v>
      </c>
      <c r="JB4" s="304" t="s">
        <v>6856</v>
      </c>
      <c r="JC4" s="304" t="s">
        <v>6857</v>
      </c>
      <c r="JD4" s="304" t="s">
        <v>6858</v>
      </c>
      <c r="JE4" s="304" t="s">
        <v>6859</v>
      </c>
      <c r="JF4" s="305" t="s">
        <v>6860</v>
      </c>
      <c r="JG4" s="305" t="s">
        <v>6861</v>
      </c>
      <c r="JH4" s="304" t="s">
        <v>6862</v>
      </c>
    </row>
    <row r="5" spans="1:268" s="168" customFormat="1" ht="12.75" customHeight="1" x14ac:dyDescent="0.3">
      <c r="A5" s="168" t="str">
        <f>FLAS</f>
        <v>S8602</v>
      </c>
      <c r="B5" s="168" t="str">
        <f>Authority</f>
        <v>Edinburgh</v>
      </c>
      <c r="C5" s="168" t="str">
        <f>Name1</f>
        <v>XXXX</v>
      </c>
      <c r="D5" s="168" t="str">
        <f>Job_Title1</f>
        <v>Life Long Learning Strategy Officer</v>
      </c>
      <c r="E5" s="168" t="str">
        <f>Telephone1</f>
        <v>XXXX</v>
      </c>
      <c r="F5" s="168" t="str">
        <f>Email1</f>
        <v>XXXX</v>
      </c>
      <c r="G5" s="168" t="str">
        <f>Name2</f>
        <v>XXXX</v>
      </c>
      <c r="H5" s="168" t="str">
        <f>Job_Title2</f>
        <v>Accounts Technician</v>
      </c>
      <c r="I5" s="168" t="str">
        <f>Telephone2</f>
        <v>XXXX</v>
      </c>
      <c r="J5" s="168" t="str">
        <f>Email2</f>
        <v>XXXX</v>
      </c>
      <c r="K5" s="168" t="str">
        <f>Other_Email</f>
        <v>XXXX</v>
      </c>
      <c r="L5" s="306">
        <f>LIBR0181</f>
        <v>0</v>
      </c>
      <c r="M5" s="306">
        <f>LIBR0182</f>
        <v>0</v>
      </c>
      <c r="N5" s="306">
        <f>LIBR0183</f>
        <v>12</v>
      </c>
      <c r="O5" s="306">
        <f>LIBR0184</f>
        <v>0</v>
      </c>
      <c r="P5" s="306">
        <f>LIBR0185</f>
        <v>9</v>
      </c>
      <c r="Q5" s="306">
        <f>LIBR0186</f>
        <v>0</v>
      </c>
      <c r="R5" s="306">
        <f>LIBR0187</f>
        <v>7</v>
      </c>
      <c r="S5" s="306">
        <f>LIBR0188</f>
        <v>0</v>
      </c>
      <c r="T5" s="306">
        <f>LIBR0189</f>
        <v>0</v>
      </c>
      <c r="U5" s="306">
        <f>LIBR0190</f>
        <v>0</v>
      </c>
      <c r="V5" s="306">
        <f>LIBR0191</f>
        <v>0</v>
      </c>
      <c r="W5" s="306">
        <f>LIBR0192</f>
        <v>3</v>
      </c>
      <c r="X5" s="306">
        <f>LIBR0193</f>
        <v>0</v>
      </c>
      <c r="Y5" s="306">
        <f>LIBR0194</f>
        <v>0</v>
      </c>
      <c r="Z5" s="306">
        <f>LIBR0195</f>
        <v>31</v>
      </c>
      <c r="AA5" s="306">
        <f>LIBR0196</f>
        <v>0</v>
      </c>
      <c r="AB5" s="306">
        <f>LIBR0197</f>
        <v>0</v>
      </c>
      <c r="AC5" s="306">
        <f>LIBR0198</f>
        <v>0</v>
      </c>
      <c r="AD5" s="306">
        <f>LIBR0199</f>
        <v>0</v>
      </c>
      <c r="AE5" s="306">
        <f>LIBR0200</f>
        <v>0</v>
      </c>
      <c r="AF5" s="306">
        <f>LIBR0201</f>
        <v>0</v>
      </c>
      <c r="AG5" s="306">
        <f>LIBR0202</f>
        <v>0</v>
      </c>
      <c r="AH5" s="306">
        <f>LIBR0203</f>
        <v>0</v>
      </c>
      <c r="AI5" s="306">
        <f>LIBR0204</f>
        <v>0</v>
      </c>
      <c r="AJ5" s="306">
        <f>LIBR0205</f>
        <v>0</v>
      </c>
      <c r="AK5" s="306">
        <f>LIBR0206</f>
        <v>0</v>
      </c>
      <c r="AL5" s="306">
        <f>LIBR0207</f>
        <v>0</v>
      </c>
      <c r="AM5" s="306">
        <f>LIBR0208</f>
        <v>0</v>
      </c>
      <c r="AN5" s="306">
        <f>LIBR0209</f>
        <v>0</v>
      </c>
      <c r="AO5" s="306">
        <f>LIBR0210</f>
        <v>0</v>
      </c>
      <c r="AP5" s="306">
        <f>LIBR0001</f>
        <v>0</v>
      </c>
      <c r="AQ5" s="306">
        <f>LIBR0002</f>
        <v>0</v>
      </c>
      <c r="AR5" s="306">
        <f>LIBR0003</f>
        <v>12</v>
      </c>
      <c r="AS5" s="306">
        <f>LIBR0004</f>
        <v>0</v>
      </c>
      <c r="AT5" s="306">
        <f>LIBR0005</f>
        <v>9</v>
      </c>
      <c r="AU5" s="306">
        <f>LIBR0006</f>
        <v>0</v>
      </c>
      <c r="AV5" s="306">
        <f>LIBR0007</f>
        <v>7</v>
      </c>
      <c r="AW5" s="306">
        <f>LIBR0008</f>
        <v>0</v>
      </c>
      <c r="AX5" s="306">
        <f>LIBR0009</f>
        <v>0</v>
      </c>
      <c r="AY5" s="306">
        <f>LIBR0010</f>
        <v>0</v>
      </c>
      <c r="AZ5" s="306">
        <f>LIBR0011</f>
        <v>0</v>
      </c>
      <c r="BA5" s="306">
        <f>LIBR0012</f>
        <v>3</v>
      </c>
      <c r="BB5" s="306">
        <f>LIBR0179</f>
        <v>0</v>
      </c>
      <c r="BC5" s="306">
        <f>LIBR0180</f>
        <v>0</v>
      </c>
      <c r="BD5" s="306">
        <f>LIBR0014</f>
        <v>31</v>
      </c>
      <c r="BE5" s="306">
        <f>LIBR0244</f>
        <v>1</v>
      </c>
      <c r="BF5" s="306">
        <f>LIBR0245</f>
        <v>0</v>
      </c>
      <c r="BG5" s="306" t="str">
        <f>LIBR0211</f>
        <v>..</v>
      </c>
      <c r="BH5" s="306" t="str">
        <f>LIBR0212</f>
        <v>..</v>
      </c>
      <c r="BI5" s="306" t="str">
        <f>LIBR0015</f>
        <v>Central Library</v>
      </c>
      <c r="BJ5" s="306">
        <f>LIBR0016</f>
        <v>19907</v>
      </c>
      <c r="BK5" s="306" t="str">
        <f>LIBR0017</f>
        <v>Central Library</v>
      </c>
      <c r="BL5" s="306">
        <f>LIBR0018</f>
        <v>6079</v>
      </c>
      <c r="BM5" s="306">
        <f>LIBR0019</f>
        <v>280</v>
      </c>
      <c r="BN5" s="306" t="str">
        <f>LIBR0020</f>
        <v>..</v>
      </c>
      <c r="BO5" s="306" t="str">
        <f>LIBR0021</f>
        <v>..</v>
      </c>
      <c r="BP5" s="306">
        <f>LIBR0022</f>
        <v>28</v>
      </c>
      <c r="BQ5" s="306" t="str">
        <f>LIBR0240</f>
        <v>..</v>
      </c>
      <c r="BR5" s="306">
        <f>LIBR0023</f>
        <v>1243135</v>
      </c>
      <c r="BS5" s="306">
        <f>LIBR0024</f>
        <v>313796</v>
      </c>
      <c r="BT5" s="306">
        <f>LIBR0025</f>
        <v>205031</v>
      </c>
      <c r="BU5" s="306">
        <f>LIBR0026</f>
        <v>226029</v>
      </c>
      <c r="BV5" s="306">
        <f>LIBR0027</f>
        <v>170895</v>
      </c>
      <c r="BW5" s="306">
        <f>LIBR0028</f>
        <v>51714</v>
      </c>
      <c r="BX5" s="306">
        <f>LIBR0029</f>
        <v>653669</v>
      </c>
      <c r="BY5" s="306">
        <f>LIBR0030</f>
        <v>290500</v>
      </c>
      <c r="BZ5" s="306">
        <f>LIBR0031</f>
        <v>1257965</v>
      </c>
      <c r="CA5" s="306">
        <f>LIBR0032</f>
        <v>16</v>
      </c>
      <c r="CB5" s="306">
        <f>LIBR0033</f>
        <v>8370</v>
      </c>
      <c r="CC5" s="306">
        <f>LIBR0034</f>
        <v>3681</v>
      </c>
      <c r="CD5" s="306">
        <f>LIBR0035</f>
        <v>11449</v>
      </c>
      <c r="CE5" s="306">
        <f>LIBR0036</f>
        <v>5277</v>
      </c>
      <c r="CF5" s="306">
        <f>LIBR0037</f>
        <v>28777</v>
      </c>
      <c r="CG5" s="306">
        <f>LIBR0038</f>
        <v>28793</v>
      </c>
      <c r="CH5" s="306">
        <f>LIBR0039</f>
        <v>918</v>
      </c>
      <c r="CI5" s="306">
        <f>LIBR0041</f>
        <v>19845</v>
      </c>
      <c r="CJ5" s="306">
        <f>LIBR0042</f>
        <v>6075</v>
      </c>
      <c r="CK5" s="306">
        <f>LIBR0228</f>
        <v>59600</v>
      </c>
      <c r="CL5" s="306">
        <f>LIBR0049</f>
        <v>85520</v>
      </c>
      <c r="CM5" s="306">
        <f>LIBR0050</f>
        <v>0</v>
      </c>
      <c r="CN5" s="306">
        <f>LIBR0051</f>
        <v>86438</v>
      </c>
      <c r="CO5" s="306">
        <f>LIBR0052</f>
        <v>0</v>
      </c>
      <c r="CP5" s="306">
        <f>LIBR0054</f>
        <v>778</v>
      </c>
      <c r="CQ5" s="306">
        <f>LIBR0055</f>
        <v>5</v>
      </c>
      <c r="CR5" s="306">
        <f>LIBR0231</f>
        <v>138</v>
      </c>
      <c r="CS5" s="306">
        <f>LIBR0062</f>
        <v>921</v>
      </c>
      <c r="CT5" s="306">
        <f>LIBR0063</f>
        <v>921</v>
      </c>
      <c r="CU5" s="306">
        <f>LIBR0215</f>
        <v>14904</v>
      </c>
      <c r="CV5" s="306">
        <f>LIBR0216</f>
        <v>10962</v>
      </c>
      <c r="CW5" s="306">
        <f>LIBR0217</f>
        <v>54775</v>
      </c>
      <c r="CX5" s="306">
        <f>LIBR0229</f>
        <v>2779395</v>
      </c>
      <c r="CY5" s="306">
        <f>LIBR0241</f>
        <v>0</v>
      </c>
      <c r="CZ5" s="306" t="str">
        <f>LIBR0230</f>
        <v>..</v>
      </c>
      <c r="DA5" s="306">
        <f>LIBR0064</f>
        <v>42</v>
      </c>
      <c r="DB5" s="306">
        <f>LIBR0065</f>
        <v>144.69999999999999</v>
      </c>
      <c r="DC5" s="306">
        <f>LIBR0066</f>
        <v>186.7</v>
      </c>
      <c r="DD5" s="306">
        <f>LIBR0067</f>
        <v>100</v>
      </c>
      <c r="DE5" s="306">
        <f>LIBR0068</f>
        <v>1808</v>
      </c>
      <c r="DF5" s="306">
        <f>LIBR0069</f>
        <v>32726</v>
      </c>
      <c r="DG5" s="306">
        <f>LIBR0070</f>
        <v>13964</v>
      </c>
      <c r="DH5" s="306">
        <f>LIBR0071</f>
        <v>21661</v>
      </c>
      <c r="DI5" s="306">
        <f>LIBR0072</f>
        <v>3294</v>
      </c>
      <c r="DJ5" s="306">
        <f>LIBR0073</f>
        <v>71645</v>
      </c>
      <c r="DK5" s="306">
        <f>LIBR0075</f>
        <v>2482</v>
      </c>
      <c r="DL5" s="306">
        <f>LIBR0076</f>
        <v>277</v>
      </c>
      <c r="DM5" s="306">
        <f>LIBR0234</f>
        <v>990</v>
      </c>
      <c r="DN5" s="306">
        <f>LIBR0083</f>
        <v>3749</v>
      </c>
      <c r="DO5" s="306">
        <f>LIBR0221</f>
        <v>142022</v>
      </c>
      <c r="DP5" s="306">
        <f>LIBR0222</f>
        <v>2585633</v>
      </c>
      <c r="DQ5" s="306">
        <f>LIBR0223</f>
        <v>224539</v>
      </c>
      <c r="DR5" s="306">
        <f>LIBR0235</f>
        <v>6366</v>
      </c>
      <c r="DS5" s="306" t="str">
        <f>LIBR0242</f>
        <v>..</v>
      </c>
      <c r="DT5" s="306" t="str">
        <f>LIBR0236</f>
        <v>..</v>
      </c>
      <c r="DU5" s="306">
        <f>LIBR0084</f>
        <v>4564</v>
      </c>
      <c r="DV5" s="306">
        <f>LIBR0085</f>
        <v>1458</v>
      </c>
      <c r="DW5" s="306">
        <f>LIBR0086</f>
        <v>3.48</v>
      </c>
      <c r="DX5" s="306">
        <f>LIBR0087</f>
        <v>4.6399999999999997</v>
      </c>
      <c r="DY5" s="306">
        <f>LIBR0088</f>
        <v>5.58</v>
      </c>
      <c r="DZ5" s="306" t="str">
        <f>LIBR0089</f>
        <v>..</v>
      </c>
      <c r="EA5" s="306" t="str">
        <f>LIBR0090</f>
        <v>..</v>
      </c>
      <c r="EB5" s="306" t="str">
        <f>LIBR0091</f>
        <v>(Please Select)</v>
      </c>
      <c r="EC5" s="306">
        <f>LIBR0092</f>
        <v>38016</v>
      </c>
      <c r="ED5" s="306">
        <f>LIBR0093</f>
        <v>202</v>
      </c>
      <c r="EE5" s="306">
        <f>LIBR0094</f>
        <v>17482</v>
      </c>
      <c r="EF5" s="306" t="str">
        <f>LIBR0095</f>
        <v>..</v>
      </c>
      <c r="EG5" s="306" t="str">
        <f>LIBR0096</f>
        <v>(Please Select)</v>
      </c>
      <c r="EH5" s="306" t="str">
        <f>LIBR0097</f>
        <v>..</v>
      </c>
      <c r="EI5" s="306">
        <f>LIBR0098</f>
        <v>10118917</v>
      </c>
      <c r="EJ5" s="306">
        <f>LIBR0099</f>
        <v>0</v>
      </c>
      <c r="EK5" s="306">
        <f>LIBR0100</f>
        <v>0</v>
      </c>
      <c r="EL5" s="306">
        <f>LIBR0101</f>
        <v>6627617.0599999996</v>
      </c>
      <c r="EM5" s="306">
        <f>LIBR0102</f>
        <v>569453.24000000011</v>
      </c>
      <c r="EN5" s="306">
        <f>LIBR0103</f>
        <v>15681.99</v>
      </c>
      <c r="EO5" s="306">
        <f>LIBR0104</f>
        <v>106638.06</v>
      </c>
      <c r="EP5" s="306">
        <f>LIBR0105</f>
        <v>57136.25</v>
      </c>
      <c r="EQ5" s="306">
        <f>LIBR0106</f>
        <v>78448</v>
      </c>
      <c r="ER5" s="306">
        <f>LIBR0107</f>
        <v>31048</v>
      </c>
      <c r="ES5" s="306">
        <f>LIBR0108</f>
        <v>15549.09</v>
      </c>
      <c r="ET5" s="306">
        <f>LIBR0110</f>
        <v>39065.85</v>
      </c>
      <c r="EU5" s="306">
        <f>LIBR0111</f>
        <v>188</v>
      </c>
      <c r="EV5" s="306">
        <f>LIBR0237</f>
        <v>994</v>
      </c>
      <c r="EW5" s="306">
        <f>LIBR0224</f>
        <v>64343.65</v>
      </c>
      <c r="EX5" s="306">
        <f>LIBR0225</f>
        <v>18277.52</v>
      </c>
      <c r="EY5" s="306">
        <f>LIBR0226</f>
        <v>80531.460000000006</v>
      </c>
      <c r="EZ5" s="306">
        <f>LIBR0238</f>
        <v>2750</v>
      </c>
      <c r="FA5" s="306">
        <f>LIBR0243</f>
        <v>0</v>
      </c>
      <c r="FB5" s="306">
        <f>LIBR0239</f>
        <v>0</v>
      </c>
      <c r="FC5" s="306">
        <f>LIBR0118</f>
        <v>29386</v>
      </c>
      <c r="FD5" s="306">
        <f>LIBR0119</f>
        <v>0</v>
      </c>
      <c r="FE5" s="306">
        <f>LIBR0120</f>
        <v>1397.3</v>
      </c>
      <c r="FF5" s="306">
        <f>LIBR0121</f>
        <v>541435.17000000016</v>
      </c>
      <c r="FG5" s="306">
        <f>LIBR0122</f>
        <v>500000</v>
      </c>
      <c r="FH5" s="306">
        <f>LIBR0123</f>
        <v>123532.96</v>
      </c>
      <c r="FI5" s="306">
        <f>LIBR0124</f>
        <v>19461.13</v>
      </c>
      <c r="FJ5" s="306">
        <f>LIBR0125</f>
        <v>5051.41</v>
      </c>
      <c r="FK5" s="306">
        <f>LIBR0126</f>
        <v>0</v>
      </c>
      <c r="FL5" s="306">
        <f>LIBR0127</f>
        <v>8386550.9699999997</v>
      </c>
      <c r="FM5" s="306">
        <f>LIBR0128</f>
        <v>0</v>
      </c>
      <c r="FN5" s="306">
        <f>LIBR0129</f>
        <v>1000</v>
      </c>
      <c r="FO5" s="306">
        <f>LIBR0130</f>
        <v>43425</v>
      </c>
      <c r="FP5" s="306">
        <f>LIBR0131</f>
        <v>0</v>
      </c>
      <c r="FQ5" s="306">
        <f>LIBR0132</f>
        <v>0</v>
      </c>
      <c r="FR5" s="306">
        <f>LIBR0133</f>
        <v>3750</v>
      </c>
      <c r="FS5" s="306">
        <f>LIBR0134</f>
        <v>0</v>
      </c>
      <c r="FT5" s="306">
        <f>LIBR0135</f>
        <v>7498</v>
      </c>
      <c r="FU5" s="306">
        <f>LIBR0136</f>
        <v>91636</v>
      </c>
      <c r="FV5" s="306">
        <f>LIBR0137</f>
        <v>147309</v>
      </c>
      <c r="FW5" s="306">
        <f>LIBR0138</f>
        <v>8239241.9699999997</v>
      </c>
      <c r="FX5" s="306">
        <f>LIBR0139</f>
        <v>389179.02</v>
      </c>
      <c r="FY5" s="306">
        <f>LIBR0140</f>
        <v>7320838</v>
      </c>
      <c r="FZ5" s="306">
        <f>LIBR0141</f>
        <v>1096724</v>
      </c>
      <c r="GA5" s="306">
        <f>LIBR0142</f>
        <v>680000</v>
      </c>
      <c r="GB5" s="306">
        <f>LIBR0143</f>
        <v>982000</v>
      </c>
      <c r="GC5" s="306">
        <f>LIBR0144</f>
        <v>10079562</v>
      </c>
      <c r="GD5" s="306">
        <f>LIBR0145</f>
        <v>85000</v>
      </c>
      <c r="GE5" s="306">
        <f>LIBR0146</f>
        <v>9994562</v>
      </c>
      <c r="GF5" s="306">
        <f>LIBR0147</f>
        <v>380000</v>
      </c>
      <c r="GG5" s="306" t="str">
        <f>LIBR0148</f>
        <v>..</v>
      </c>
      <c r="GH5" s="306">
        <f>LIBR0149</f>
        <v>640325</v>
      </c>
      <c r="GI5" s="306" t="str">
        <f>LIBR0150</f>
        <v>..</v>
      </c>
      <c r="GJ5" s="306" t="str">
        <f>LIBR0151</f>
        <v>..</v>
      </c>
      <c r="GK5" s="306" t="str">
        <f>LIBR0152</f>
        <v>..</v>
      </c>
      <c r="GL5" s="306" t="str">
        <f>LIBR0153</f>
        <v>..</v>
      </c>
      <c r="GM5" s="306" t="str">
        <f>LIBR0154</f>
        <v>..</v>
      </c>
      <c r="GN5" s="306">
        <f>LIBR0246</f>
        <v>159309</v>
      </c>
      <c r="GO5" s="306">
        <f>LIBR0247</f>
        <v>29167</v>
      </c>
      <c r="GP5" s="306">
        <f>LIBR0248</f>
        <v>32572</v>
      </c>
      <c r="GQ5" s="306">
        <f>LIBR0249</f>
        <v>3452</v>
      </c>
      <c r="GR5" s="306">
        <f>LIBR0250</f>
        <v>102254</v>
      </c>
      <c r="GS5" s="306">
        <f>LIBR0251</f>
        <v>21788</v>
      </c>
      <c r="GT5" s="306">
        <f>LIBR0252</f>
        <v>17894</v>
      </c>
      <c r="GU5" s="306">
        <f>LIBR0253</f>
        <v>515</v>
      </c>
      <c r="GV5" s="306" t="str">
        <f>LIBR0254</f>
        <v>..</v>
      </c>
      <c r="GW5" s="306">
        <f>LIBR0255</f>
        <v>4158</v>
      </c>
      <c r="GX5" s="306" t="str">
        <f>LIBR0256</f>
        <v>..</v>
      </c>
      <c r="GY5" s="306" t="str">
        <f>LIBR0257</f>
        <v>..</v>
      </c>
      <c r="GZ5" s="306" t="str">
        <f>LIBR0213</f>
        <v>..</v>
      </c>
      <c r="HA5" s="306" t="str">
        <f>LIBR0214</f>
        <v>..</v>
      </c>
      <c r="HB5" s="306" t="str">
        <f>LIBR0227</f>
        <v>..</v>
      </c>
      <c r="HC5" s="306" t="str">
        <f>LIBR0170</f>
        <v>..</v>
      </c>
      <c r="HD5" s="306" t="str">
        <f>LIBR0171</f>
        <v>..</v>
      </c>
      <c r="HE5" s="306" t="str">
        <f>LIBR0173</f>
        <v>..</v>
      </c>
      <c r="HF5" s="306" t="str">
        <f>LIBR0174</f>
        <v>..</v>
      </c>
      <c r="HG5" s="306" t="str">
        <f>LIBR0175</f>
        <v xml:space="preserve">Service Points - During 2020/21 10 Libraries were open on reduced hours from 8 October - 24 December.  6 libraries opening from  6 October - 24 December 2022 and 4 were open from 8 - 24 December 2020. </v>
      </c>
      <c r="HH5" s="306" t="str">
        <f>LIBR0176</f>
        <v>..</v>
      </c>
      <c r="HI5" s="306" t="str">
        <f>LIBR0177</f>
        <v>Edinburgh Libraries used facebook live and pre-recorded videos to deliver actitivities for children including Bookbug and craft sessions and stem activities. The majority of libraires offered a Bookbug and craft session weekly.  Colleagues recorded activity from April - August, but due to the timeconsuming nature of the task did not continue after August 2021, so annual figure based on as estimate from figures recorded for 5 months of year.</v>
      </c>
      <c r="HJ5" s="306">
        <f>'Service Points'!M36</f>
        <v>31</v>
      </c>
      <c r="HK5" s="306">
        <f>'Service Points'!N36</f>
        <v>0</v>
      </c>
      <c r="HL5" s="306">
        <f>'Service Points'!AS36</f>
        <v>31</v>
      </c>
      <c r="HM5" s="306">
        <f>'Service Points'!AT36</f>
        <v>0</v>
      </c>
      <c r="HN5" s="306">
        <f>'Service Points'!AU36</f>
        <v>0</v>
      </c>
      <c r="HO5" s="306">
        <f>'Service Points'!AV36</f>
        <v>0</v>
      </c>
      <c r="HP5" s="306">
        <f>'Service Points'!AX36</f>
        <v>0</v>
      </c>
      <c r="HQ5" s="306">
        <f>'Service Points'!AY36</f>
        <v>0</v>
      </c>
      <c r="HR5" s="306">
        <f>'Service Points'!AZ36</f>
        <v>0</v>
      </c>
      <c r="HS5" s="306">
        <f>'Service Points'!BA36</f>
        <v>0</v>
      </c>
      <c r="HT5" s="306">
        <f>'Service Points'!BB36</f>
        <v>0</v>
      </c>
      <c r="HU5" s="306">
        <f>'Service Points'!BC36</f>
        <v>0</v>
      </c>
      <c r="HV5" s="306">
        <f>'Service Points'!BD36</f>
        <v>0</v>
      </c>
      <c r="HW5" s="306">
        <f>'Service Points'!BE36</f>
        <v>0</v>
      </c>
      <c r="HX5" s="306">
        <f>'Service Points'!BF36</f>
        <v>0</v>
      </c>
      <c r="HY5" s="306">
        <f>'Service Points'!BG36</f>
        <v>0</v>
      </c>
      <c r="HZ5" s="306">
        <f>'Service Points'!BH36</f>
        <v>0</v>
      </c>
      <c r="IA5" s="306">
        <f>'Service Points'!BI36</f>
        <v>0</v>
      </c>
      <c r="IB5" s="306">
        <f>'Service Points'!BJ36</f>
        <v>0</v>
      </c>
      <c r="IC5" s="306">
        <f>'Service Points'!BK36</f>
        <v>10</v>
      </c>
      <c r="ID5" s="306">
        <f>SUM(HP5:IC5)</f>
        <v>10</v>
      </c>
      <c r="IE5" s="306">
        <f>'Service Points'!BM36</f>
        <v>0</v>
      </c>
      <c r="IF5" s="306">
        <f>'Service Points'!BN36</f>
        <v>0</v>
      </c>
      <c r="IG5" s="306">
        <f>'Service Points'!BO36</f>
        <v>0</v>
      </c>
      <c r="IH5" s="306">
        <f>'Service Points'!BP36</f>
        <v>0</v>
      </c>
      <c r="II5" s="306">
        <f>'Service Points'!BQ36</f>
        <v>0</v>
      </c>
      <c r="IJ5" s="306">
        <f>'Service Points'!BR36</f>
        <v>0</v>
      </c>
      <c r="IK5" s="306">
        <f>'Service Points'!BS36</f>
        <v>0</v>
      </c>
      <c r="IL5" s="306">
        <f>'Service Points'!BT36</f>
        <v>0</v>
      </c>
      <c r="IM5" s="306">
        <f>'Service Points'!BU36</f>
        <v>0</v>
      </c>
      <c r="IN5" s="306">
        <f>'Service Points'!BV36</f>
        <v>0</v>
      </c>
      <c r="IO5" s="306">
        <f>'Service Points'!BW36</f>
        <v>0</v>
      </c>
      <c r="IP5" s="306">
        <f>'Service Points'!BX36</f>
        <v>0</v>
      </c>
      <c r="IQ5" s="306">
        <f>'Service Points'!BY36</f>
        <v>0</v>
      </c>
      <c r="IR5" s="306">
        <f>'Service Points'!BZ36</f>
        <v>0</v>
      </c>
      <c r="IS5" s="306">
        <f>SUM(IE5:IR5)</f>
        <v>0</v>
      </c>
      <c r="IT5" s="306">
        <f>SUM(HP5,IE5)</f>
        <v>0</v>
      </c>
      <c r="IU5" s="306">
        <f t="shared" ref="IU5:JG5" si="149">SUM(HQ5,IF5)</f>
        <v>0</v>
      </c>
      <c r="IV5" s="306">
        <f t="shared" si="149"/>
        <v>0</v>
      </c>
      <c r="IW5" s="306">
        <f t="shared" si="149"/>
        <v>0</v>
      </c>
      <c r="IX5" s="306">
        <f t="shared" si="149"/>
        <v>0</v>
      </c>
      <c r="IY5" s="306">
        <f t="shared" si="149"/>
        <v>0</v>
      </c>
      <c r="IZ5" s="306">
        <f t="shared" si="149"/>
        <v>0</v>
      </c>
      <c r="JA5" s="306">
        <f t="shared" si="149"/>
        <v>0</v>
      </c>
      <c r="JB5" s="306">
        <f t="shared" si="149"/>
        <v>0</v>
      </c>
      <c r="JC5" s="306">
        <f t="shared" si="149"/>
        <v>0</v>
      </c>
      <c r="JD5" s="306">
        <f t="shared" si="149"/>
        <v>0</v>
      </c>
      <c r="JE5" s="306">
        <f t="shared" si="149"/>
        <v>0</v>
      </c>
      <c r="JF5" s="306">
        <f t="shared" si="149"/>
        <v>0</v>
      </c>
      <c r="JG5" s="306">
        <f t="shared" si="149"/>
        <v>10</v>
      </c>
      <c r="JH5" s="306">
        <f>SUM(IT5:JG5)</f>
        <v>10</v>
      </c>
    </row>
    <row r="6" spans="1:268" ht="12.75" customHeight="1" x14ac:dyDescent="0.3">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BG6" s="164"/>
      <c r="BH6" s="164"/>
      <c r="BI6" s="164"/>
      <c r="BJ6" s="164"/>
      <c r="BK6" s="164"/>
      <c r="BL6" s="164"/>
      <c r="BM6" s="164"/>
      <c r="BN6" s="164"/>
      <c r="BO6" s="164"/>
      <c r="BP6" s="164"/>
      <c r="BQ6" s="164"/>
      <c r="BT6" s="164"/>
      <c r="BU6" s="164"/>
      <c r="BV6" s="164"/>
      <c r="BW6" s="164"/>
      <c r="BX6" s="164"/>
      <c r="BY6" s="164"/>
      <c r="CA6" s="164"/>
      <c r="FF6" s="164"/>
      <c r="FR6" s="164"/>
      <c r="FW6" s="164"/>
      <c r="FY6" s="164"/>
      <c r="FZ6" s="164"/>
    </row>
    <row r="7" spans="1:268" ht="12.75" customHeight="1" thickBot="1" x14ac:dyDescent="0.3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BG7" s="165"/>
      <c r="BH7" s="165"/>
      <c r="BI7" s="165"/>
      <c r="BJ7" s="165"/>
      <c r="BK7" s="165"/>
      <c r="BL7" s="165"/>
      <c r="BM7" s="165"/>
      <c r="BO7" s="165"/>
      <c r="BP7" s="165"/>
      <c r="BQ7" s="165"/>
      <c r="BS7" s="165"/>
      <c r="BT7" s="165"/>
      <c r="BU7" s="165"/>
      <c r="BV7" s="165"/>
      <c r="BW7" s="165"/>
      <c r="BX7" s="165"/>
      <c r="BY7" s="165"/>
      <c r="CA7" s="165"/>
      <c r="FF7" s="164"/>
      <c r="FR7" s="164"/>
    </row>
    <row r="8" spans="1:268" ht="12.75" customHeight="1" thickBot="1" x14ac:dyDescent="0.35">
      <c r="A8" s="166" t="s">
        <v>92</v>
      </c>
      <c r="B8" s="167">
        <f>COUNTIF($L$5:$HG$5,"na")+COUNTIF($L$5:$HG$5,"n/a")+COUNTIF($L$5:$HG$5,"n / a")</f>
        <v>0</v>
      </c>
      <c r="E8" s="272" t="s">
        <v>724</v>
      </c>
      <c r="F8" s="272" t="s">
        <v>470</v>
      </c>
      <c r="G8" s="274" t="s">
        <v>778</v>
      </c>
      <c r="H8" s="274" t="s">
        <v>779</v>
      </c>
      <c r="I8" s="272" t="s">
        <v>83</v>
      </c>
      <c r="J8" s="274" t="s">
        <v>6495</v>
      </c>
      <c r="K8" s="274" t="s">
        <v>6514</v>
      </c>
      <c r="L8" s="274" t="s">
        <v>6878</v>
      </c>
      <c r="M8" s="272" t="s">
        <v>745</v>
      </c>
      <c r="N8" s="272" t="s">
        <v>747</v>
      </c>
      <c r="O8" s="163" t="s">
        <v>76</v>
      </c>
      <c r="FZ8" s="164"/>
    </row>
    <row r="9" spans="1:268" ht="12.75" customHeight="1" x14ac:dyDescent="0.3">
      <c r="E9" s="56" t="str">
        <f>Data!$A$5</f>
        <v>S8602</v>
      </c>
      <c r="F9" s="56" t="str">
        <f>Data!$B$5</f>
        <v>Edinburgh</v>
      </c>
      <c r="G9" s="56" t="str">
        <f>'Service Points'!A37</f>
        <v>S8602_1</v>
      </c>
      <c r="H9" s="56" t="str">
        <f>'Service Points'!D37</f>
        <v>Balerno</v>
      </c>
      <c r="I9" s="56" t="str">
        <f>'Service Points'!E37</f>
        <v>Static</v>
      </c>
      <c r="J9" s="56">
        <f>'Service Points'!F37</f>
        <v>32</v>
      </c>
      <c r="K9" s="56">
        <f>'Service Points'!G37</f>
        <v>0</v>
      </c>
      <c r="L9" s="56">
        <f>'Service Points'!H37</f>
        <v>0</v>
      </c>
      <c r="M9" s="56" t="str">
        <f>'Service Points'!I37</f>
        <v>Local Authority Run Library</v>
      </c>
      <c r="N9" s="56" t="str">
        <f>'Service Points'!J37</f>
        <v>Yes</v>
      </c>
      <c r="O9" s="168" t="s">
        <v>6476</v>
      </c>
      <c r="FR9" s="164"/>
      <c r="FZ9" s="164"/>
    </row>
    <row r="10" spans="1:268" ht="12.75" customHeight="1" x14ac:dyDescent="0.3">
      <c r="E10" s="56" t="str">
        <f>Data!$A$5</f>
        <v>S8602</v>
      </c>
      <c r="F10" s="56" t="str">
        <f>Data!$B$5</f>
        <v>Edinburgh</v>
      </c>
      <c r="G10" s="56" t="str">
        <f>'Service Points'!A38</f>
        <v>S8602_2</v>
      </c>
      <c r="H10" s="56" t="str">
        <f>'Service Points'!D38</f>
        <v>Balgreen</v>
      </c>
      <c r="I10" s="56" t="str">
        <f>'Service Points'!E38</f>
        <v>Static</v>
      </c>
      <c r="J10" s="56">
        <f>'Service Points'!F38</f>
        <v>32</v>
      </c>
      <c r="K10" s="56">
        <f>'Service Points'!G38</f>
        <v>0</v>
      </c>
      <c r="L10" s="56">
        <f>'Service Points'!H38</f>
        <v>0</v>
      </c>
      <c r="M10" s="56" t="str">
        <f>'Service Points'!I38</f>
        <v>Local Authority Run Library</v>
      </c>
      <c r="N10" s="56" t="str">
        <f>'Service Points'!J38</f>
        <v>Yes</v>
      </c>
      <c r="O10" s="163" t="s">
        <v>810</v>
      </c>
      <c r="BR10" s="164"/>
      <c r="CS10" s="164"/>
      <c r="FR10" s="164"/>
    </row>
    <row r="11" spans="1:268" ht="12.75" customHeight="1" x14ac:dyDescent="0.3">
      <c r="E11" s="56" t="str">
        <f>Data!$A$5</f>
        <v>S8602</v>
      </c>
      <c r="F11" s="56" t="str">
        <f>Data!$B$5</f>
        <v>Edinburgh</v>
      </c>
      <c r="G11" s="56" t="str">
        <f>'Service Points'!A39</f>
        <v>S8602_3</v>
      </c>
      <c r="H11" s="56" t="str">
        <f>'Service Points'!D39</f>
        <v>Blackhall</v>
      </c>
      <c r="I11" s="56" t="str">
        <f>'Service Points'!E39</f>
        <v>Static</v>
      </c>
      <c r="J11" s="56">
        <f>'Service Points'!F39</f>
        <v>51</v>
      </c>
      <c r="K11" s="56">
        <f>'Service Points'!G39</f>
        <v>0</v>
      </c>
      <c r="L11" s="56">
        <f>'Service Points'!H39</f>
        <v>0</v>
      </c>
      <c r="M11" s="56" t="str">
        <f>'Service Points'!I39</f>
        <v>Local Authority Run Library</v>
      </c>
      <c r="N11" s="56" t="str">
        <f>'Service Points'!J39</f>
        <v>Yes</v>
      </c>
      <c r="O11" s="163" t="s">
        <v>811</v>
      </c>
      <c r="BZ11" s="164"/>
      <c r="CS11" s="164"/>
      <c r="FR11" s="164"/>
    </row>
    <row r="12" spans="1:268" ht="12.75" customHeight="1" x14ac:dyDescent="0.3">
      <c r="E12" s="56" t="str">
        <f>Data!$A$5</f>
        <v>S8602</v>
      </c>
      <c r="F12" s="56" t="str">
        <f>Data!$B$5</f>
        <v>Edinburgh</v>
      </c>
      <c r="G12" s="56" t="str">
        <f>'Service Points'!A40</f>
        <v>S8602_4</v>
      </c>
      <c r="H12" s="56" t="str">
        <f>'Service Points'!D40</f>
        <v>Central</v>
      </c>
      <c r="I12" s="56" t="str">
        <f>'Service Points'!E40</f>
        <v>Static</v>
      </c>
      <c r="J12" s="56">
        <f>'Service Points'!F40</f>
        <v>51</v>
      </c>
      <c r="K12" s="56">
        <f>'Service Points'!G40</f>
        <v>0</v>
      </c>
      <c r="L12" s="56">
        <f>'Service Points'!H40</f>
        <v>6.9</v>
      </c>
      <c r="M12" s="56" t="str">
        <f>'Service Points'!I40</f>
        <v>Local Authority Run Library</v>
      </c>
      <c r="N12" s="56" t="str">
        <f>'Service Points'!J40</f>
        <v>Yes</v>
      </c>
      <c r="O12" s="56" t="s">
        <v>6477</v>
      </c>
      <c r="BR12" s="164"/>
      <c r="DD12" s="164"/>
      <c r="FR12" s="164"/>
      <c r="GB12" s="164"/>
    </row>
    <row r="13" spans="1:268" ht="12.75" customHeight="1" x14ac:dyDescent="0.3">
      <c r="A13" s="56" t="s">
        <v>69</v>
      </c>
      <c r="B13" s="56" t="s">
        <v>350</v>
      </c>
      <c r="E13" s="56" t="str">
        <f>Data!$A$5</f>
        <v>S8602</v>
      </c>
      <c r="F13" s="56" t="str">
        <f>Data!$B$5</f>
        <v>Edinburgh</v>
      </c>
      <c r="G13" s="56" t="str">
        <f>'Service Points'!A41</f>
        <v>S8602_5</v>
      </c>
      <c r="H13" s="56" t="str">
        <f>'Service Points'!D41</f>
        <v>Colinton</v>
      </c>
      <c r="I13" s="56" t="str">
        <f>'Service Points'!E41</f>
        <v>Static</v>
      </c>
      <c r="J13" s="56">
        <f>'Service Points'!F41</f>
        <v>32</v>
      </c>
      <c r="K13" s="56">
        <f>'Service Points'!G41</f>
        <v>0</v>
      </c>
      <c r="L13" s="56">
        <f>'Service Points'!H41</f>
        <v>0</v>
      </c>
      <c r="M13" s="56" t="str">
        <f>'Service Points'!I41</f>
        <v>Local Authority Run Library</v>
      </c>
      <c r="N13" s="56" t="str">
        <f>'Service Points'!J41</f>
        <v>Yes</v>
      </c>
      <c r="BZ13" s="164"/>
      <c r="DD13" s="164"/>
      <c r="FR13" s="164"/>
      <c r="GB13" s="164"/>
    </row>
    <row r="14" spans="1:268" ht="12.75" customHeight="1" x14ac:dyDescent="0.3">
      <c r="A14" s="56" t="s">
        <v>239</v>
      </c>
      <c r="B14" s="56" t="s">
        <v>221</v>
      </c>
      <c r="E14" s="56" t="str">
        <f>Data!$A$5</f>
        <v>S8602</v>
      </c>
      <c r="F14" s="56" t="str">
        <f>Data!$B$5</f>
        <v>Edinburgh</v>
      </c>
      <c r="G14" s="56" t="str">
        <f>'Service Points'!A42</f>
        <v>S8602_6</v>
      </c>
      <c r="H14" s="56" t="str">
        <f>'Service Points'!D42</f>
        <v>Corstorphine</v>
      </c>
      <c r="I14" s="56" t="str">
        <f>'Service Points'!E42</f>
        <v>Static</v>
      </c>
      <c r="J14" s="56">
        <f>'Service Points'!F42</f>
        <v>42</v>
      </c>
      <c r="K14" s="56">
        <f>'Service Points'!G42</f>
        <v>0</v>
      </c>
      <c r="L14" s="56">
        <f>'Service Points'!H42</f>
        <v>0</v>
      </c>
      <c r="M14" s="56" t="str">
        <f>'Service Points'!I42</f>
        <v>Local Authority Run Library</v>
      </c>
      <c r="N14" s="56" t="str">
        <f>'Service Points'!J42</f>
        <v>Yes</v>
      </c>
      <c r="O14" s="56" t="s">
        <v>76</v>
      </c>
      <c r="DD14" s="164"/>
      <c r="FR14" s="164"/>
      <c r="GB14" s="164"/>
    </row>
    <row r="15" spans="1:268" ht="12.75" customHeight="1" x14ac:dyDescent="0.3">
      <c r="A15" s="56" t="s">
        <v>247</v>
      </c>
      <c r="B15" s="56" t="s">
        <v>222</v>
      </c>
      <c r="E15" s="56" t="str">
        <f>Data!$A$5</f>
        <v>S8602</v>
      </c>
      <c r="F15" s="56" t="str">
        <f>Data!$B$5</f>
        <v>Edinburgh</v>
      </c>
      <c r="G15" s="56" t="str">
        <f>'Service Points'!A43</f>
        <v>S8602_7</v>
      </c>
      <c r="H15" s="56" t="str">
        <f>'Service Points'!D43</f>
        <v>Craigmillar</v>
      </c>
      <c r="I15" s="56" t="str">
        <f>'Service Points'!E43</f>
        <v>Static</v>
      </c>
      <c r="J15" s="56">
        <f>'Service Points'!F43</f>
        <v>51</v>
      </c>
      <c r="K15" s="56">
        <f>'Service Points'!G43</f>
        <v>0</v>
      </c>
      <c r="L15" s="56">
        <f>'Service Points'!H43</f>
        <v>1.7</v>
      </c>
      <c r="M15" s="56" t="str">
        <f>'Service Points'!I43</f>
        <v>Local Authority Run Library</v>
      </c>
      <c r="N15" s="56" t="str">
        <f>'Service Points'!J43</f>
        <v>Yes</v>
      </c>
      <c r="O15" s="56" t="s">
        <v>777</v>
      </c>
      <c r="BZ15" s="164"/>
      <c r="FR15" s="164"/>
      <c r="HL15" s="162"/>
    </row>
    <row r="16" spans="1:268" ht="12.75" customHeight="1" x14ac:dyDescent="0.3">
      <c r="A16" s="56" t="s">
        <v>717</v>
      </c>
      <c r="B16" s="56" t="s">
        <v>223</v>
      </c>
      <c r="E16" s="56" t="str">
        <f>Data!$A$5</f>
        <v>S8602</v>
      </c>
      <c r="F16" s="56" t="str">
        <f>Data!$B$5</f>
        <v>Edinburgh</v>
      </c>
      <c r="G16" s="56" t="str">
        <f>'Service Points'!A44</f>
        <v>S8602_8</v>
      </c>
      <c r="H16" s="56" t="str">
        <f>'Service Points'!D44</f>
        <v>Currie</v>
      </c>
      <c r="I16" s="56" t="str">
        <f>'Service Points'!E44</f>
        <v>Static</v>
      </c>
      <c r="J16" s="56">
        <f>'Service Points'!F44</f>
        <v>42</v>
      </c>
      <c r="K16" s="56">
        <f>'Service Points'!G44</f>
        <v>0</v>
      </c>
      <c r="L16" s="56">
        <f>'Service Points'!H44</f>
        <v>0</v>
      </c>
      <c r="M16" s="56" t="str">
        <f>'Service Points'!I44</f>
        <v>Local Authority Run Library</v>
      </c>
      <c r="N16" s="56" t="str">
        <f>'Service Points'!J44</f>
        <v>Yes</v>
      </c>
      <c r="O16" s="56" t="s">
        <v>54</v>
      </c>
      <c r="DD16" s="164"/>
      <c r="FR16" s="164"/>
    </row>
    <row r="17" spans="1:215" ht="12.75" customHeight="1" x14ac:dyDescent="0.3">
      <c r="A17" s="56" t="s">
        <v>718</v>
      </c>
      <c r="B17" s="56" t="s">
        <v>59</v>
      </c>
      <c r="E17" s="56" t="str">
        <f>Data!$A$5</f>
        <v>S8602</v>
      </c>
      <c r="F17" s="56" t="str">
        <f>Data!$B$5</f>
        <v>Edinburgh</v>
      </c>
      <c r="G17" s="56" t="str">
        <f>'Service Points'!A45</f>
        <v>S8602_9</v>
      </c>
      <c r="H17" s="56" t="str">
        <f>'Service Points'!D45</f>
        <v>Drumbrae</v>
      </c>
      <c r="I17" s="56" t="str">
        <f>'Service Points'!E45</f>
        <v>Static</v>
      </c>
      <c r="J17" s="56">
        <f>'Service Points'!F45</f>
        <v>51</v>
      </c>
      <c r="K17" s="56">
        <f>'Service Points'!G45</f>
        <v>0</v>
      </c>
      <c r="L17" s="56">
        <f>'Service Points'!H45</f>
        <v>1.7</v>
      </c>
      <c r="M17" s="56" t="str">
        <f>'Service Points'!I45</f>
        <v>Local Authority Run Library</v>
      </c>
      <c r="N17" s="56" t="str">
        <f>'Service Points'!J45</f>
        <v>Yes</v>
      </c>
      <c r="O17" s="56" t="s">
        <v>55</v>
      </c>
      <c r="FF17" s="164"/>
      <c r="FR17" s="164"/>
    </row>
    <row r="18" spans="1:215" ht="12.75" customHeight="1" x14ac:dyDescent="0.3">
      <c r="A18" s="56" t="s">
        <v>140</v>
      </c>
      <c r="B18" s="56" t="s">
        <v>139</v>
      </c>
      <c r="E18" s="56" t="str">
        <f>Data!$A$5</f>
        <v>S8602</v>
      </c>
      <c r="F18" s="56" t="str">
        <f>Data!$B$5</f>
        <v>Edinburgh</v>
      </c>
      <c r="G18" s="56" t="str">
        <f>'Service Points'!A46</f>
        <v>S8602_10</v>
      </c>
      <c r="H18" s="56" t="str">
        <f>'Service Points'!D46</f>
        <v>Fountainbridge</v>
      </c>
      <c r="I18" s="56" t="str">
        <f>'Service Points'!E46</f>
        <v>Static</v>
      </c>
      <c r="J18" s="56">
        <f>'Service Points'!F46</f>
        <v>42</v>
      </c>
      <c r="K18" s="56">
        <f>'Service Points'!G46</f>
        <v>0</v>
      </c>
      <c r="L18" s="56">
        <f>'Service Points'!H46</f>
        <v>1.1499999999999999</v>
      </c>
      <c r="M18" s="56" t="str">
        <f>'Service Points'!I46</f>
        <v>Local Authority Run Library</v>
      </c>
      <c r="N18" s="56" t="str">
        <f>'Service Points'!J46</f>
        <v>Yes</v>
      </c>
      <c r="DD18" s="164"/>
      <c r="FR18" s="164"/>
    </row>
    <row r="19" spans="1:215" ht="12.75" customHeight="1" x14ac:dyDescent="0.3">
      <c r="A19" s="56" t="s">
        <v>240</v>
      </c>
      <c r="B19" s="56" t="s">
        <v>141</v>
      </c>
      <c r="E19" s="56" t="str">
        <f>Data!$A$5</f>
        <v>S8602</v>
      </c>
      <c r="F19" s="56" t="str">
        <f>Data!$B$5</f>
        <v>Edinburgh</v>
      </c>
      <c r="G19" s="56" t="str">
        <f>'Service Points'!A47</f>
        <v>S8602_11</v>
      </c>
      <c r="H19" s="56" t="str">
        <f>'Service Points'!D47</f>
        <v>Gilmerton</v>
      </c>
      <c r="I19" s="56" t="str">
        <f>'Service Points'!E47</f>
        <v>Static</v>
      </c>
      <c r="J19" s="56">
        <f>'Service Points'!F47</f>
        <v>32</v>
      </c>
      <c r="K19" s="56">
        <f>'Service Points'!G47</f>
        <v>0</v>
      </c>
      <c r="L19" s="56">
        <f>'Service Points'!H47</f>
        <v>1.1499999999999999</v>
      </c>
      <c r="M19" s="56" t="str">
        <f>'Service Points'!I47</f>
        <v>Local Authority Run Library</v>
      </c>
      <c r="N19" s="56" t="str">
        <f>'Service Points'!J47</f>
        <v>Yes</v>
      </c>
      <c r="O19" s="56" t="s">
        <v>77</v>
      </c>
      <c r="T19" s="56">
        <v>1</v>
      </c>
      <c r="U19" s="56">
        <v>2</v>
      </c>
      <c r="V19" s="56">
        <v>3</v>
      </c>
      <c r="W19" s="56">
        <v>4</v>
      </c>
      <c r="X19" s="56">
        <v>5</v>
      </c>
      <c r="Y19" s="56">
        <v>6</v>
      </c>
      <c r="Z19" s="56">
        <v>7</v>
      </c>
      <c r="AA19" s="56">
        <v>8</v>
      </c>
      <c r="AB19" s="56">
        <v>9</v>
      </c>
      <c r="AC19" s="56">
        <v>10</v>
      </c>
      <c r="AD19" s="56">
        <v>11</v>
      </c>
      <c r="AE19" s="56">
        <v>12</v>
      </c>
      <c r="AF19" s="56">
        <v>13</v>
      </c>
      <c r="AG19" s="56">
        <v>14</v>
      </c>
      <c r="AH19" s="56">
        <v>15</v>
      </c>
      <c r="AI19" s="56">
        <v>16</v>
      </c>
      <c r="AJ19" s="56">
        <v>17</v>
      </c>
      <c r="AK19" s="56">
        <v>18</v>
      </c>
      <c r="AL19" s="56">
        <v>19</v>
      </c>
      <c r="AM19" s="56">
        <v>20</v>
      </c>
      <c r="AN19" s="56">
        <v>21</v>
      </c>
      <c r="AO19" s="56">
        <v>22</v>
      </c>
      <c r="AP19" s="56">
        <v>23</v>
      </c>
      <c r="AQ19" s="56">
        <v>24</v>
      </c>
      <c r="AR19" s="56">
        <v>25</v>
      </c>
      <c r="AS19" s="56">
        <v>26</v>
      </c>
      <c r="AT19" s="56">
        <v>27</v>
      </c>
      <c r="AU19" s="56">
        <v>28</v>
      </c>
      <c r="AV19" s="56">
        <v>29</v>
      </c>
      <c r="AW19" s="56">
        <v>30</v>
      </c>
      <c r="AX19" s="56">
        <v>31</v>
      </c>
      <c r="AY19" s="56">
        <v>32</v>
      </c>
      <c r="AZ19" s="56">
        <v>33</v>
      </c>
      <c r="BA19" s="56">
        <v>34</v>
      </c>
      <c r="BB19" s="56">
        <v>35</v>
      </c>
      <c r="BC19" s="56">
        <v>36</v>
      </c>
      <c r="BD19" s="56">
        <v>37</v>
      </c>
      <c r="BE19" s="56">
        <v>38</v>
      </c>
      <c r="BF19" s="56">
        <v>39</v>
      </c>
      <c r="BG19" s="56">
        <v>40</v>
      </c>
      <c r="BH19" s="56">
        <v>41</v>
      </c>
      <c r="BI19" s="56">
        <v>42</v>
      </c>
      <c r="BJ19" s="56">
        <v>43</v>
      </c>
      <c r="BK19" s="56">
        <v>44</v>
      </c>
      <c r="BL19" s="56">
        <v>45</v>
      </c>
      <c r="BM19" s="56">
        <v>46</v>
      </c>
      <c r="BN19" s="56">
        <v>47</v>
      </c>
      <c r="BO19" s="56">
        <v>48</v>
      </c>
      <c r="BP19" s="56">
        <v>49</v>
      </c>
      <c r="BQ19" s="56">
        <v>50</v>
      </c>
      <c r="BR19" s="56">
        <v>51</v>
      </c>
      <c r="BS19" s="56">
        <v>52</v>
      </c>
      <c r="BT19" s="56">
        <v>53</v>
      </c>
      <c r="BU19" s="56">
        <v>54</v>
      </c>
      <c r="BV19" s="56">
        <v>55</v>
      </c>
      <c r="BW19" s="56">
        <v>56</v>
      </c>
      <c r="BX19" s="56">
        <v>57</v>
      </c>
      <c r="BY19" s="56">
        <v>58</v>
      </c>
      <c r="BZ19" s="56">
        <v>59</v>
      </c>
      <c r="CA19" s="56">
        <v>60</v>
      </c>
      <c r="CB19" s="56">
        <v>61</v>
      </c>
      <c r="CC19" s="56">
        <v>62</v>
      </c>
      <c r="CD19" s="56">
        <v>63</v>
      </c>
      <c r="CE19" s="56">
        <v>64</v>
      </c>
      <c r="CF19" s="56">
        <v>65</v>
      </c>
      <c r="CG19" s="56">
        <v>66</v>
      </c>
      <c r="CH19" s="56">
        <v>67</v>
      </c>
      <c r="CI19" s="56">
        <v>68</v>
      </c>
      <c r="CJ19" s="56">
        <v>69</v>
      </c>
      <c r="CK19" s="56">
        <v>70</v>
      </c>
      <c r="CL19" s="56">
        <v>71</v>
      </c>
      <c r="CM19" s="56">
        <v>72</v>
      </c>
      <c r="CN19" s="56">
        <v>73</v>
      </c>
      <c r="CO19" s="56">
        <v>74</v>
      </c>
      <c r="CP19" s="56">
        <v>75</v>
      </c>
      <c r="CQ19" s="56">
        <v>76</v>
      </c>
      <c r="CR19" s="56">
        <v>77</v>
      </c>
      <c r="CS19" s="56">
        <v>78</v>
      </c>
      <c r="CT19" s="56">
        <v>79</v>
      </c>
      <c r="CU19" s="56">
        <v>80</v>
      </c>
      <c r="CV19" s="56">
        <v>81</v>
      </c>
      <c r="CW19" s="56">
        <v>82</v>
      </c>
      <c r="CX19" s="56">
        <v>83</v>
      </c>
      <c r="CY19" s="56">
        <v>84</v>
      </c>
      <c r="CZ19" s="56">
        <v>85</v>
      </c>
      <c r="DA19" s="56">
        <v>86</v>
      </c>
      <c r="DB19" s="56">
        <v>87</v>
      </c>
      <c r="DC19" s="56">
        <v>88</v>
      </c>
      <c r="DD19" s="56">
        <v>89</v>
      </c>
      <c r="DE19" s="56">
        <v>90</v>
      </c>
      <c r="DF19" s="56">
        <v>91</v>
      </c>
      <c r="DG19" s="56">
        <v>92</v>
      </c>
      <c r="DH19" s="56">
        <v>93</v>
      </c>
      <c r="DI19" s="56">
        <v>94</v>
      </c>
      <c r="DJ19" s="56">
        <v>95</v>
      </c>
      <c r="DK19" s="56">
        <v>96</v>
      </c>
      <c r="DL19" s="56">
        <v>97</v>
      </c>
      <c r="DM19" s="56">
        <v>98</v>
      </c>
      <c r="DN19" s="56">
        <v>99</v>
      </c>
      <c r="DO19" s="56">
        <v>100</v>
      </c>
      <c r="DP19" s="56">
        <v>101</v>
      </c>
      <c r="DQ19" s="56">
        <v>102</v>
      </c>
      <c r="DR19" s="56">
        <v>103</v>
      </c>
      <c r="DS19" s="56">
        <v>104</v>
      </c>
      <c r="DT19" s="56">
        <v>105</v>
      </c>
      <c r="DU19" s="56">
        <v>106</v>
      </c>
      <c r="DV19" s="56">
        <v>107</v>
      </c>
      <c r="DW19" s="56">
        <v>108</v>
      </c>
      <c r="DX19" s="56">
        <v>109</v>
      </c>
      <c r="DY19" s="56">
        <v>110</v>
      </c>
      <c r="DZ19" s="56">
        <v>111</v>
      </c>
      <c r="EA19" s="56">
        <v>112</v>
      </c>
      <c r="EB19" s="56">
        <v>113</v>
      </c>
      <c r="EC19" s="56">
        <v>114</v>
      </c>
      <c r="ED19" s="56">
        <v>115</v>
      </c>
      <c r="EE19" s="56">
        <v>116</v>
      </c>
      <c r="EF19" s="56">
        <v>117</v>
      </c>
      <c r="EG19" s="56">
        <v>118</v>
      </c>
      <c r="EH19" s="56">
        <v>119</v>
      </c>
      <c r="EI19" s="56">
        <v>120</v>
      </c>
      <c r="EJ19" s="56">
        <v>121</v>
      </c>
      <c r="EK19" s="56">
        <v>122</v>
      </c>
      <c r="EL19" s="56">
        <v>123</v>
      </c>
      <c r="EM19" s="56">
        <v>124</v>
      </c>
      <c r="EN19" s="56">
        <v>125</v>
      </c>
      <c r="EO19" s="56">
        <v>126</v>
      </c>
      <c r="EP19" s="56">
        <v>127</v>
      </c>
      <c r="EQ19" s="56">
        <v>128</v>
      </c>
      <c r="ER19" s="56">
        <v>129</v>
      </c>
      <c r="ES19" s="56">
        <v>130</v>
      </c>
      <c r="ET19" s="56">
        <v>131</v>
      </c>
      <c r="EU19" s="56">
        <v>132</v>
      </c>
      <c r="EV19" s="56">
        <v>133</v>
      </c>
      <c r="EW19" s="56">
        <v>134</v>
      </c>
      <c r="EX19" s="56">
        <v>135</v>
      </c>
      <c r="EY19" s="56">
        <v>136</v>
      </c>
      <c r="EZ19" s="56">
        <v>137</v>
      </c>
      <c r="FA19" s="56">
        <v>138</v>
      </c>
      <c r="FB19" s="56">
        <v>139</v>
      </c>
      <c r="FC19" s="56">
        <v>140</v>
      </c>
      <c r="FD19" s="56">
        <v>141</v>
      </c>
      <c r="FE19" s="56">
        <v>142</v>
      </c>
      <c r="FF19" s="56">
        <v>143</v>
      </c>
      <c r="FG19" s="56">
        <v>144</v>
      </c>
      <c r="FH19" s="56">
        <v>145</v>
      </c>
      <c r="FI19" s="56">
        <v>146</v>
      </c>
      <c r="FJ19" s="56">
        <v>147</v>
      </c>
      <c r="FK19" s="56">
        <v>148</v>
      </c>
      <c r="FL19" s="56">
        <v>149</v>
      </c>
      <c r="FM19" s="56">
        <v>150</v>
      </c>
      <c r="FN19" s="56">
        <v>151</v>
      </c>
      <c r="FO19" s="56">
        <v>152</v>
      </c>
      <c r="FP19" s="56">
        <v>153</v>
      </c>
      <c r="FQ19" s="56">
        <v>154</v>
      </c>
      <c r="FR19" s="56">
        <v>155</v>
      </c>
      <c r="FS19" s="56">
        <v>156</v>
      </c>
      <c r="FT19" s="56">
        <v>157</v>
      </c>
      <c r="FU19" s="56">
        <v>158</v>
      </c>
      <c r="FV19" s="56">
        <v>159</v>
      </c>
      <c r="FW19" s="56">
        <v>160</v>
      </c>
      <c r="FX19" s="56">
        <v>161</v>
      </c>
      <c r="FY19" s="56">
        <v>162</v>
      </c>
      <c r="FZ19" s="56">
        <v>163</v>
      </c>
      <c r="GA19" s="56">
        <v>164</v>
      </c>
      <c r="GB19" s="56">
        <v>165</v>
      </c>
      <c r="GC19" s="56">
        <v>166</v>
      </c>
      <c r="GD19" s="56">
        <v>167</v>
      </c>
      <c r="GE19" s="56">
        <v>168</v>
      </c>
      <c r="GF19" s="56">
        <v>169</v>
      </c>
      <c r="GG19" s="56">
        <v>170</v>
      </c>
      <c r="GH19" s="56">
        <v>171</v>
      </c>
      <c r="GI19" s="56">
        <v>172</v>
      </c>
      <c r="GJ19" s="56">
        <v>173</v>
      </c>
      <c r="GK19" s="56">
        <v>174</v>
      </c>
      <c r="GL19" s="56">
        <v>175</v>
      </c>
      <c r="GM19" s="56">
        <v>176</v>
      </c>
      <c r="GN19" s="56">
        <v>185</v>
      </c>
      <c r="GO19" s="56">
        <v>186</v>
      </c>
      <c r="GP19" s="56">
        <v>187</v>
      </c>
      <c r="GQ19" s="56">
        <v>188</v>
      </c>
      <c r="GR19" s="56">
        <v>189</v>
      </c>
      <c r="GS19" s="56">
        <v>190</v>
      </c>
      <c r="GT19" s="56">
        <v>191</v>
      </c>
      <c r="GU19" s="56">
        <v>192</v>
      </c>
      <c r="GV19" s="56">
        <v>193</v>
      </c>
      <c r="GW19" s="56">
        <v>194</v>
      </c>
      <c r="GX19" s="56">
        <v>195</v>
      </c>
      <c r="GY19" s="56">
        <v>196</v>
      </c>
      <c r="GZ19" s="56">
        <v>177</v>
      </c>
      <c r="HA19" s="56">
        <v>178</v>
      </c>
      <c r="HB19" s="56">
        <v>179</v>
      </c>
      <c r="HC19" s="56">
        <v>180</v>
      </c>
      <c r="HD19" s="56">
        <v>181</v>
      </c>
      <c r="HE19" s="56">
        <v>182</v>
      </c>
      <c r="HF19" s="56">
        <v>183</v>
      </c>
      <c r="HG19" s="56">
        <v>184</v>
      </c>
    </row>
    <row r="20" spans="1:215" ht="12.75" customHeight="1" x14ac:dyDescent="0.3">
      <c r="A20" s="56" t="s">
        <v>393</v>
      </c>
      <c r="B20" s="56" t="s">
        <v>392</v>
      </c>
      <c r="E20" s="56" t="str">
        <f>Data!$A$5</f>
        <v>S8602</v>
      </c>
      <c r="F20" s="56" t="str">
        <f>Data!$B$5</f>
        <v>Edinburgh</v>
      </c>
      <c r="G20" s="56" t="str">
        <f>'Service Points'!A48</f>
        <v>S8602_12</v>
      </c>
      <c r="H20" s="56" t="str">
        <f>'Service Points'!D48</f>
        <v>Granton</v>
      </c>
      <c r="I20" s="56" t="str">
        <f>'Service Points'!E48</f>
        <v>Static</v>
      </c>
      <c r="J20" s="56">
        <f>'Service Points'!F48</f>
        <v>32</v>
      </c>
      <c r="K20" s="56">
        <f>'Service Points'!G48</f>
        <v>0</v>
      </c>
      <c r="L20" s="56">
        <f>'Service Points'!H48</f>
        <v>0</v>
      </c>
      <c r="M20" s="56" t="str">
        <f>'Service Points'!I48</f>
        <v>Local Authority Run Library</v>
      </c>
      <c r="N20" s="56" t="str">
        <f>'Service Points'!J48</f>
        <v>Yes</v>
      </c>
      <c r="O20" s="56" t="s">
        <v>38</v>
      </c>
      <c r="FR20" s="164"/>
    </row>
    <row r="21" spans="1:215" ht="12.75" customHeight="1" x14ac:dyDescent="0.3">
      <c r="A21" s="56" t="s">
        <v>147</v>
      </c>
      <c r="B21" s="56" t="s">
        <v>146</v>
      </c>
      <c r="E21" s="56" t="str">
        <f>Data!$A$5</f>
        <v>S8602</v>
      </c>
      <c r="F21" s="56" t="str">
        <f>Data!$B$5</f>
        <v>Edinburgh</v>
      </c>
      <c r="G21" s="56" t="str">
        <f>'Service Points'!A49</f>
        <v>S8602_13</v>
      </c>
      <c r="H21" s="56" t="str">
        <f>'Service Points'!D49</f>
        <v>Kirkliston</v>
      </c>
      <c r="I21" s="56" t="str">
        <f>'Service Points'!E49</f>
        <v>Static</v>
      </c>
      <c r="J21" s="56">
        <f>'Service Points'!F49</f>
        <v>32</v>
      </c>
      <c r="K21" s="56">
        <f>'Service Points'!G49</f>
        <v>0</v>
      </c>
      <c r="L21" s="56">
        <f>'Service Points'!H49</f>
        <v>4.6100000000000003</v>
      </c>
      <c r="M21" s="56" t="str">
        <f>'Service Points'!I49</f>
        <v>Local Authority Run Library</v>
      </c>
      <c r="N21" s="56" t="str">
        <f>'Service Points'!J49</f>
        <v>Yes</v>
      </c>
      <c r="O21" s="56" t="s">
        <v>39</v>
      </c>
      <c r="DD21" s="164"/>
      <c r="FF21" s="164"/>
      <c r="FR21" s="164"/>
    </row>
    <row r="22" spans="1:215" ht="12.75" customHeight="1" x14ac:dyDescent="0.3">
      <c r="A22" s="56" t="s">
        <v>674</v>
      </c>
      <c r="B22" s="56" t="s">
        <v>731</v>
      </c>
      <c r="E22" s="56" t="str">
        <f>Data!$A$5</f>
        <v>S8602</v>
      </c>
      <c r="F22" s="56" t="str">
        <f>Data!$B$5</f>
        <v>Edinburgh</v>
      </c>
      <c r="G22" s="56" t="str">
        <f>'Service Points'!A50</f>
        <v>S8602_14</v>
      </c>
      <c r="H22" s="56" t="str">
        <f>'Service Points'!D50</f>
        <v>Leith</v>
      </c>
      <c r="I22" s="56" t="str">
        <f>'Service Points'!E50</f>
        <v>Static</v>
      </c>
      <c r="J22" s="56">
        <f>'Service Points'!F50</f>
        <v>51</v>
      </c>
      <c r="K22" s="56">
        <f>'Service Points'!G50</f>
        <v>0</v>
      </c>
      <c r="L22" s="56">
        <f>'Service Points'!H50</f>
        <v>0</v>
      </c>
      <c r="M22" s="56" t="str">
        <f>'Service Points'!I50</f>
        <v>Local Authority Run Library</v>
      </c>
      <c r="N22" s="56" t="str">
        <f>'Service Points'!J50</f>
        <v>Yes</v>
      </c>
      <c r="EH22" s="164"/>
    </row>
    <row r="23" spans="1:215" ht="12.75" customHeight="1" x14ac:dyDescent="0.3">
      <c r="A23" s="56" t="s">
        <v>248</v>
      </c>
      <c r="B23" s="56" t="s">
        <v>241</v>
      </c>
      <c r="E23" s="56" t="str">
        <f>Data!$A$5</f>
        <v>S8602</v>
      </c>
      <c r="F23" s="56" t="str">
        <f>Data!$B$5</f>
        <v>Edinburgh</v>
      </c>
      <c r="G23" s="56" t="str">
        <f>'Service Points'!A51</f>
        <v>S8602_15</v>
      </c>
      <c r="H23" s="56" t="str">
        <f>'Service Points'!D51</f>
        <v>McDonald Road</v>
      </c>
      <c r="I23" s="56" t="str">
        <f>'Service Points'!E51</f>
        <v>Static</v>
      </c>
      <c r="J23" s="56">
        <f>'Service Points'!F51</f>
        <v>51</v>
      </c>
      <c r="K23" s="56">
        <f>'Service Points'!G51</f>
        <v>0</v>
      </c>
      <c r="L23" s="56">
        <f>'Service Points'!H51</f>
        <v>6.9</v>
      </c>
      <c r="M23" s="56" t="str">
        <f>'Service Points'!I51</f>
        <v>Local Authority Run Library</v>
      </c>
      <c r="N23" s="56" t="str">
        <f>'Service Points'!J51</f>
        <v>Yes</v>
      </c>
      <c r="DD23" s="164"/>
      <c r="EH23" s="164"/>
    </row>
    <row r="24" spans="1:215" ht="12.75" customHeight="1" x14ac:dyDescent="0.3">
      <c r="A24" s="56" t="s">
        <v>336</v>
      </c>
      <c r="B24" s="56" t="s">
        <v>335</v>
      </c>
      <c r="E24" s="56" t="str">
        <f>Data!$A$5</f>
        <v>S8602</v>
      </c>
      <c r="F24" s="56" t="str">
        <f>Data!$B$5</f>
        <v>Edinburgh</v>
      </c>
      <c r="G24" s="56" t="str">
        <f>'Service Points'!A52</f>
        <v>S8602_16</v>
      </c>
      <c r="H24" s="56" t="str">
        <f>'Service Points'!D52</f>
        <v>Moredun</v>
      </c>
      <c r="I24" s="56" t="str">
        <f>'Service Points'!E52</f>
        <v>Static</v>
      </c>
      <c r="J24" s="56">
        <f>'Service Points'!F52</f>
        <v>42</v>
      </c>
      <c r="K24" s="56">
        <f>'Service Points'!G52</f>
        <v>0</v>
      </c>
      <c r="L24" s="56">
        <f>'Service Points'!H52</f>
        <v>0</v>
      </c>
      <c r="M24" s="56" t="str">
        <f>'Service Points'!I52</f>
        <v>Local Authority Run Library</v>
      </c>
      <c r="N24" s="56" t="str">
        <f>'Service Points'!J52</f>
        <v>Yes</v>
      </c>
    </row>
    <row r="25" spans="1:215" ht="12.75" customHeight="1" x14ac:dyDescent="0.3">
      <c r="A25" s="56" t="s">
        <v>149</v>
      </c>
      <c r="B25" s="56" t="s">
        <v>148</v>
      </c>
      <c r="E25" s="56" t="str">
        <f>Data!$A$5</f>
        <v>S8602</v>
      </c>
      <c r="F25" s="56" t="str">
        <f>Data!$B$5</f>
        <v>Edinburgh</v>
      </c>
      <c r="G25" s="56" t="str">
        <f>'Service Points'!A53</f>
        <v>S8602_17</v>
      </c>
      <c r="H25" s="56" t="str">
        <f>'Service Points'!D53</f>
        <v>Morningside</v>
      </c>
      <c r="I25" s="56" t="str">
        <f>'Service Points'!E53</f>
        <v>Static</v>
      </c>
      <c r="J25" s="56">
        <f>'Service Points'!F53</f>
        <v>51</v>
      </c>
      <c r="K25" s="56">
        <f>'Service Points'!G53</f>
        <v>0</v>
      </c>
      <c r="L25" s="56">
        <f>'Service Points'!H53</f>
        <v>0</v>
      </c>
      <c r="M25" s="56" t="str">
        <f>'Service Points'!I53</f>
        <v>Local Authority Run Library</v>
      </c>
      <c r="N25" s="56" t="str">
        <f>'Service Points'!J53</f>
        <v>Yes</v>
      </c>
      <c r="DD25" s="164"/>
    </row>
    <row r="26" spans="1:215" ht="12.75" customHeight="1" x14ac:dyDescent="0.3">
      <c r="A26" s="56" t="s">
        <v>151</v>
      </c>
      <c r="B26" s="56" t="s">
        <v>150</v>
      </c>
      <c r="E26" s="56" t="str">
        <f>Data!$A$5</f>
        <v>S8602</v>
      </c>
      <c r="F26" s="56" t="str">
        <f>Data!$B$5</f>
        <v>Edinburgh</v>
      </c>
      <c r="G26" s="56" t="str">
        <f>'Service Points'!A54</f>
        <v>S8602_18</v>
      </c>
      <c r="H26" s="56" t="str">
        <f>'Service Points'!D54</f>
        <v>Muirhouse</v>
      </c>
      <c r="I26" s="56" t="str">
        <f>'Service Points'!E54</f>
        <v>Static</v>
      </c>
      <c r="J26" s="56">
        <f>'Service Points'!F54</f>
        <v>51</v>
      </c>
      <c r="K26" s="56">
        <f>'Service Points'!G54</f>
        <v>0</v>
      </c>
      <c r="L26" s="56">
        <f>'Service Points'!H54</f>
        <v>0</v>
      </c>
      <c r="M26" s="56" t="str">
        <f>'Service Points'!I54</f>
        <v>Local Authority Run Library</v>
      </c>
      <c r="N26" s="56" t="str">
        <f>'Service Points'!J54</f>
        <v>Yes</v>
      </c>
      <c r="DD26" s="164"/>
      <c r="EH26" s="164"/>
    </row>
    <row r="27" spans="1:215" ht="12.75" customHeight="1" x14ac:dyDescent="0.3">
      <c r="A27" s="56" t="s">
        <v>707</v>
      </c>
      <c r="B27" s="56" t="s">
        <v>507</v>
      </c>
      <c r="E27" s="56" t="str">
        <f>Data!$A$5</f>
        <v>S8602</v>
      </c>
      <c r="F27" s="56" t="str">
        <f>Data!$B$5</f>
        <v>Edinburgh</v>
      </c>
      <c r="G27" s="56" t="str">
        <f>'Service Points'!A55</f>
        <v>S8602_19</v>
      </c>
      <c r="H27" s="56" t="str">
        <f>'Service Points'!D55</f>
        <v>Newington</v>
      </c>
      <c r="I27" s="56" t="str">
        <f>'Service Points'!E55</f>
        <v>Static</v>
      </c>
      <c r="J27" s="56">
        <f>'Service Points'!F55</f>
        <v>51</v>
      </c>
      <c r="K27" s="56">
        <f>'Service Points'!G55</f>
        <v>0</v>
      </c>
      <c r="L27" s="56">
        <f>'Service Points'!H55</f>
        <v>6.9</v>
      </c>
      <c r="M27" s="56" t="str">
        <f>'Service Points'!I55</f>
        <v>Local Authority Run Library</v>
      </c>
      <c r="N27" s="56" t="str">
        <f>'Service Points'!J55</f>
        <v>Yes</v>
      </c>
    </row>
    <row r="28" spans="1:215" ht="12.75" customHeight="1" x14ac:dyDescent="0.3">
      <c r="A28" s="56" t="s">
        <v>365</v>
      </c>
      <c r="B28" s="56" t="s">
        <v>364</v>
      </c>
      <c r="E28" s="56" t="str">
        <f>Data!$A$5</f>
        <v>S8602</v>
      </c>
      <c r="F28" s="56" t="str">
        <f>Data!$B$5</f>
        <v>Edinburgh</v>
      </c>
      <c r="G28" s="56" t="str">
        <f>'Service Points'!A56</f>
        <v>S8602_20</v>
      </c>
      <c r="H28" s="56" t="str">
        <f>'Service Points'!D56</f>
        <v>Oxgangs</v>
      </c>
      <c r="I28" s="56" t="str">
        <f>'Service Points'!E56</f>
        <v>Static</v>
      </c>
      <c r="J28" s="56">
        <f>'Service Points'!F56</f>
        <v>51</v>
      </c>
      <c r="K28" s="56">
        <f>'Service Points'!G56</f>
        <v>0</v>
      </c>
      <c r="L28" s="56">
        <f>'Service Points'!H56</f>
        <v>0</v>
      </c>
      <c r="M28" s="56" t="str">
        <f>'Service Points'!I56</f>
        <v>Local Authority Run Library</v>
      </c>
      <c r="N28" s="56" t="str">
        <f>'Service Points'!J56</f>
        <v>Yes</v>
      </c>
    </row>
    <row r="29" spans="1:215" ht="12.75" customHeight="1" x14ac:dyDescent="0.3">
      <c r="A29" s="56" t="s">
        <v>6953</v>
      </c>
      <c r="B29" s="56" t="s">
        <v>6814</v>
      </c>
      <c r="E29" s="56" t="str">
        <f>Data!$A$5</f>
        <v>S8602</v>
      </c>
      <c r="F29" s="56" t="str">
        <f>Data!$B$5</f>
        <v>Edinburgh</v>
      </c>
      <c r="G29" s="56" t="str">
        <f>'Service Points'!A57</f>
        <v>S8602_21</v>
      </c>
      <c r="H29" s="56" t="str">
        <f>'Service Points'!D57</f>
        <v>Piershill</v>
      </c>
      <c r="I29" s="56" t="str">
        <f>'Service Points'!E57</f>
        <v>Static</v>
      </c>
      <c r="J29" s="56">
        <f>'Service Points'!F57</f>
        <v>42</v>
      </c>
      <c r="K29" s="56">
        <f>'Service Points'!G57</f>
        <v>0</v>
      </c>
      <c r="L29" s="56">
        <f>'Service Points'!H57</f>
        <v>0</v>
      </c>
      <c r="M29" s="56" t="str">
        <f>'Service Points'!I57</f>
        <v>Local Authority Run Library</v>
      </c>
      <c r="N29" s="56" t="str">
        <f>'Service Points'!J57</f>
        <v>Yes</v>
      </c>
    </row>
    <row r="30" spans="1:215" ht="12.75" customHeight="1" x14ac:dyDescent="0.3">
      <c r="A30" s="56" t="s">
        <v>153</v>
      </c>
      <c r="B30" s="56" t="s">
        <v>152</v>
      </c>
      <c r="E30" s="56" t="str">
        <f>Data!$A$5</f>
        <v>S8602</v>
      </c>
      <c r="F30" s="56" t="str">
        <f>Data!$B$5</f>
        <v>Edinburgh</v>
      </c>
      <c r="G30" s="56" t="str">
        <f>'Service Points'!A58</f>
        <v>S8602_22</v>
      </c>
      <c r="H30" s="56" t="str">
        <f>'Service Points'!D58</f>
        <v>Portobello</v>
      </c>
      <c r="I30" s="56" t="str">
        <f>'Service Points'!E58</f>
        <v>Static</v>
      </c>
      <c r="J30" s="56">
        <f>'Service Points'!F58</f>
        <v>51</v>
      </c>
      <c r="K30" s="56">
        <f>'Service Points'!G58</f>
        <v>0</v>
      </c>
      <c r="L30" s="56">
        <f>'Service Points'!H58</f>
        <v>0</v>
      </c>
      <c r="M30" s="56" t="str">
        <f>'Service Points'!I58</f>
        <v>Local Authority Run Library</v>
      </c>
      <c r="N30" s="56" t="str">
        <f>'Service Points'!J58</f>
        <v>Yes</v>
      </c>
      <c r="EH30" s="164"/>
    </row>
    <row r="31" spans="1:215" ht="12.75" customHeight="1" x14ac:dyDescent="0.3">
      <c r="A31" s="56" t="s">
        <v>669</v>
      </c>
      <c r="B31" s="56" t="s">
        <v>668</v>
      </c>
      <c r="E31" s="56" t="str">
        <f>Data!$A$5</f>
        <v>S8602</v>
      </c>
      <c r="F31" s="56" t="str">
        <f>Data!$B$5</f>
        <v>Edinburgh</v>
      </c>
      <c r="G31" s="56" t="str">
        <f>'Service Points'!A59</f>
        <v>S8602_23</v>
      </c>
      <c r="H31" s="56" t="str">
        <f>'Service Points'!D59</f>
        <v>Ratho</v>
      </c>
      <c r="I31" s="56" t="str">
        <f>'Service Points'!E59</f>
        <v>Static</v>
      </c>
      <c r="J31" s="56">
        <f>'Service Points'!F59</f>
        <v>42</v>
      </c>
      <c r="K31" s="56">
        <f>'Service Points'!G59</f>
        <v>0</v>
      </c>
      <c r="L31" s="56">
        <f>'Service Points'!H59</f>
        <v>0</v>
      </c>
      <c r="M31" s="56" t="str">
        <f>'Service Points'!I59</f>
        <v>Local Authority Run Library</v>
      </c>
      <c r="N31" s="56" t="str">
        <f>'Service Points'!J59</f>
        <v>Yes</v>
      </c>
      <c r="EH31" s="164"/>
    </row>
    <row r="32" spans="1:215" ht="12.75" customHeight="1" x14ac:dyDescent="0.3">
      <c r="A32" s="56" t="s">
        <v>243</v>
      </c>
      <c r="B32" s="56" t="s">
        <v>242</v>
      </c>
      <c r="E32" s="56" t="str">
        <f>Data!$A$5</f>
        <v>S8602</v>
      </c>
      <c r="F32" s="56" t="str">
        <f>Data!$B$5</f>
        <v>Edinburgh</v>
      </c>
      <c r="G32" s="56" t="str">
        <f>'Service Points'!A60</f>
        <v>S8602_24</v>
      </c>
      <c r="H32" s="56" t="str">
        <f>'Service Points'!D60</f>
        <v>Sighthill</v>
      </c>
      <c r="I32" s="56" t="str">
        <f>'Service Points'!E60</f>
        <v>Static</v>
      </c>
      <c r="J32" s="56">
        <f>'Service Points'!F60</f>
        <v>32</v>
      </c>
      <c r="K32" s="56">
        <f>'Service Points'!G60</f>
        <v>0</v>
      </c>
      <c r="L32" s="56">
        <f>'Service Points'!H60</f>
        <v>0</v>
      </c>
      <c r="M32" s="56" t="str">
        <f>'Service Points'!I60</f>
        <v>Local Authority Run Library</v>
      </c>
      <c r="N32" s="56" t="str">
        <f>'Service Points'!J60</f>
        <v>Yes</v>
      </c>
      <c r="EH32" s="164"/>
    </row>
    <row r="33" spans="1:14" ht="12.75" customHeight="1" x14ac:dyDescent="0.3">
      <c r="A33" s="56" t="s">
        <v>509</v>
      </c>
      <c r="B33" s="56" t="s">
        <v>508</v>
      </c>
      <c r="E33" s="56" t="str">
        <f>Data!$A$5</f>
        <v>S8602</v>
      </c>
      <c r="F33" s="56" t="str">
        <f>Data!$B$5</f>
        <v>Edinburgh</v>
      </c>
      <c r="G33" s="56" t="str">
        <f>'Service Points'!A61</f>
        <v>S8602_25</v>
      </c>
      <c r="H33" s="56" t="str">
        <f>'Service Points'!D61</f>
        <v>South Neighbourhood</v>
      </c>
      <c r="I33" s="56" t="str">
        <f>'Service Points'!E61</f>
        <v>Static</v>
      </c>
      <c r="J33" s="56">
        <f>'Service Points'!F61</f>
        <v>41.4</v>
      </c>
      <c r="K33" s="56">
        <f>'Service Points'!G61</f>
        <v>0</v>
      </c>
      <c r="L33" s="56">
        <f>'Service Points'!H61</f>
        <v>0</v>
      </c>
      <c r="M33" s="56" t="str">
        <f>'Service Points'!I61</f>
        <v>Local Authority Run Library</v>
      </c>
      <c r="N33" s="56" t="str">
        <f>'Service Points'!J61</f>
        <v>Yes</v>
      </c>
    </row>
    <row r="34" spans="1:14" ht="12.75" customHeight="1" x14ac:dyDescent="0.3">
      <c r="A34" s="56" t="s">
        <v>249</v>
      </c>
      <c r="B34" s="56" t="s">
        <v>154</v>
      </c>
      <c r="E34" s="56" t="str">
        <f>Data!$A$5</f>
        <v>S8602</v>
      </c>
      <c r="F34" s="56" t="str">
        <f>Data!$B$5</f>
        <v>Edinburgh</v>
      </c>
      <c r="G34" s="56" t="str">
        <f>'Service Points'!A62</f>
        <v>S8602_26</v>
      </c>
      <c r="H34" s="56" t="str">
        <f>'Service Points'!D62</f>
        <v>South Queensferry</v>
      </c>
      <c r="I34" s="56" t="str">
        <f>'Service Points'!E62</f>
        <v>Static</v>
      </c>
      <c r="J34" s="56">
        <f>'Service Points'!F62</f>
        <v>42</v>
      </c>
      <c r="K34" s="56">
        <f>'Service Points'!G62</f>
        <v>0</v>
      </c>
      <c r="L34" s="56">
        <f>'Service Points'!H62</f>
        <v>0</v>
      </c>
      <c r="M34" s="56" t="str">
        <f>'Service Points'!I62</f>
        <v>Local Authority Run Library</v>
      </c>
      <c r="N34" s="56" t="str">
        <f>'Service Points'!J62</f>
        <v>Yes</v>
      </c>
    </row>
    <row r="35" spans="1:14" ht="12.75" customHeight="1" x14ac:dyDescent="0.3">
      <c r="A35" s="56" t="s">
        <v>530</v>
      </c>
      <c r="B35" s="56" t="s">
        <v>529</v>
      </c>
      <c r="E35" s="56" t="str">
        <f>Data!$A$5</f>
        <v>S8602</v>
      </c>
      <c r="F35" s="56" t="str">
        <f>Data!$B$5</f>
        <v>Edinburgh</v>
      </c>
      <c r="G35" s="56" t="str">
        <f>'Service Points'!A63</f>
        <v>S8602_27</v>
      </c>
      <c r="H35" s="56" t="str">
        <f>'Service Points'!D63</f>
        <v>Stockbridge</v>
      </c>
      <c r="I35" s="56" t="str">
        <f>'Service Points'!E63</f>
        <v>Static</v>
      </c>
      <c r="J35" s="56">
        <f>'Service Points'!F63</f>
        <v>42</v>
      </c>
      <c r="K35" s="56">
        <f>'Service Points'!G63</f>
        <v>0</v>
      </c>
      <c r="L35" s="56">
        <f>'Service Points'!H63</f>
        <v>4.6100000000000003</v>
      </c>
      <c r="M35" s="56" t="str">
        <f>'Service Points'!I63</f>
        <v>Local Authority Run Library</v>
      </c>
      <c r="N35" s="56" t="str">
        <f>'Service Points'!J63</f>
        <v>Yes</v>
      </c>
    </row>
    <row r="36" spans="1:14" ht="12.75" customHeight="1" x14ac:dyDescent="0.3">
      <c r="A36" s="56" t="s">
        <v>107</v>
      </c>
      <c r="B36" s="56" t="s">
        <v>244</v>
      </c>
      <c r="E36" s="56" t="str">
        <f>Data!$A$5</f>
        <v>S8602</v>
      </c>
      <c r="F36" s="56" t="str">
        <f>Data!$B$5</f>
        <v>Edinburgh</v>
      </c>
      <c r="G36" s="56" t="str">
        <f>'Service Points'!A64</f>
        <v>S8602_28</v>
      </c>
      <c r="H36" s="56" t="str">
        <f>'Service Points'!D64</f>
        <v>Wester Hailes</v>
      </c>
      <c r="I36" s="56" t="str">
        <f>'Service Points'!E64</f>
        <v>Static</v>
      </c>
      <c r="J36" s="56">
        <f>'Service Points'!F64</f>
        <v>51</v>
      </c>
      <c r="K36" s="56">
        <f>'Service Points'!G64</f>
        <v>0</v>
      </c>
      <c r="L36" s="56">
        <f>'Service Points'!H64</f>
        <v>1.7</v>
      </c>
      <c r="M36" s="56" t="str">
        <f>'Service Points'!I64</f>
        <v>Local Authority Run Library</v>
      </c>
      <c r="N36" s="56" t="str">
        <f>'Service Points'!J64</f>
        <v>Yes</v>
      </c>
    </row>
    <row r="37" spans="1:14" ht="12.75" customHeight="1" x14ac:dyDescent="0.3">
      <c r="A37" s="56" t="s">
        <v>476</v>
      </c>
      <c r="B37" s="56" t="s">
        <v>6815</v>
      </c>
      <c r="E37" s="56" t="str">
        <f>Data!$A$5</f>
        <v>S8602</v>
      </c>
      <c r="F37" s="56" t="str">
        <f>Data!$B$5</f>
        <v>Edinburgh</v>
      </c>
      <c r="G37" s="56" t="str">
        <f>'Service Points'!A65</f>
        <v>S8602_29</v>
      </c>
      <c r="H37" s="56" t="str">
        <f>'Service Points'!D65</f>
        <v>Mobile 1</v>
      </c>
      <c r="I37" s="56" t="str">
        <f>'Service Points'!E65</f>
        <v>Mobile</v>
      </c>
      <c r="J37" s="56">
        <f>'Service Points'!F65</f>
        <v>15</v>
      </c>
      <c r="K37" s="56">
        <f>'Service Points'!G65</f>
        <v>0</v>
      </c>
      <c r="L37" s="56">
        <f>'Service Points'!H65</f>
        <v>0</v>
      </c>
      <c r="M37" s="56" t="str">
        <f>'Service Points'!I65</f>
        <v>Local Authority Run Library</v>
      </c>
      <c r="N37" s="56" t="str">
        <f>'Service Points'!J65</f>
        <v>Yes</v>
      </c>
    </row>
    <row r="38" spans="1:14" ht="12.75" customHeight="1" x14ac:dyDescent="0.3">
      <c r="A38" s="56" t="s">
        <v>367</v>
      </c>
      <c r="B38" s="56" t="s">
        <v>366</v>
      </c>
      <c r="E38" s="56" t="str">
        <f>Data!$A$5</f>
        <v>S8602</v>
      </c>
      <c r="F38" s="56" t="str">
        <f>Data!$B$5</f>
        <v>Edinburgh</v>
      </c>
      <c r="G38" s="56" t="str">
        <f>'Service Points'!A66</f>
        <v>S8602_30</v>
      </c>
      <c r="H38" s="56" t="str">
        <f>'Service Points'!D66</f>
        <v>Mobile 2</v>
      </c>
      <c r="I38" s="56" t="str">
        <f>'Service Points'!E66</f>
        <v>Mobile</v>
      </c>
      <c r="J38" s="56">
        <f>'Service Points'!F66</f>
        <v>15</v>
      </c>
      <c r="K38" s="56">
        <f>'Service Points'!G66</f>
        <v>0</v>
      </c>
      <c r="L38" s="56">
        <f>'Service Points'!H66</f>
        <v>0</v>
      </c>
      <c r="M38" s="56" t="str">
        <f>'Service Points'!I66</f>
        <v>Local Authority Run Library</v>
      </c>
      <c r="N38" s="56" t="str">
        <f>'Service Points'!J66</f>
        <v>Yes</v>
      </c>
    </row>
    <row r="39" spans="1:14" ht="12.75" customHeight="1" x14ac:dyDescent="0.3">
      <c r="A39" s="56" t="s">
        <v>708</v>
      </c>
      <c r="B39" s="56" t="s">
        <v>510</v>
      </c>
      <c r="E39" s="56" t="str">
        <f>Data!$A$5</f>
        <v>S8602</v>
      </c>
      <c r="F39" s="56" t="str">
        <f>Data!$B$5</f>
        <v>Edinburgh</v>
      </c>
      <c r="G39" s="56" t="str">
        <f>'Service Points'!A67</f>
        <v>S8602_31</v>
      </c>
      <c r="H39" s="56" t="str">
        <f>'Service Points'!D67</f>
        <v>Mobile 3</v>
      </c>
      <c r="I39" s="56" t="str">
        <f>'Service Points'!E67</f>
        <v>Mobile</v>
      </c>
      <c r="J39" s="56">
        <f>'Service Points'!F67</f>
        <v>15</v>
      </c>
      <c r="K39" s="56">
        <f>'Service Points'!G67</f>
        <v>0</v>
      </c>
      <c r="L39" s="56">
        <f>'Service Points'!H67</f>
        <v>0</v>
      </c>
      <c r="M39" s="56" t="str">
        <f>'Service Points'!I67</f>
        <v>Local Authority Run Library</v>
      </c>
      <c r="N39" s="56" t="str">
        <f>'Service Points'!J67</f>
        <v>Yes</v>
      </c>
    </row>
    <row r="40" spans="1:14" ht="12.75" customHeight="1" x14ac:dyDescent="0.3">
      <c r="A40" s="56" t="s">
        <v>671</v>
      </c>
      <c r="B40" s="56" t="s">
        <v>670</v>
      </c>
      <c r="E40" s="56" t="str">
        <f>Data!$A$5</f>
        <v>S8602</v>
      </c>
      <c r="F40" s="56" t="str">
        <f>Data!$B$5</f>
        <v>Edinburgh</v>
      </c>
      <c r="G40" s="56" t="str">
        <f>'Service Points'!A68</f>
        <v>S8602_32</v>
      </c>
      <c r="H40" s="56" t="str">
        <f>'Service Points'!D68</f>
        <v/>
      </c>
      <c r="I40" s="56" t="str">
        <f>'Service Points'!E68</f>
        <v/>
      </c>
      <c r="J40" s="56" t="str">
        <f>'Service Points'!F68</f>
        <v/>
      </c>
      <c r="K40" s="56" t="str">
        <f>'Service Points'!G68</f>
        <v/>
      </c>
      <c r="L40" s="56">
        <f>'Service Points'!H68</f>
        <v>0</v>
      </c>
      <c r="M40" s="56" t="str">
        <f>'Service Points'!I68</f>
        <v/>
      </c>
      <c r="N40" s="56" t="str">
        <f>'Service Points'!J68</f>
        <v/>
      </c>
    </row>
    <row r="41" spans="1:14" ht="12.75" customHeight="1" x14ac:dyDescent="0.3">
      <c r="A41" s="56" t="s">
        <v>478</v>
      </c>
      <c r="B41" s="56" t="s">
        <v>477</v>
      </c>
      <c r="E41" s="56" t="str">
        <f>Data!$A$5</f>
        <v>S8602</v>
      </c>
      <c r="F41" s="56" t="str">
        <f>Data!$B$5</f>
        <v>Edinburgh</v>
      </c>
      <c r="G41" s="56" t="str">
        <f>'Service Points'!A69</f>
        <v>S8602_33</v>
      </c>
      <c r="H41" s="56" t="str">
        <f>'Service Points'!D69</f>
        <v/>
      </c>
      <c r="I41" s="56" t="str">
        <f>'Service Points'!E69</f>
        <v/>
      </c>
      <c r="J41" s="56" t="str">
        <f>'Service Points'!F69</f>
        <v/>
      </c>
      <c r="K41" s="56" t="str">
        <f>'Service Points'!G69</f>
        <v/>
      </c>
      <c r="L41" s="56">
        <f>'Service Points'!H69</f>
        <v>0</v>
      </c>
      <c r="M41" s="56" t="str">
        <f>'Service Points'!I69</f>
        <v/>
      </c>
      <c r="N41" s="56" t="str">
        <f>'Service Points'!J69</f>
        <v/>
      </c>
    </row>
    <row r="42" spans="1:14" ht="12.75" customHeight="1" x14ac:dyDescent="0.3">
      <c r="A42" s="56" t="s">
        <v>684</v>
      </c>
      <c r="B42" s="56" t="s">
        <v>683</v>
      </c>
      <c r="E42" s="56" t="str">
        <f>Data!$A$5</f>
        <v>S8602</v>
      </c>
      <c r="F42" s="56" t="str">
        <f>Data!$B$5</f>
        <v>Edinburgh</v>
      </c>
      <c r="G42" s="56" t="str">
        <f>'Service Points'!A70</f>
        <v>S8602_34</v>
      </c>
      <c r="H42" s="56" t="str">
        <f>'Service Points'!D70</f>
        <v/>
      </c>
      <c r="I42" s="56" t="str">
        <f>'Service Points'!E70</f>
        <v/>
      </c>
      <c r="J42" s="56" t="str">
        <f>'Service Points'!F70</f>
        <v/>
      </c>
      <c r="K42" s="56" t="str">
        <f>'Service Points'!G70</f>
        <v/>
      </c>
      <c r="L42" s="56">
        <f>'Service Points'!H70</f>
        <v>0</v>
      </c>
      <c r="M42" s="56" t="str">
        <f>'Service Points'!I70</f>
        <v/>
      </c>
      <c r="N42" s="56" t="str">
        <f>'Service Points'!J70</f>
        <v/>
      </c>
    </row>
    <row r="43" spans="1:14" ht="12.75" customHeight="1" x14ac:dyDescent="0.3">
      <c r="A43" s="56" t="s">
        <v>512</v>
      </c>
      <c r="B43" s="56" t="s">
        <v>511</v>
      </c>
      <c r="E43" s="56" t="str">
        <f>Data!$A$5</f>
        <v>S8602</v>
      </c>
      <c r="F43" s="56" t="str">
        <f>Data!$B$5</f>
        <v>Edinburgh</v>
      </c>
      <c r="G43" s="56" t="str">
        <f>'Service Points'!A71</f>
        <v>S8602_35</v>
      </c>
      <c r="H43" s="56" t="str">
        <f>'Service Points'!D71</f>
        <v/>
      </c>
      <c r="I43" s="56" t="str">
        <f>'Service Points'!E71</f>
        <v/>
      </c>
      <c r="J43" s="56" t="str">
        <f>'Service Points'!F71</f>
        <v/>
      </c>
      <c r="K43" s="56" t="str">
        <f>'Service Points'!G71</f>
        <v/>
      </c>
      <c r="L43" s="56">
        <f>'Service Points'!H71</f>
        <v>0</v>
      </c>
      <c r="M43" s="56" t="str">
        <f>'Service Points'!I71</f>
        <v/>
      </c>
      <c r="N43" s="56" t="str">
        <f>'Service Points'!J71</f>
        <v/>
      </c>
    </row>
    <row r="44" spans="1:14" ht="12.75" customHeight="1" x14ac:dyDescent="0.3">
      <c r="A44" s="56" t="s">
        <v>709</v>
      </c>
      <c r="B44" s="56" t="s">
        <v>513</v>
      </c>
      <c r="E44" s="56" t="str">
        <f>Data!$A$5</f>
        <v>S8602</v>
      </c>
      <c r="F44" s="56" t="str">
        <f>Data!$B$5</f>
        <v>Edinburgh</v>
      </c>
      <c r="G44" s="56" t="str">
        <f>'Service Points'!A72</f>
        <v>S8602_36</v>
      </c>
      <c r="H44" s="56" t="str">
        <f>'Service Points'!D72</f>
        <v/>
      </c>
      <c r="I44" s="56" t="str">
        <f>'Service Points'!E72</f>
        <v/>
      </c>
      <c r="J44" s="56" t="str">
        <f>'Service Points'!F72</f>
        <v/>
      </c>
      <c r="K44" s="56" t="str">
        <f>'Service Points'!G72</f>
        <v/>
      </c>
      <c r="L44" s="56">
        <f>'Service Points'!H72</f>
        <v>0</v>
      </c>
      <c r="M44" s="56" t="str">
        <f>'Service Points'!I72</f>
        <v/>
      </c>
      <c r="N44" s="56" t="str">
        <f>'Service Points'!J72</f>
        <v/>
      </c>
    </row>
    <row r="45" spans="1:14" ht="12.75" customHeight="1" x14ac:dyDescent="0.3">
      <c r="A45" s="56" t="s">
        <v>732</v>
      </c>
      <c r="B45" s="56" t="s">
        <v>733</v>
      </c>
      <c r="E45" s="56" t="str">
        <f>Data!$A$5</f>
        <v>S8602</v>
      </c>
      <c r="F45" s="56" t="str">
        <f>Data!$B$5</f>
        <v>Edinburgh</v>
      </c>
      <c r="G45" s="56" t="str">
        <f>'Service Points'!A73</f>
        <v>S8602_37</v>
      </c>
      <c r="H45" s="56" t="str">
        <f>'Service Points'!D73</f>
        <v/>
      </c>
      <c r="I45" s="56" t="str">
        <f>'Service Points'!E73</f>
        <v/>
      </c>
      <c r="J45" s="56" t="str">
        <f>'Service Points'!F73</f>
        <v/>
      </c>
      <c r="K45" s="56" t="str">
        <f>'Service Points'!G73</f>
        <v/>
      </c>
      <c r="L45" s="56">
        <f>'Service Points'!H73</f>
        <v>0</v>
      </c>
      <c r="M45" s="56" t="str">
        <f>'Service Points'!I73</f>
        <v/>
      </c>
      <c r="N45" s="56" t="str">
        <f>'Service Points'!J73</f>
        <v/>
      </c>
    </row>
    <row r="46" spans="1:14" ht="12.75" customHeight="1" x14ac:dyDescent="0.3">
      <c r="A46" s="56" t="s">
        <v>710</v>
      </c>
      <c r="B46" s="56" t="s">
        <v>514</v>
      </c>
      <c r="E46" s="56" t="str">
        <f>Data!$A$5</f>
        <v>S8602</v>
      </c>
      <c r="F46" s="56" t="str">
        <f>Data!$B$5</f>
        <v>Edinburgh</v>
      </c>
      <c r="G46" s="56" t="str">
        <f>'Service Points'!A74</f>
        <v>S8602_38</v>
      </c>
      <c r="H46" s="56" t="str">
        <f>'Service Points'!D74</f>
        <v/>
      </c>
      <c r="I46" s="56" t="str">
        <f>'Service Points'!E74</f>
        <v/>
      </c>
      <c r="J46" s="56" t="str">
        <f>'Service Points'!F74</f>
        <v/>
      </c>
      <c r="K46" s="56" t="str">
        <f>'Service Points'!G74</f>
        <v/>
      </c>
      <c r="L46" s="56">
        <f>'Service Points'!H74</f>
        <v>0</v>
      </c>
      <c r="M46" s="56" t="str">
        <f>'Service Points'!I74</f>
        <v/>
      </c>
      <c r="N46" s="56" t="str">
        <f>'Service Points'!J74</f>
        <v/>
      </c>
    </row>
    <row r="47" spans="1:14" ht="12.75" customHeight="1" x14ac:dyDescent="0.3">
      <c r="A47" s="56" t="s">
        <v>734</v>
      </c>
      <c r="B47" s="56" t="s">
        <v>736</v>
      </c>
      <c r="E47" s="56" t="str">
        <f>Data!$A$5</f>
        <v>S8602</v>
      </c>
      <c r="F47" s="56" t="str">
        <f>Data!$B$5</f>
        <v>Edinburgh</v>
      </c>
      <c r="G47" s="56" t="str">
        <f>'Service Points'!A75</f>
        <v>S8602_39</v>
      </c>
      <c r="H47" s="56" t="str">
        <f>'Service Points'!D75</f>
        <v/>
      </c>
      <c r="I47" s="56" t="str">
        <f>'Service Points'!E75</f>
        <v/>
      </c>
      <c r="J47" s="56" t="str">
        <f>'Service Points'!F75</f>
        <v/>
      </c>
      <c r="K47" s="56" t="str">
        <f>'Service Points'!G75</f>
        <v/>
      </c>
      <c r="L47" s="56">
        <f>'Service Points'!H75</f>
        <v>0</v>
      </c>
      <c r="M47" s="56" t="str">
        <f>'Service Points'!I75</f>
        <v/>
      </c>
      <c r="N47" s="56" t="str">
        <f>'Service Points'!J75</f>
        <v/>
      </c>
    </row>
    <row r="48" spans="1:14" ht="12.75" customHeight="1" x14ac:dyDescent="0.3">
      <c r="A48" s="56" t="s">
        <v>735</v>
      </c>
      <c r="B48" s="56" t="s">
        <v>737</v>
      </c>
      <c r="E48" s="56" t="str">
        <f>Data!$A$5</f>
        <v>S8602</v>
      </c>
      <c r="F48" s="56" t="str">
        <f>Data!$B$5</f>
        <v>Edinburgh</v>
      </c>
      <c r="G48" s="56" t="str">
        <f>'Service Points'!A76</f>
        <v>S8602_40</v>
      </c>
      <c r="H48" s="56" t="str">
        <f>'Service Points'!D76</f>
        <v/>
      </c>
      <c r="I48" s="56" t="str">
        <f>'Service Points'!E76</f>
        <v/>
      </c>
      <c r="J48" s="56" t="str">
        <f>'Service Points'!F76</f>
        <v/>
      </c>
      <c r="K48" s="56" t="str">
        <f>'Service Points'!G76</f>
        <v/>
      </c>
      <c r="L48" s="56">
        <f>'Service Points'!H76</f>
        <v>0</v>
      </c>
      <c r="M48" s="56" t="str">
        <f>'Service Points'!I76</f>
        <v/>
      </c>
      <c r="N48" s="56" t="str">
        <f>'Service Points'!J76</f>
        <v/>
      </c>
    </row>
    <row r="49" spans="1:14" ht="12.75" customHeight="1" x14ac:dyDescent="0.3">
      <c r="A49" s="56" t="s">
        <v>506</v>
      </c>
      <c r="B49" s="56" t="s">
        <v>682</v>
      </c>
      <c r="E49" s="56" t="str">
        <f>Data!$A$5</f>
        <v>S8602</v>
      </c>
      <c r="F49" s="56" t="str">
        <f>Data!$B$5</f>
        <v>Edinburgh</v>
      </c>
      <c r="G49" s="56" t="str">
        <f>'Service Points'!A77</f>
        <v>S8602_41</v>
      </c>
      <c r="H49" s="56" t="str">
        <f>'Service Points'!D77</f>
        <v/>
      </c>
      <c r="I49" s="56" t="str">
        <f>'Service Points'!E77</f>
        <v/>
      </c>
      <c r="J49" s="56" t="str">
        <f>'Service Points'!F77</f>
        <v/>
      </c>
      <c r="K49" s="56" t="str">
        <f>'Service Points'!G77</f>
        <v/>
      </c>
      <c r="L49" s="56">
        <f>'Service Points'!H77</f>
        <v>0</v>
      </c>
      <c r="M49" s="56" t="str">
        <f>'Service Points'!I77</f>
        <v/>
      </c>
      <c r="N49" s="56" t="str">
        <f>'Service Points'!J77</f>
        <v/>
      </c>
    </row>
    <row r="50" spans="1:14" ht="12.75" customHeight="1" x14ac:dyDescent="0.3">
      <c r="A50" s="56" t="s">
        <v>250</v>
      </c>
      <c r="B50" s="56" t="s">
        <v>60</v>
      </c>
      <c r="E50" s="56" t="str">
        <f>Data!$A$5</f>
        <v>S8602</v>
      </c>
      <c r="F50" s="56" t="str">
        <f>Data!$B$5</f>
        <v>Edinburgh</v>
      </c>
      <c r="G50" s="56" t="str">
        <f>'Service Points'!A78</f>
        <v>S8602_42</v>
      </c>
      <c r="H50" s="56" t="str">
        <f>'Service Points'!D78</f>
        <v/>
      </c>
      <c r="I50" s="56" t="str">
        <f>'Service Points'!E78</f>
        <v/>
      </c>
      <c r="J50" s="56" t="str">
        <f>'Service Points'!F78</f>
        <v/>
      </c>
      <c r="K50" s="56" t="str">
        <f>'Service Points'!G78</f>
        <v/>
      </c>
      <c r="L50" s="56">
        <f>'Service Points'!H78</f>
        <v>0</v>
      </c>
      <c r="M50" s="56" t="str">
        <f>'Service Points'!I78</f>
        <v/>
      </c>
      <c r="N50" s="56" t="str">
        <f>'Service Points'!J78</f>
        <v/>
      </c>
    </row>
    <row r="51" spans="1:14" ht="12.75" customHeight="1" x14ac:dyDescent="0.3">
      <c r="A51" s="56" t="s">
        <v>516</v>
      </c>
      <c r="B51" s="56" t="s">
        <v>515</v>
      </c>
      <c r="E51" s="56" t="str">
        <f>Data!$A$5</f>
        <v>S8602</v>
      </c>
      <c r="F51" s="56" t="str">
        <f>Data!$B$5</f>
        <v>Edinburgh</v>
      </c>
      <c r="G51" s="56" t="str">
        <f>'Service Points'!A79</f>
        <v>S8602_43</v>
      </c>
      <c r="H51" s="56" t="str">
        <f>'Service Points'!D79</f>
        <v/>
      </c>
      <c r="I51" s="56" t="str">
        <f>'Service Points'!E79</f>
        <v/>
      </c>
      <c r="J51" s="56" t="str">
        <f>'Service Points'!F79</f>
        <v/>
      </c>
      <c r="K51" s="56" t="str">
        <f>'Service Points'!G79</f>
        <v/>
      </c>
      <c r="L51" s="56">
        <f>'Service Points'!H79</f>
        <v>0</v>
      </c>
      <c r="M51" s="56" t="str">
        <f>'Service Points'!I79</f>
        <v/>
      </c>
      <c r="N51" s="56" t="str">
        <f>'Service Points'!J79</f>
        <v/>
      </c>
    </row>
    <row r="52" spans="1:14" ht="12.75" customHeight="1" x14ac:dyDescent="0.3">
      <c r="A52" s="56" t="s">
        <v>495</v>
      </c>
      <c r="B52" s="56" t="s">
        <v>738</v>
      </c>
      <c r="E52" s="56" t="str">
        <f>Data!$A$5</f>
        <v>S8602</v>
      </c>
      <c r="F52" s="56" t="str">
        <f>Data!$B$5</f>
        <v>Edinburgh</v>
      </c>
      <c r="G52" s="56" t="str">
        <f>'Service Points'!A80</f>
        <v>S8602_44</v>
      </c>
      <c r="H52" s="56" t="str">
        <f>'Service Points'!D80</f>
        <v/>
      </c>
      <c r="I52" s="56" t="str">
        <f>'Service Points'!E80</f>
        <v/>
      </c>
      <c r="J52" s="56" t="str">
        <f>'Service Points'!F80</f>
        <v/>
      </c>
      <c r="K52" s="56" t="str">
        <f>'Service Points'!G80</f>
        <v/>
      </c>
      <c r="L52" s="56">
        <f>'Service Points'!H80</f>
        <v>0</v>
      </c>
      <c r="M52" s="56" t="str">
        <f>'Service Points'!I80</f>
        <v/>
      </c>
      <c r="N52" s="56" t="str">
        <f>'Service Points'!J80</f>
        <v/>
      </c>
    </row>
    <row r="53" spans="1:14" ht="12.75" customHeight="1" x14ac:dyDescent="0.3">
      <c r="A53" s="56" t="s">
        <v>338</v>
      </c>
      <c r="B53" s="56" t="s">
        <v>337</v>
      </c>
      <c r="E53" s="56" t="str">
        <f>Data!$A$5</f>
        <v>S8602</v>
      </c>
      <c r="F53" s="56" t="str">
        <f>Data!$B$5</f>
        <v>Edinburgh</v>
      </c>
      <c r="G53" s="56" t="str">
        <f>'Service Points'!A81</f>
        <v>S8602_45</v>
      </c>
      <c r="H53" s="56" t="str">
        <f>'Service Points'!D81</f>
        <v/>
      </c>
      <c r="I53" s="56" t="str">
        <f>'Service Points'!E81</f>
        <v/>
      </c>
      <c r="J53" s="56" t="str">
        <f>'Service Points'!F81</f>
        <v/>
      </c>
      <c r="K53" s="56" t="str">
        <f>'Service Points'!G81</f>
        <v/>
      </c>
      <c r="L53" s="56">
        <f>'Service Points'!H81</f>
        <v>0</v>
      </c>
      <c r="M53" s="56" t="str">
        <f>'Service Points'!I81</f>
        <v/>
      </c>
      <c r="N53" s="56" t="str">
        <f>'Service Points'!J81</f>
        <v/>
      </c>
    </row>
    <row r="54" spans="1:14" ht="12.75" customHeight="1" x14ac:dyDescent="0.3">
      <c r="A54" s="56" t="s">
        <v>321</v>
      </c>
      <c r="B54" s="56" t="s">
        <v>108</v>
      </c>
      <c r="E54" s="56" t="str">
        <f>Data!$A$5</f>
        <v>S8602</v>
      </c>
      <c r="F54" s="56" t="str">
        <f>Data!$B$5</f>
        <v>Edinburgh</v>
      </c>
      <c r="G54" s="56" t="str">
        <f>'Service Points'!A82</f>
        <v>S8602_46</v>
      </c>
      <c r="H54" s="56" t="str">
        <f>'Service Points'!D82</f>
        <v/>
      </c>
      <c r="I54" s="56" t="str">
        <f>'Service Points'!E82</f>
        <v/>
      </c>
      <c r="J54" s="56" t="str">
        <f>'Service Points'!F82</f>
        <v/>
      </c>
      <c r="K54" s="56" t="str">
        <f>'Service Points'!G82</f>
        <v/>
      </c>
      <c r="L54" s="56">
        <f>'Service Points'!H82</f>
        <v>0</v>
      </c>
      <c r="M54" s="56" t="str">
        <f>'Service Points'!I82</f>
        <v/>
      </c>
      <c r="N54" s="56" t="str">
        <f>'Service Points'!J82</f>
        <v/>
      </c>
    </row>
    <row r="55" spans="1:14" ht="12.75" customHeight="1" x14ac:dyDescent="0.3">
      <c r="A55" s="56" t="s">
        <v>480</v>
      </c>
      <c r="B55" s="56" t="s">
        <v>479</v>
      </c>
      <c r="E55" s="56" t="str">
        <f>Data!$A$5</f>
        <v>S8602</v>
      </c>
      <c r="F55" s="56" t="str">
        <f>Data!$B$5</f>
        <v>Edinburgh</v>
      </c>
      <c r="G55" s="56" t="str">
        <f>'Service Points'!A83</f>
        <v>S8602_47</v>
      </c>
      <c r="H55" s="56" t="str">
        <f>'Service Points'!D83</f>
        <v/>
      </c>
      <c r="I55" s="56" t="str">
        <f>'Service Points'!E83</f>
        <v/>
      </c>
      <c r="J55" s="56" t="str">
        <f>'Service Points'!F83</f>
        <v/>
      </c>
      <c r="K55" s="56" t="str">
        <f>'Service Points'!G83</f>
        <v/>
      </c>
      <c r="L55" s="56">
        <f>'Service Points'!H83</f>
        <v>0</v>
      </c>
      <c r="M55" s="56" t="str">
        <f>'Service Points'!I83</f>
        <v/>
      </c>
      <c r="N55" s="56" t="str">
        <f>'Service Points'!J83</f>
        <v/>
      </c>
    </row>
    <row r="56" spans="1:14" ht="12.75" customHeight="1" x14ac:dyDescent="0.3">
      <c r="A56" s="56" t="s">
        <v>532</v>
      </c>
      <c r="B56" s="56" t="s">
        <v>531</v>
      </c>
      <c r="E56" s="56" t="str">
        <f>Data!$A$5</f>
        <v>S8602</v>
      </c>
      <c r="F56" s="56" t="str">
        <f>Data!$B$5</f>
        <v>Edinburgh</v>
      </c>
      <c r="G56" s="56" t="str">
        <f>'Service Points'!A84</f>
        <v>S8602_48</v>
      </c>
      <c r="H56" s="56" t="str">
        <f>'Service Points'!D84</f>
        <v/>
      </c>
      <c r="I56" s="56" t="str">
        <f>'Service Points'!E84</f>
        <v/>
      </c>
      <c r="J56" s="56" t="str">
        <f>'Service Points'!F84</f>
        <v/>
      </c>
      <c r="K56" s="56" t="str">
        <f>'Service Points'!G84</f>
        <v/>
      </c>
      <c r="L56" s="56">
        <f>'Service Points'!H84</f>
        <v>0</v>
      </c>
      <c r="M56" s="56" t="str">
        <f>'Service Points'!I84</f>
        <v/>
      </c>
      <c r="N56" s="56" t="str">
        <f>'Service Points'!J84</f>
        <v/>
      </c>
    </row>
    <row r="57" spans="1:14" ht="12.75" customHeight="1" x14ac:dyDescent="0.3">
      <c r="A57" s="56" t="s">
        <v>251</v>
      </c>
      <c r="B57" s="56" t="s">
        <v>409</v>
      </c>
      <c r="E57" s="56" t="str">
        <f>Data!$A$5</f>
        <v>S8602</v>
      </c>
      <c r="F57" s="56" t="str">
        <f>Data!$B$5</f>
        <v>Edinburgh</v>
      </c>
      <c r="G57" s="56" t="str">
        <f>'Service Points'!A85</f>
        <v>S8602_49</v>
      </c>
      <c r="H57" s="56" t="str">
        <f>'Service Points'!D85</f>
        <v/>
      </c>
      <c r="I57" s="56" t="str">
        <f>'Service Points'!E85</f>
        <v/>
      </c>
      <c r="J57" s="56" t="str">
        <f>'Service Points'!F85</f>
        <v/>
      </c>
      <c r="K57" s="56" t="str">
        <f>'Service Points'!G85</f>
        <v/>
      </c>
      <c r="L57" s="56">
        <f>'Service Points'!H85</f>
        <v>0</v>
      </c>
      <c r="M57" s="56" t="str">
        <f>'Service Points'!I85</f>
        <v/>
      </c>
      <c r="N57" s="56" t="str">
        <f>'Service Points'!J85</f>
        <v/>
      </c>
    </row>
    <row r="58" spans="1:14" ht="12.75" customHeight="1" x14ac:dyDescent="0.3">
      <c r="A58" s="56" t="s">
        <v>443</v>
      </c>
      <c r="B58" s="56" t="s">
        <v>533</v>
      </c>
      <c r="E58" s="56" t="str">
        <f>Data!$A$5</f>
        <v>S8602</v>
      </c>
      <c r="F58" s="56" t="str">
        <f>Data!$B$5</f>
        <v>Edinburgh</v>
      </c>
      <c r="G58" s="56" t="str">
        <f>'Service Points'!A86</f>
        <v>S8602_50</v>
      </c>
      <c r="H58" s="56" t="str">
        <f>'Service Points'!D86</f>
        <v/>
      </c>
      <c r="I58" s="56" t="str">
        <f>'Service Points'!E86</f>
        <v/>
      </c>
      <c r="J58" s="56" t="str">
        <f>'Service Points'!F86</f>
        <v/>
      </c>
      <c r="K58" s="56" t="str">
        <f>'Service Points'!G86</f>
        <v/>
      </c>
      <c r="L58" s="56">
        <f>'Service Points'!H86</f>
        <v>0</v>
      </c>
      <c r="M58" s="56" t="str">
        <f>'Service Points'!I86</f>
        <v/>
      </c>
      <c r="N58" s="56" t="str">
        <f>'Service Points'!J86</f>
        <v/>
      </c>
    </row>
    <row r="59" spans="1:14" ht="12.75" customHeight="1" x14ac:dyDescent="0.3">
      <c r="A59" s="56" t="s">
        <v>482</v>
      </c>
      <c r="B59" s="56" t="s">
        <v>481</v>
      </c>
      <c r="E59" s="56" t="str">
        <f>Data!$A$5</f>
        <v>S8602</v>
      </c>
      <c r="F59" s="56" t="str">
        <f>Data!$B$5</f>
        <v>Edinburgh</v>
      </c>
      <c r="G59" s="56" t="str">
        <f>'Service Points'!A87</f>
        <v>S8602_51</v>
      </c>
      <c r="H59" s="56" t="str">
        <f>'Service Points'!D87</f>
        <v/>
      </c>
      <c r="I59" s="56" t="str">
        <f>'Service Points'!E87</f>
        <v/>
      </c>
      <c r="J59" s="56" t="str">
        <f>'Service Points'!F87</f>
        <v/>
      </c>
      <c r="K59" s="56" t="str">
        <f>'Service Points'!G87</f>
        <v/>
      </c>
      <c r="L59" s="56">
        <f>'Service Points'!H87</f>
        <v>0</v>
      </c>
      <c r="M59" s="56" t="str">
        <f>'Service Points'!I87</f>
        <v/>
      </c>
      <c r="N59" s="56" t="str">
        <f>'Service Points'!J87</f>
        <v/>
      </c>
    </row>
    <row r="60" spans="1:14" ht="12.75" customHeight="1" x14ac:dyDescent="0.3">
      <c r="A60" s="56" t="s">
        <v>484</v>
      </c>
      <c r="B60" s="56" t="s">
        <v>483</v>
      </c>
      <c r="E60" s="56" t="str">
        <f>Data!$A$5</f>
        <v>S8602</v>
      </c>
      <c r="F60" s="56" t="str">
        <f>Data!$B$5</f>
        <v>Edinburgh</v>
      </c>
      <c r="G60" s="56" t="str">
        <f>'Service Points'!A88</f>
        <v>S8602_52</v>
      </c>
      <c r="H60" s="56" t="str">
        <f>'Service Points'!D88</f>
        <v/>
      </c>
      <c r="I60" s="56" t="str">
        <f>'Service Points'!E88</f>
        <v/>
      </c>
      <c r="J60" s="56" t="str">
        <f>'Service Points'!F88</f>
        <v/>
      </c>
      <c r="K60" s="56" t="str">
        <f>'Service Points'!G88</f>
        <v/>
      </c>
      <c r="L60" s="56">
        <f>'Service Points'!H88</f>
        <v>0</v>
      </c>
      <c r="M60" s="56" t="str">
        <f>'Service Points'!I88</f>
        <v/>
      </c>
      <c r="N60" s="56" t="str">
        <f>'Service Points'!J88</f>
        <v/>
      </c>
    </row>
    <row r="61" spans="1:14" ht="12.75" customHeight="1" x14ac:dyDescent="0.3">
      <c r="A61" s="56" t="s">
        <v>395</v>
      </c>
      <c r="B61" s="56" t="s">
        <v>394</v>
      </c>
      <c r="E61" s="56" t="str">
        <f>Data!$A$5</f>
        <v>S8602</v>
      </c>
      <c r="F61" s="56" t="str">
        <f>Data!$B$5</f>
        <v>Edinburgh</v>
      </c>
      <c r="G61" s="56" t="str">
        <f>'Service Points'!A89</f>
        <v>S8602_53</v>
      </c>
      <c r="H61" s="56" t="str">
        <f>'Service Points'!D89</f>
        <v/>
      </c>
      <c r="I61" s="56" t="str">
        <f>'Service Points'!E89</f>
        <v/>
      </c>
      <c r="J61" s="56" t="str">
        <f>'Service Points'!F89</f>
        <v/>
      </c>
      <c r="K61" s="56" t="str">
        <f>'Service Points'!G89</f>
        <v/>
      </c>
      <c r="L61" s="56">
        <f>'Service Points'!H89</f>
        <v>0</v>
      </c>
      <c r="M61" s="56" t="str">
        <f>'Service Points'!I89</f>
        <v/>
      </c>
      <c r="N61" s="56" t="str">
        <f>'Service Points'!J89</f>
        <v/>
      </c>
    </row>
    <row r="62" spans="1:14" ht="12.75" customHeight="1" x14ac:dyDescent="0.3">
      <c r="A62" s="56" t="s">
        <v>485</v>
      </c>
      <c r="B62" s="56" t="s">
        <v>6695</v>
      </c>
      <c r="E62" s="56" t="str">
        <f>Data!$A$5</f>
        <v>S8602</v>
      </c>
      <c r="F62" s="56" t="str">
        <f>Data!$B$5</f>
        <v>Edinburgh</v>
      </c>
      <c r="G62" s="56" t="str">
        <f>'Service Points'!A90</f>
        <v>S8602_54</v>
      </c>
      <c r="H62" s="56" t="str">
        <f>'Service Points'!D90</f>
        <v/>
      </c>
      <c r="I62" s="56" t="str">
        <f>'Service Points'!E90</f>
        <v/>
      </c>
      <c r="J62" s="56" t="str">
        <f>'Service Points'!F90</f>
        <v/>
      </c>
      <c r="K62" s="56" t="str">
        <f>'Service Points'!G90</f>
        <v/>
      </c>
      <c r="L62" s="56">
        <f>'Service Points'!H90</f>
        <v>0</v>
      </c>
      <c r="M62" s="56" t="str">
        <f>'Service Points'!I90</f>
        <v/>
      </c>
      <c r="N62" s="56" t="str">
        <f>'Service Points'!J90</f>
        <v/>
      </c>
    </row>
    <row r="63" spans="1:14" ht="12.75" customHeight="1" x14ac:dyDescent="0.3">
      <c r="A63" s="56" t="s">
        <v>340</v>
      </c>
      <c r="B63" s="56" t="s">
        <v>339</v>
      </c>
      <c r="E63" s="56" t="str">
        <f>Data!$A$5</f>
        <v>S8602</v>
      </c>
      <c r="F63" s="56" t="str">
        <f>Data!$B$5</f>
        <v>Edinburgh</v>
      </c>
      <c r="G63" s="56" t="str">
        <f>'Service Points'!A91</f>
        <v>S8602_55</v>
      </c>
      <c r="H63" s="56" t="str">
        <f>'Service Points'!D91</f>
        <v/>
      </c>
      <c r="I63" s="56" t="str">
        <f>'Service Points'!E91</f>
        <v/>
      </c>
      <c r="J63" s="56" t="str">
        <f>'Service Points'!F91</f>
        <v/>
      </c>
      <c r="K63" s="56" t="str">
        <f>'Service Points'!G91</f>
        <v/>
      </c>
      <c r="L63" s="56">
        <f>'Service Points'!H91</f>
        <v>0</v>
      </c>
      <c r="M63" s="56" t="str">
        <f>'Service Points'!I91</f>
        <v/>
      </c>
      <c r="N63" s="56" t="str">
        <f>'Service Points'!J91</f>
        <v/>
      </c>
    </row>
    <row r="64" spans="1:14" ht="12.75" customHeight="1" x14ac:dyDescent="0.3">
      <c r="A64" s="56" t="s">
        <v>719</v>
      </c>
      <c r="B64" s="56" t="s">
        <v>190</v>
      </c>
      <c r="E64" s="56" t="str">
        <f>Data!$A$5</f>
        <v>S8602</v>
      </c>
      <c r="F64" s="56" t="str">
        <f>Data!$B$5</f>
        <v>Edinburgh</v>
      </c>
      <c r="G64" s="56" t="str">
        <f>'Service Points'!A92</f>
        <v>S8602_56</v>
      </c>
      <c r="H64" s="56" t="str">
        <f>'Service Points'!D92</f>
        <v/>
      </c>
      <c r="I64" s="56" t="str">
        <f>'Service Points'!E92</f>
        <v/>
      </c>
      <c r="J64" s="56" t="str">
        <f>'Service Points'!F92</f>
        <v/>
      </c>
      <c r="K64" s="56" t="str">
        <f>'Service Points'!G92</f>
        <v/>
      </c>
      <c r="L64" s="56">
        <f>'Service Points'!H92</f>
        <v>0</v>
      </c>
      <c r="M64" s="56" t="str">
        <f>'Service Points'!I92</f>
        <v/>
      </c>
      <c r="N64" s="56" t="str">
        <f>'Service Points'!J92</f>
        <v/>
      </c>
    </row>
    <row r="65" spans="1:14" ht="12.75" customHeight="1" x14ac:dyDescent="0.3">
      <c r="A65" s="56" t="s">
        <v>192</v>
      </c>
      <c r="B65" s="56" t="s">
        <v>191</v>
      </c>
      <c r="E65" s="56" t="str">
        <f>Data!$A$5</f>
        <v>S8602</v>
      </c>
      <c r="F65" s="56" t="str">
        <f>Data!$B$5</f>
        <v>Edinburgh</v>
      </c>
      <c r="G65" s="56" t="str">
        <f>'Service Points'!A93</f>
        <v>S8602_57</v>
      </c>
      <c r="H65" s="56" t="str">
        <f>'Service Points'!D93</f>
        <v/>
      </c>
      <c r="I65" s="56" t="str">
        <f>'Service Points'!E93</f>
        <v/>
      </c>
      <c r="J65" s="56" t="str">
        <f>'Service Points'!F93</f>
        <v/>
      </c>
      <c r="K65" s="56" t="str">
        <f>'Service Points'!G93</f>
        <v/>
      </c>
      <c r="L65" s="56">
        <f>'Service Points'!H93</f>
        <v>0</v>
      </c>
      <c r="M65" s="56" t="str">
        <f>'Service Points'!I93</f>
        <v/>
      </c>
      <c r="N65" s="56" t="str">
        <f>'Service Points'!J93</f>
        <v/>
      </c>
    </row>
    <row r="66" spans="1:14" ht="12.75" customHeight="1" x14ac:dyDescent="0.3">
      <c r="A66" s="56" t="s">
        <v>496</v>
      </c>
      <c r="B66" s="56" t="s">
        <v>739</v>
      </c>
      <c r="E66" s="56" t="str">
        <f>Data!$A$5</f>
        <v>S8602</v>
      </c>
      <c r="F66" s="56" t="str">
        <f>Data!$B$5</f>
        <v>Edinburgh</v>
      </c>
      <c r="G66" s="56" t="str">
        <f>'Service Points'!A94</f>
        <v>S8602_58</v>
      </c>
      <c r="H66" s="56" t="str">
        <f>'Service Points'!D94</f>
        <v/>
      </c>
      <c r="I66" s="56" t="str">
        <f>'Service Points'!E94</f>
        <v/>
      </c>
      <c r="J66" s="56" t="str">
        <f>'Service Points'!F94</f>
        <v/>
      </c>
      <c r="K66" s="56" t="str">
        <f>'Service Points'!G94</f>
        <v/>
      </c>
      <c r="L66" s="56">
        <f>'Service Points'!H94</f>
        <v>0</v>
      </c>
      <c r="M66" s="56" t="str">
        <f>'Service Points'!I94</f>
        <v/>
      </c>
      <c r="N66" s="56" t="str">
        <f>'Service Points'!J94</f>
        <v/>
      </c>
    </row>
    <row r="67" spans="1:14" ht="12.75" customHeight="1" x14ac:dyDescent="0.3">
      <c r="A67" s="56" t="s">
        <v>0</v>
      </c>
      <c r="B67" s="56" t="s">
        <v>109</v>
      </c>
      <c r="E67" s="56" t="str">
        <f>Data!$A$5</f>
        <v>S8602</v>
      </c>
      <c r="F67" s="56" t="str">
        <f>Data!$B$5</f>
        <v>Edinburgh</v>
      </c>
      <c r="G67" s="56" t="str">
        <f>'Service Points'!A95</f>
        <v>S8602_59</v>
      </c>
      <c r="H67" s="56" t="str">
        <f>'Service Points'!D95</f>
        <v/>
      </c>
      <c r="I67" s="56" t="str">
        <f>'Service Points'!E95</f>
        <v/>
      </c>
      <c r="J67" s="56" t="str">
        <f>'Service Points'!F95</f>
        <v/>
      </c>
      <c r="K67" s="56" t="str">
        <f>'Service Points'!G95</f>
        <v/>
      </c>
      <c r="L67" s="56">
        <f>'Service Points'!H95</f>
        <v>0</v>
      </c>
      <c r="M67" s="56" t="str">
        <f>'Service Points'!I95</f>
        <v/>
      </c>
      <c r="N67" s="56" t="str">
        <f>'Service Points'!J95</f>
        <v/>
      </c>
    </row>
    <row r="68" spans="1:14" ht="12.75" customHeight="1" x14ac:dyDescent="0.3">
      <c r="A68" s="56" t="s">
        <v>720</v>
      </c>
      <c r="B68" s="56" t="s">
        <v>193</v>
      </c>
      <c r="E68" s="56" t="str">
        <f>Data!$A$5</f>
        <v>S8602</v>
      </c>
      <c r="F68" s="56" t="str">
        <f>Data!$B$5</f>
        <v>Edinburgh</v>
      </c>
      <c r="G68" s="56" t="str">
        <f>'Service Points'!A96</f>
        <v>S8602_60</v>
      </c>
      <c r="H68" s="56" t="str">
        <f>'Service Points'!D96</f>
        <v/>
      </c>
      <c r="I68" s="56" t="str">
        <f>'Service Points'!E96</f>
        <v/>
      </c>
      <c r="J68" s="56" t="str">
        <f>'Service Points'!F96</f>
        <v/>
      </c>
      <c r="K68" s="56" t="str">
        <f>'Service Points'!G96</f>
        <v/>
      </c>
      <c r="L68" s="56">
        <f>'Service Points'!H96</f>
        <v>0</v>
      </c>
      <c r="M68" s="56" t="str">
        <f>'Service Points'!I96</f>
        <v/>
      </c>
      <c r="N68" s="56" t="str">
        <f>'Service Points'!J96</f>
        <v/>
      </c>
    </row>
    <row r="69" spans="1:14" ht="12.75" customHeight="1" x14ac:dyDescent="0.3">
      <c r="A69" s="56" t="s">
        <v>10</v>
      </c>
      <c r="B69" s="56" t="s">
        <v>194</v>
      </c>
      <c r="E69" s="56" t="str">
        <f>Data!$A$5</f>
        <v>S8602</v>
      </c>
      <c r="F69" s="56" t="str">
        <f>Data!$B$5</f>
        <v>Edinburgh</v>
      </c>
      <c r="G69" s="56" t="str">
        <f>'Service Points'!A97</f>
        <v>S8602_61</v>
      </c>
      <c r="H69" s="56" t="str">
        <f>'Service Points'!D97</f>
        <v/>
      </c>
      <c r="I69" s="56" t="str">
        <f>'Service Points'!E97</f>
        <v/>
      </c>
      <c r="J69" s="56" t="str">
        <f>'Service Points'!F97</f>
        <v/>
      </c>
      <c r="K69" s="56" t="str">
        <f>'Service Points'!G97</f>
        <v/>
      </c>
      <c r="L69" s="56">
        <f>'Service Points'!H97</f>
        <v>0</v>
      </c>
      <c r="M69" s="56" t="str">
        <f>'Service Points'!I97</f>
        <v/>
      </c>
      <c r="N69" s="56" t="str">
        <f>'Service Points'!J97</f>
        <v/>
      </c>
    </row>
    <row r="70" spans="1:14" ht="12.75" customHeight="1" x14ac:dyDescent="0.3">
      <c r="A70" s="56" t="s">
        <v>252</v>
      </c>
      <c r="B70" s="56" t="s">
        <v>195</v>
      </c>
      <c r="E70" s="56" t="str">
        <f>Data!$A$5</f>
        <v>S8602</v>
      </c>
      <c r="F70" s="56" t="str">
        <f>Data!$B$5</f>
        <v>Edinburgh</v>
      </c>
      <c r="G70" s="56" t="str">
        <f>'Service Points'!A98</f>
        <v>S8602_62</v>
      </c>
      <c r="H70" s="56" t="str">
        <f>'Service Points'!D98</f>
        <v/>
      </c>
      <c r="I70" s="56" t="str">
        <f>'Service Points'!E98</f>
        <v/>
      </c>
      <c r="J70" s="56" t="str">
        <f>'Service Points'!F98</f>
        <v/>
      </c>
      <c r="K70" s="56" t="str">
        <f>'Service Points'!G98</f>
        <v/>
      </c>
      <c r="L70" s="56">
        <f>'Service Points'!H98</f>
        <v>0</v>
      </c>
      <c r="M70" s="56" t="str">
        <f>'Service Points'!I98</f>
        <v/>
      </c>
      <c r="N70" s="56" t="str">
        <f>'Service Points'!J98</f>
        <v/>
      </c>
    </row>
    <row r="71" spans="1:14" ht="12.75" customHeight="1" x14ac:dyDescent="0.3">
      <c r="A71" s="56" t="s">
        <v>11</v>
      </c>
      <c r="B71" s="56" t="s">
        <v>196</v>
      </c>
      <c r="E71" s="56" t="str">
        <f>Data!$A$5</f>
        <v>S8602</v>
      </c>
      <c r="F71" s="56" t="str">
        <f>Data!$B$5</f>
        <v>Edinburgh</v>
      </c>
      <c r="G71" s="56" t="str">
        <f>'Service Points'!A99</f>
        <v>S8602_63</v>
      </c>
      <c r="H71" s="56" t="str">
        <f>'Service Points'!D99</f>
        <v/>
      </c>
      <c r="I71" s="56" t="str">
        <f>'Service Points'!E99</f>
        <v/>
      </c>
      <c r="J71" s="56" t="str">
        <f>'Service Points'!F99</f>
        <v/>
      </c>
      <c r="K71" s="56" t="str">
        <f>'Service Points'!G99</f>
        <v/>
      </c>
      <c r="L71" s="56">
        <f>'Service Points'!H99</f>
        <v>0</v>
      </c>
      <c r="M71" s="56" t="str">
        <f>'Service Points'!I99</f>
        <v/>
      </c>
      <c r="N71" s="56" t="str">
        <f>'Service Points'!J99</f>
        <v/>
      </c>
    </row>
    <row r="72" spans="1:14" ht="12.75" customHeight="1" x14ac:dyDescent="0.3">
      <c r="A72" s="56" t="s">
        <v>253</v>
      </c>
      <c r="B72" s="56" t="s">
        <v>444</v>
      </c>
      <c r="E72" s="56" t="str">
        <f>Data!$A$5</f>
        <v>S8602</v>
      </c>
      <c r="F72" s="56" t="str">
        <f>Data!$B$5</f>
        <v>Edinburgh</v>
      </c>
      <c r="G72" s="56" t="str">
        <f>'Service Points'!A100</f>
        <v>S8602_64</v>
      </c>
      <c r="H72" s="56" t="str">
        <f>'Service Points'!D100</f>
        <v/>
      </c>
      <c r="I72" s="56" t="str">
        <f>'Service Points'!E100</f>
        <v/>
      </c>
      <c r="J72" s="56" t="str">
        <f>'Service Points'!F100</f>
        <v/>
      </c>
      <c r="K72" s="56" t="str">
        <f>'Service Points'!G100</f>
        <v/>
      </c>
      <c r="L72" s="56">
        <f>'Service Points'!H100</f>
        <v>0</v>
      </c>
      <c r="M72" s="56" t="str">
        <f>'Service Points'!I100</f>
        <v/>
      </c>
      <c r="N72" s="56" t="str">
        <f>'Service Points'!J100</f>
        <v/>
      </c>
    </row>
    <row r="73" spans="1:14" ht="12.75" customHeight="1" x14ac:dyDescent="0.3">
      <c r="A73" s="56" t="s">
        <v>487</v>
      </c>
      <c r="B73" s="56" t="s">
        <v>486</v>
      </c>
      <c r="E73" s="56" t="str">
        <f>Data!$A$5</f>
        <v>S8602</v>
      </c>
      <c r="F73" s="56" t="str">
        <f>Data!$B$5</f>
        <v>Edinburgh</v>
      </c>
      <c r="G73" s="56" t="str">
        <f>'Service Points'!A101</f>
        <v>S8602_65</v>
      </c>
      <c r="H73" s="56" t="str">
        <f>'Service Points'!D101</f>
        <v/>
      </c>
      <c r="I73" s="56" t="str">
        <f>'Service Points'!E101</f>
        <v/>
      </c>
      <c r="J73" s="56" t="str">
        <f>'Service Points'!F101</f>
        <v/>
      </c>
      <c r="K73" s="56" t="str">
        <f>'Service Points'!G101</f>
        <v/>
      </c>
      <c r="L73" s="56">
        <f>'Service Points'!H101</f>
        <v>0</v>
      </c>
      <c r="M73" s="56" t="str">
        <f>'Service Points'!I101</f>
        <v/>
      </c>
      <c r="N73" s="56" t="str">
        <f>'Service Points'!J101</f>
        <v/>
      </c>
    </row>
    <row r="74" spans="1:14" ht="12.75" customHeight="1" x14ac:dyDescent="0.3">
      <c r="A74" s="56" t="s">
        <v>198</v>
      </c>
      <c r="B74" s="56" t="s">
        <v>197</v>
      </c>
      <c r="E74" s="56" t="str">
        <f>Data!$A$5</f>
        <v>S8602</v>
      </c>
      <c r="F74" s="56" t="str">
        <f>Data!$B$5</f>
        <v>Edinburgh</v>
      </c>
      <c r="G74" s="56" t="str">
        <f>'Service Points'!A102</f>
        <v>S8602_66</v>
      </c>
      <c r="H74" s="56" t="str">
        <f>'Service Points'!D102</f>
        <v/>
      </c>
      <c r="I74" s="56" t="str">
        <f>'Service Points'!E102</f>
        <v/>
      </c>
      <c r="J74" s="56" t="str">
        <f>'Service Points'!F102</f>
        <v/>
      </c>
      <c r="K74" s="56" t="str">
        <f>'Service Points'!G102</f>
        <v/>
      </c>
      <c r="L74" s="56">
        <f>'Service Points'!H102</f>
        <v>0</v>
      </c>
      <c r="M74" s="56" t="str">
        <f>'Service Points'!I102</f>
        <v/>
      </c>
      <c r="N74" s="56" t="str">
        <f>'Service Points'!J102</f>
        <v/>
      </c>
    </row>
    <row r="75" spans="1:14" ht="12.75" customHeight="1" x14ac:dyDescent="0.3">
      <c r="A75" s="56" t="s">
        <v>24</v>
      </c>
      <c r="B75" s="56" t="s">
        <v>176</v>
      </c>
      <c r="E75" s="56" t="str">
        <f>Data!$A$5</f>
        <v>S8602</v>
      </c>
      <c r="F75" s="56" t="str">
        <f>Data!$B$5</f>
        <v>Edinburgh</v>
      </c>
      <c r="G75" s="56" t="str">
        <f>'Service Points'!A103</f>
        <v>S8602_67</v>
      </c>
      <c r="H75" s="56" t="str">
        <f>'Service Points'!D103</f>
        <v/>
      </c>
      <c r="I75" s="56" t="str">
        <f>'Service Points'!E103</f>
        <v/>
      </c>
      <c r="J75" s="56" t="str">
        <f>'Service Points'!F103</f>
        <v/>
      </c>
      <c r="K75" s="56" t="str">
        <f>'Service Points'!G103</f>
        <v/>
      </c>
      <c r="L75" s="56">
        <f>'Service Points'!H103</f>
        <v>0</v>
      </c>
      <c r="M75" s="56" t="str">
        <f>'Service Points'!I103</f>
        <v/>
      </c>
      <c r="N75" s="56" t="str">
        <f>'Service Points'!J103</f>
        <v/>
      </c>
    </row>
    <row r="76" spans="1:14" ht="12.75" customHeight="1" x14ac:dyDescent="0.3">
      <c r="A76" s="56" t="s">
        <v>2</v>
      </c>
      <c r="B76" s="56" t="s">
        <v>1</v>
      </c>
      <c r="E76" s="56" t="str">
        <f>Data!$A$5</f>
        <v>S8602</v>
      </c>
      <c r="F76" s="56" t="str">
        <f>Data!$B$5</f>
        <v>Edinburgh</v>
      </c>
      <c r="G76" s="56" t="str">
        <f>'Service Points'!A104</f>
        <v>S8602_68</v>
      </c>
      <c r="H76" s="56" t="str">
        <f>'Service Points'!D104</f>
        <v/>
      </c>
      <c r="I76" s="56" t="str">
        <f>'Service Points'!E104</f>
        <v/>
      </c>
      <c r="J76" s="56" t="str">
        <f>'Service Points'!F104</f>
        <v/>
      </c>
      <c r="K76" s="56" t="str">
        <f>'Service Points'!G104</f>
        <v/>
      </c>
      <c r="L76" s="56">
        <f>'Service Points'!H104</f>
        <v>0</v>
      </c>
      <c r="M76" s="56" t="str">
        <f>'Service Points'!I104</f>
        <v/>
      </c>
      <c r="N76" s="56" t="str">
        <f>'Service Points'!J104</f>
        <v/>
      </c>
    </row>
    <row r="77" spans="1:14" ht="12.75" customHeight="1" x14ac:dyDescent="0.3">
      <c r="A77" s="56" t="s">
        <v>489</v>
      </c>
      <c r="B77" s="56" t="s">
        <v>488</v>
      </c>
      <c r="E77" s="56" t="str">
        <f>Data!$A$5</f>
        <v>S8602</v>
      </c>
      <c r="F77" s="56" t="str">
        <f>Data!$B$5</f>
        <v>Edinburgh</v>
      </c>
      <c r="G77" s="56" t="str">
        <f>'Service Points'!A105</f>
        <v>S8602_69</v>
      </c>
      <c r="H77" s="56" t="str">
        <f>'Service Points'!D105</f>
        <v/>
      </c>
      <c r="I77" s="56" t="str">
        <f>'Service Points'!E105</f>
        <v/>
      </c>
      <c r="J77" s="56" t="str">
        <f>'Service Points'!F105</f>
        <v/>
      </c>
      <c r="K77" s="56" t="str">
        <f>'Service Points'!G105</f>
        <v/>
      </c>
      <c r="L77" s="56">
        <f>'Service Points'!H105</f>
        <v>0</v>
      </c>
      <c r="M77" s="56" t="str">
        <f>'Service Points'!I105</f>
        <v/>
      </c>
      <c r="N77" s="56" t="str">
        <f>'Service Points'!J105</f>
        <v/>
      </c>
    </row>
    <row r="78" spans="1:14" ht="12.75" customHeight="1" x14ac:dyDescent="0.3">
      <c r="A78" s="56" t="s">
        <v>200</v>
      </c>
      <c r="B78" s="56" t="s">
        <v>199</v>
      </c>
      <c r="E78" s="56" t="str">
        <f>Data!$A$5</f>
        <v>S8602</v>
      </c>
      <c r="F78" s="56" t="str">
        <f>Data!$B$5</f>
        <v>Edinburgh</v>
      </c>
      <c r="G78" s="56" t="str">
        <f>'Service Points'!A106</f>
        <v>S8602_70</v>
      </c>
      <c r="H78" s="56" t="str">
        <f>'Service Points'!D106</f>
        <v/>
      </c>
      <c r="I78" s="56" t="str">
        <f>'Service Points'!E106</f>
        <v/>
      </c>
      <c r="J78" s="56" t="str">
        <f>'Service Points'!F106</f>
        <v/>
      </c>
      <c r="K78" s="56" t="str">
        <f>'Service Points'!G106</f>
        <v/>
      </c>
      <c r="L78" s="56">
        <f>'Service Points'!H106</f>
        <v>0</v>
      </c>
      <c r="M78" s="56" t="str">
        <f>'Service Points'!I106</f>
        <v/>
      </c>
      <c r="N78" s="56" t="str">
        <f>'Service Points'!J106</f>
        <v/>
      </c>
    </row>
    <row r="79" spans="1:14" ht="12.75" customHeight="1" x14ac:dyDescent="0.3">
      <c r="A79" s="56" t="s">
        <v>12</v>
      </c>
      <c r="B79" s="56" t="s">
        <v>201</v>
      </c>
      <c r="E79" s="56" t="str">
        <f>Data!$A$5</f>
        <v>S8602</v>
      </c>
      <c r="F79" s="56" t="str">
        <f>Data!$B$5</f>
        <v>Edinburgh</v>
      </c>
      <c r="G79" s="56" t="str">
        <f>'Service Points'!A107</f>
        <v>S8602_71</v>
      </c>
      <c r="H79" s="56" t="str">
        <f>'Service Points'!D107</f>
        <v/>
      </c>
      <c r="I79" s="56" t="str">
        <f>'Service Points'!E107</f>
        <v/>
      </c>
      <c r="J79" s="56" t="str">
        <f>'Service Points'!F107</f>
        <v/>
      </c>
      <c r="K79" s="56" t="str">
        <f>'Service Points'!G107</f>
        <v/>
      </c>
      <c r="L79" s="56">
        <f>'Service Points'!H107</f>
        <v>0</v>
      </c>
      <c r="M79" s="56" t="str">
        <f>'Service Points'!I107</f>
        <v/>
      </c>
      <c r="N79" s="56" t="str">
        <f>'Service Points'!J107</f>
        <v/>
      </c>
    </row>
    <row r="80" spans="1:14" ht="12.75" customHeight="1" x14ac:dyDescent="0.3">
      <c r="A80" s="56" t="s">
        <v>254</v>
      </c>
      <c r="B80" s="56" t="s">
        <v>517</v>
      </c>
      <c r="E80" s="56" t="str">
        <f>Data!$A$5</f>
        <v>S8602</v>
      </c>
      <c r="F80" s="56" t="str">
        <f>Data!$B$5</f>
        <v>Edinburgh</v>
      </c>
      <c r="G80" s="56" t="str">
        <f>'Service Points'!A108</f>
        <v>S8602_72</v>
      </c>
      <c r="H80" s="56" t="str">
        <f>'Service Points'!D108</f>
        <v/>
      </c>
      <c r="I80" s="56" t="str">
        <f>'Service Points'!E108</f>
        <v/>
      </c>
      <c r="J80" s="56" t="str">
        <f>'Service Points'!F108</f>
        <v/>
      </c>
      <c r="K80" s="56" t="str">
        <f>'Service Points'!G108</f>
        <v/>
      </c>
      <c r="L80" s="56">
        <f>'Service Points'!H108</f>
        <v>0</v>
      </c>
      <c r="M80" s="56" t="str">
        <f>'Service Points'!I108</f>
        <v/>
      </c>
      <c r="N80" s="56" t="str">
        <f>'Service Points'!J108</f>
        <v/>
      </c>
    </row>
    <row r="81" spans="1:14" ht="12.75" customHeight="1" x14ac:dyDescent="0.3">
      <c r="A81" s="56" t="s">
        <v>255</v>
      </c>
      <c r="B81" s="56" t="s">
        <v>400</v>
      </c>
      <c r="E81" s="56" t="str">
        <f>Data!$A$5</f>
        <v>S8602</v>
      </c>
      <c r="F81" s="56" t="str">
        <f>Data!$B$5</f>
        <v>Edinburgh</v>
      </c>
      <c r="G81" s="56" t="str">
        <f>'Service Points'!A109</f>
        <v>S8602_73</v>
      </c>
      <c r="H81" s="56" t="str">
        <f>'Service Points'!D109</f>
        <v/>
      </c>
      <c r="I81" s="56" t="str">
        <f>'Service Points'!E109</f>
        <v/>
      </c>
      <c r="J81" s="56" t="str">
        <f>'Service Points'!F109</f>
        <v/>
      </c>
      <c r="K81" s="56" t="str">
        <f>'Service Points'!G109</f>
        <v/>
      </c>
      <c r="L81" s="56">
        <f>'Service Points'!H109</f>
        <v>0</v>
      </c>
      <c r="M81" s="56" t="str">
        <f>'Service Points'!I109</f>
        <v/>
      </c>
      <c r="N81" s="56" t="str">
        <f>'Service Points'!J109</f>
        <v/>
      </c>
    </row>
    <row r="82" spans="1:14" ht="12.75" customHeight="1" x14ac:dyDescent="0.3">
      <c r="A82" s="56" t="s">
        <v>203</v>
      </c>
      <c r="B82" s="56" t="s">
        <v>202</v>
      </c>
      <c r="E82" s="56" t="str">
        <f>Data!$A$5</f>
        <v>S8602</v>
      </c>
      <c r="F82" s="56" t="str">
        <f>Data!$B$5</f>
        <v>Edinburgh</v>
      </c>
      <c r="G82" s="56" t="str">
        <f>'Service Points'!A110</f>
        <v>S8602_74</v>
      </c>
      <c r="H82" s="56" t="str">
        <f>'Service Points'!D110</f>
        <v/>
      </c>
      <c r="I82" s="56" t="str">
        <f>'Service Points'!E110</f>
        <v/>
      </c>
      <c r="J82" s="56" t="str">
        <f>'Service Points'!F110</f>
        <v/>
      </c>
      <c r="K82" s="56" t="str">
        <f>'Service Points'!G110</f>
        <v/>
      </c>
      <c r="L82" s="56">
        <f>'Service Points'!H110</f>
        <v>0</v>
      </c>
      <c r="M82" s="56" t="str">
        <f>'Service Points'!I110</f>
        <v/>
      </c>
      <c r="N82" s="56" t="str">
        <f>'Service Points'!J110</f>
        <v/>
      </c>
    </row>
    <row r="83" spans="1:14" ht="12.75" customHeight="1" x14ac:dyDescent="0.3">
      <c r="A83" s="56" t="s">
        <v>491</v>
      </c>
      <c r="B83" s="56" t="s">
        <v>490</v>
      </c>
      <c r="E83" s="56" t="str">
        <f>Data!$A$5</f>
        <v>S8602</v>
      </c>
      <c r="F83" s="56" t="str">
        <f>Data!$B$5</f>
        <v>Edinburgh</v>
      </c>
      <c r="G83" s="56" t="str">
        <f>'Service Points'!A111</f>
        <v>S8602_75</v>
      </c>
      <c r="H83" s="56" t="str">
        <f>'Service Points'!D111</f>
        <v/>
      </c>
      <c r="I83" s="56" t="str">
        <f>'Service Points'!E111</f>
        <v/>
      </c>
      <c r="J83" s="56" t="str">
        <f>'Service Points'!F111</f>
        <v/>
      </c>
      <c r="K83" s="56" t="str">
        <f>'Service Points'!G111</f>
        <v/>
      </c>
      <c r="L83" s="56">
        <f>'Service Points'!H111</f>
        <v>0</v>
      </c>
      <c r="M83" s="56" t="str">
        <f>'Service Points'!I111</f>
        <v/>
      </c>
      <c r="N83" s="56" t="str">
        <f>'Service Points'!J111</f>
        <v/>
      </c>
    </row>
    <row r="84" spans="1:14" ht="12.75" customHeight="1" x14ac:dyDescent="0.3">
      <c r="A84" s="56" t="s">
        <v>686</v>
      </c>
      <c r="B84" s="56" t="s">
        <v>685</v>
      </c>
      <c r="E84" s="56" t="str">
        <f>Data!$A$5</f>
        <v>S8602</v>
      </c>
      <c r="F84" s="56" t="str">
        <f>Data!$B$5</f>
        <v>Edinburgh</v>
      </c>
      <c r="G84" s="56" t="str">
        <f>'Service Points'!A112</f>
        <v>S8602_76</v>
      </c>
      <c r="H84" s="56" t="str">
        <f>'Service Points'!D112</f>
        <v/>
      </c>
      <c r="I84" s="56" t="str">
        <f>'Service Points'!E112</f>
        <v/>
      </c>
      <c r="J84" s="56" t="str">
        <f>'Service Points'!F112</f>
        <v/>
      </c>
      <c r="K84" s="56" t="str">
        <f>'Service Points'!G112</f>
        <v/>
      </c>
      <c r="L84" s="56">
        <f>'Service Points'!H112</f>
        <v>0</v>
      </c>
      <c r="M84" s="56" t="str">
        <f>'Service Points'!I112</f>
        <v/>
      </c>
      <c r="N84" s="56" t="str">
        <f>'Service Points'!J112</f>
        <v/>
      </c>
    </row>
    <row r="85" spans="1:14" ht="12.75" customHeight="1" x14ac:dyDescent="0.3">
      <c r="A85" s="56" t="s">
        <v>711</v>
      </c>
      <c r="B85" s="56" t="s">
        <v>518</v>
      </c>
      <c r="E85" s="56" t="str">
        <f>Data!$A$5</f>
        <v>S8602</v>
      </c>
      <c r="F85" s="56" t="str">
        <f>Data!$B$5</f>
        <v>Edinburgh</v>
      </c>
      <c r="G85" s="56" t="str">
        <f>'Service Points'!A113</f>
        <v>S8602_77</v>
      </c>
      <c r="H85" s="56" t="str">
        <f>'Service Points'!D113</f>
        <v/>
      </c>
      <c r="I85" s="56" t="str">
        <f>'Service Points'!E113</f>
        <v/>
      </c>
      <c r="J85" s="56" t="str">
        <f>'Service Points'!F113</f>
        <v/>
      </c>
      <c r="K85" s="56" t="str">
        <f>'Service Points'!G113</f>
        <v/>
      </c>
      <c r="L85" s="56">
        <f>'Service Points'!H113</f>
        <v>0</v>
      </c>
      <c r="M85" s="56" t="str">
        <f>'Service Points'!I113</f>
        <v/>
      </c>
      <c r="N85" s="56" t="str">
        <f>'Service Points'!J113</f>
        <v/>
      </c>
    </row>
    <row r="86" spans="1:14" ht="12.75" customHeight="1" x14ac:dyDescent="0.3">
      <c r="A86" s="56" t="s">
        <v>688</v>
      </c>
      <c r="B86" s="56" t="s">
        <v>687</v>
      </c>
      <c r="E86" s="56" t="str">
        <f>Data!$A$5</f>
        <v>S8602</v>
      </c>
      <c r="F86" s="56" t="str">
        <f>Data!$B$5</f>
        <v>Edinburgh</v>
      </c>
      <c r="G86" s="56" t="str">
        <f>'Service Points'!A114</f>
        <v>S8602_78</v>
      </c>
      <c r="H86" s="56" t="str">
        <f>'Service Points'!D114</f>
        <v/>
      </c>
      <c r="I86" s="56" t="str">
        <f>'Service Points'!E114</f>
        <v/>
      </c>
      <c r="J86" s="56" t="str">
        <f>'Service Points'!F114</f>
        <v/>
      </c>
      <c r="K86" s="56" t="str">
        <f>'Service Points'!G114</f>
        <v/>
      </c>
      <c r="L86" s="56">
        <f>'Service Points'!H114</f>
        <v>0</v>
      </c>
      <c r="M86" s="56" t="str">
        <f>'Service Points'!I114</f>
        <v/>
      </c>
      <c r="N86" s="56" t="str">
        <f>'Service Points'!J114</f>
        <v/>
      </c>
    </row>
    <row r="87" spans="1:14" ht="12.75" customHeight="1" x14ac:dyDescent="0.3">
      <c r="A87" s="56" t="s">
        <v>446</v>
      </c>
      <c r="B87" s="56" t="s">
        <v>445</v>
      </c>
      <c r="E87" s="56" t="str">
        <f>Data!$A$5</f>
        <v>S8602</v>
      </c>
      <c r="F87" s="56" t="str">
        <f>Data!$B$5</f>
        <v>Edinburgh</v>
      </c>
      <c r="G87" s="56" t="str">
        <f>'Service Points'!A115</f>
        <v>S8602_79</v>
      </c>
      <c r="H87" s="56" t="str">
        <f>'Service Points'!D115</f>
        <v/>
      </c>
      <c r="I87" s="56" t="str">
        <f>'Service Points'!E115</f>
        <v/>
      </c>
      <c r="J87" s="56" t="str">
        <f>'Service Points'!F115</f>
        <v/>
      </c>
      <c r="K87" s="56" t="str">
        <f>'Service Points'!G115</f>
        <v/>
      </c>
      <c r="L87" s="56">
        <f>'Service Points'!H115</f>
        <v>0</v>
      </c>
      <c r="M87" s="56" t="str">
        <f>'Service Points'!I115</f>
        <v/>
      </c>
      <c r="N87" s="56" t="str">
        <f>'Service Points'!J115</f>
        <v/>
      </c>
    </row>
    <row r="88" spans="1:14" ht="12.75" customHeight="1" x14ac:dyDescent="0.3">
      <c r="A88" s="56" t="s">
        <v>690</v>
      </c>
      <c r="B88" s="56" t="s">
        <v>689</v>
      </c>
      <c r="E88" s="56" t="str">
        <f>Data!$A$5</f>
        <v>S8602</v>
      </c>
      <c r="F88" s="56" t="str">
        <f>Data!$B$5</f>
        <v>Edinburgh</v>
      </c>
      <c r="G88" s="56" t="str">
        <f>'Service Points'!A116</f>
        <v>S8602_80</v>
      </c>
      <c r="H88" s="56" t="str">
        <f>'Service Points'!D116</f>
        <v/>
      </c>
      <c r="I88" s="56" t="str">
        <f>'Service Points'!E116</f>
        <v/>
      </c>
      <c r="J88" s="56" t="str">
        <f>'Service Points'!F116</f>
        <v/>
      </c>
      <c r="K88" s="56" t="str">
        <f>'Service Points'!G116</f>
        <v/>
      </c>
      <c r="L88" s="56">
        <f>'Service Points'!H116</f>
        <v>0</v>
      </c>
      <c r="M88" s="56" t="str">
        <f>'Service Points'!I116</f>
        <v/>
      </c>
      <c r="N88" s="56" t="str">
        <f>'Service Points'!J116</f>
        <v/>
      </c>
    </row>
    <row r="89" spans="1:14" ht="12.75" customHeight="1" x14ac:dyDescent="0.3">
      <c r="A89" s="56" t="s">
        <v>493</v>
      </c>
      <c r="B89" s="56" t="s">
        <v>492</v>
      </c>
      <c r="E89" s="56" t="str">
        <f>Data!$A$5</f>
        <v>S8602</v>
      </c>
      <c r="F89" s="56" t="str">
        <f>Data!$B$5</f>
        <v>Edinburgh</v>
      </c>
      <c r="G89" s="56" t="str">
        <f>'Service Points'!A117</f>
        <v>S8602_81</v>
      </c>
      <c r="H89" s="56" t="str">
        <f>'Service Points'!D117</f>
        <v/>
      </c>
      <c r="I89" s="56" t="str">
        <f>'Service Points'!E117</f>
        <v/>
      </c>
      <c r="J89" s="56" t="str">
        <f>'Service Points'!F117</f>
        <v/>
      </c>
      <c r="K89" s="56" t="str">
        <f>'Service Points'!G117</f>
        <v/>
      </c>
      <c r="L89" s="56">
        <f>'Service Points'!H117</f>
        <v>0</v>
      </c>
      <c r="M89" s="56" t="str">
        <f>'Service Points'!I117</f>
        <v/>
      </c>
      <c r="N89" s="56" t="str">
        <f>'Service Points'!J117</f>
        <v/>
      </c>
    </row>
    <row r="90" spans="1:14" ht="12.75" customHeight="1" x14ac:dyDescent="0.3">
      <c r="A90" s="56" t="s">
        <v>4</v>
      </c>
      <c r="B90" s="56" t="s">
        <v>3</v>
      </c>
      <c r="E90" s="56" t="str">
        <f>Data!$A$5</f>
        <v>S8602</v>
      </c>
      <c r="F90" s="56" t="str">
        <f>Data!$B$5</f>
        <v>Edinburgh</v>
      </c>
      <c r="G90" s="56" t="str">
        <f>'Service Points'!A118</f>
        <v>S8602_82</v>
      </c>
      <c r="H90" s="56" t="str">
        <f>'Service Points'!D118</f>
        <v/>
      </c>
      <c r="I90" s="56" t="str">
        <f>'Service Points'!E118</f>
        <v/>
      </c>
      <c r="J90" s="56" t="str">
        <f>'Service Points'!F118</f>
        <v/>
      </c>
      <c r="K90" s="56" t="str">
        <f>'Service Points'!G118</f>
        <v/>
      </c>
      <c r="L90" s="56">
        <f>'Service Points'!H118</f>
        <v>0</v>
      </c>
      <c r="M90" s="56" t="str">
        <f>'Service Points'!I118</f>
        <v/>
      </c>
      <c r="N90" s="56" t="str">
        <f>'Service Points'!J118</f>
        <v/>
      </c>
    </row>
    <row r="91" spans="1:14" ht="12.75" customHeight="1" x14ac:dyDescent="0.3">
      <c r="A91" s="56" t="s">
        <v>6</v>
      </c>
      <c r="B91" s="56" t="s">
        <v>5</v>
      </c>
      <c r="E91" s="56" t="str">
        <f>Data!$A$5</f>
        <v>S8602</v>
      </c>
      <c r="F91" s="56" t="str">
        <f>Data!$B$5</f>
        <v>Edinburgh</v>
      </c>
      <c r="G91" s="56" t="str">
        <f>'Service Points'!A119</f>
        <v>S8602_83</v>
      </c>
      <c r="H91" s="56" t="str">
        <f>'Service Points'!D119</f>
        <v/>
      </c>
      <c r="I91" s="56" t="str">
        <f>'Service Points'!E119</f>
        <v/>
      </c>
      <c r="J91" s="56" t="str">
        <f>'Service Points'!F119</f>
        <v/>
      </c>
      <c r="K91" s="56" t="str">
        <f>'Service Points'!G119</f>
        <v/>
      </c>
      <c r="L91" s="56">
        <f>'Service Points'!H119</f>
        <v>0</v>
      </c>
      <c r="M91" s="56" t="str">
        <f>'Service Points'!I119</f>
        <v/>
      </c>
      <c r="N91" s="56" t="str">
        <f>'Service Points'!J119</f>
        <v/>
      </c>
    </row>
    <row r="92" spans="1:14" ht="12.75" customHeight="1" x14ac:dyDescent="0.3">
      <c r="A92" s="56" t="s">
        <v>448</v>
      </c>
      <c r="B92" s="56" t="s">
        <v>447</v>
      </c>
      <c r="E92" s="56" t="str">
        <f>Data!$A$5</f>
        <v>S8602</v>
      </c>
      <c r="F92" s="56" t="str">
        <f>Data!$B$5</f>
        <v>Edinburgh</v>
      </c>
      <c r="G92" s="56" t="str">
        <f>'Service Points'!A120</f>
        <v>S8602_84</v>
      </c>
      <c r="H92" s="56" t="str">
        <f>'Service Points'!D120</f>
        <v/>
      </c>
      <c r="I92" s="56" t="str">
        <f>'Service Points'!E120</f>
        <v/>
      </c>
      <c r="J92" s="56" t="str">
        <f>'Service Points'!F120</f>
        <v/>
      </c>
      <c r="K92" s="56" t="str">
        <f>'Service Points'!G120</f>
        <v/>
      </c>
      <c r="L92" s="56">
        <f>'Service Points'!H120</f>
        <v>0</v>
      </c>
      <c r="M92" s="56" t="str">
        <f>'Service Points'!I120</f>
        <v/>
      </c>
      <c r="N92" s="56" t="str">
        <f>'Service Points'!J120</f>
        <v/>
      </c>
    </row>
    <row r="93" spans="1:14" ht="12.75" customHeight="1" x14ac:dyDescent="0.3">
      <c r="A93" s="56" t="s">
        <v>256</v>
      </c>
      <c r="B93" s="56" t="s">
        <v>7</v>
      </c>
      <c r="E93" s="56" t="str">
        <f>Data!$A$5</f>
        <v>S8602</v>
      </c>
      <c r="F93" s="56" t="str">
        <f>Data!$B$5</f>
        <v>Edinburgh</v>
      </c>
      <c r="G93" s="56" t="str">
        <f>'Service Points'!A121</f>
        <v>S8602_85</v>
      </c>
      <c r="H93" s="56" t="str">
        <f>'Service Points'!D121</f>
        <v/>
      </c>
      <c r="I93" s="56" t="str">
        <f>'Service Points'!E121</f>
        <v/>
      </c>
      <c r="J93" s="56" t="str">
        <f>'Service Points'!F121</f>
        <v/>
      </c>
      <c r="K93" s="56" t="str">
        <f>'Service Points'!G121</f>
        <v/>
      </c>
      <c r="L93" s="56">
        <f>'Service Points'!H121</f>
        <v>0</v>
      </c>
      <c r="M93" s="56" t="str">
        <f>'Service Points'!I121</f>
        <v/>
      </c>
      <c r="N93" s="56" t="str">
        <f>'Service Points'!J121</f>
        <v/>
      </c>
    </row>
    <row r="94" spans="1:14" ht="12.75" customHeight="1" x14ac:dyDescent="0.3">
      <c r="A94" s="56" t="s">
        <v>450</v>
      </c>
      <c r="B94" s="56" t="s">
        <v>449</v>
      </c>
      <c r="E94" s="56" t="str">
        <f>Data!$A$5</f>
        <v>S8602</v>
      </c>
      <c r="F94" s="56" t="str">
        <f>Data!$B$5</f>
        <v>Edinburgh</v>
      </c>
      <c r="G94" s="56" t="str">
        <f>'Service Points'!A122</f>
        <v>S8602_86</v>
      </c>
      <c r="H94" s="56" t="str">
        <f>'Service Points'!D122</f>
        <v/>
      </c>
      <c r="I94" s="56" t="str">
        <f>'Service Points'!E122</f>
        <v/>
      </c>
      <c r="J94" s="56" t="str">
        <f>'Service Points'!F122</f>
        <v/>
      </c>
      <c r="K94" s="56" t="str">
        <f>'Service Points'!G122</f>
        <v/>
      </c>
      <c r="L94" s="56">
        <f>'Service Points'!H122</f>
        <v>0</v>
      </c>
      <c r="M94" s="56" t="str">
        <f>'Service Points'!I122</f>
        <v/>
      </c>
      <c r="N94" s="56" t="str">
        <f>'Service Points'!J122</f>
        <v/>
      </c>
    </row>
    <row r="95" spans="1:14" ht="12.75" customHeight="1" x14ac:dyDescent="0.3">
      <c r="A95" s="56" t="s">
        <v>653</v>
      </c>
      <c r="B95" s="56" t="s">
        <v>494</v>
      </c>
      <c r="E95" s="56" t="str">
        <f>Data!$A$5</f>
        <v>S8602</v>
      </c>
      <c r="F95" s="56" t="str">
        <f>Data!$B$5</f>
        <v>Edinburgh</v>
      </c>
      <c r="G95" s="56" t="str">
        <f>'Service Points'!A123</f>
        <v>S8602_87</v>
      </c>
      <c r="H95" s="56" t="str">
        <f>'Service Points'!D123</f>
        <v/>
      </c>
      <c r="I95" s="56" t="str">
        <f>'Service Points'!E123</f>
        <v/>
      </c>
      <c r="J95" s="56" t="str">
        <f>'Service Points'!F123</f>
        <v/>
      </c>
      <c r="K95" s="56" t="str">
        <f>'Service Points'!G123</f>
        <v/>
      </c>
      <c r="L95" s="56">
        <f>'Service Points'!H123</f>
        <v>0</v>
      </c>
      <c r="M95" s="56" t="str">
        <f>'Service Points'!I123</f>
        <v/>
      </c>
      <c r="N95" s="56" t="str">
        <f>'Service Points'!J123</f>
        <v/>
      </c>
    </row>
    <row r="96" spans="1:14" ht="12.75" customHeight="1" x14ac:dyDescent="0.3">
      <c r="A96" s="56" t="s">
        <v>13</v>
      </c>
      <c r="B96" s="56" t="s">
        <v>204</v>
      </c>
      <c r="E96" s="56" t="str">
        <f>Data!$A$5</f>
        <v>S8602</v>
      </c>
      <c r="F96" s="56" t="str">
        <f>Data!$B$5</f>
        <v>Edinburgh</v>
      </c>
      <c r="G96" s="56" t="str">
        <f>'Service Points'!A124</f>
        <v>S8602_88</v>
      </c>
      <c r="H96" s="56" t="str">
        <f>'Service Points'!D124</f>
        <v/>
      </c>
      <c r="I96" s="56" t="str">
        <f>'Service Points'!E124</f>
        <v/>
      </c>
      <c r="J96" s="56" t="str">
        <f>'Service Points'!F124</f>
        <v/>
      </c>
      <c r="K96" s="56" t="str">
        <f>'Service Points'!G124</f>
        <v/>
      </c>
      <c r="L96" s="56">
        <f>'Service Points'!H124</f>
        <v>0</v>
      </c>
      <c r="M96" s="56" t="str">
        <f>'Service Points'!I124</f>
        <v/>
      </c>
      <c r="N96" s="56" t="str">
        <f>'Service Points'!J124</f>
        <v/>
      </c>
    </row>
    <row r="97" spans="1:14" ht="12.75" customHeight="1" x14ac:dyDescent="0.3">
      <c r="A97" s="56" t="s">
        <v>434</v>
      </c>
      <c r="B97" s="56" t="s">
        <v>8</v>
      </c>
      <c r="E97" s="56" t="str">
        <f>Data!$A$5</f>
        <v>S8602</v>
      </c>
      <c r="F97" s="56" t="str">
        <f>Data!$B$5</f>
        <v>Edinburgh</v>
      </c>
      <c r="G97" s="56" t="str">
        <f>'Service Points'!A125</f>
        <v>S8602_89</v>
      </c>
      <c r="H97" s="56" t="str">
        <f>'Service Points'!D125</f>
        <v/>
      </c>
      <c r="I97" s="56" t="str">
        <f>'Service Points'!E125</f>
        <v/>
      </c>
      <c r="J97" s="56" t="str">
        <f>'Service Points'!F125</f>
        <v/>
      </c>
      <c r="K97" s="56" t="str">
        <f>'Service Points'!G125</f>
        <v/>
      </c>
      <c r="L97" s="56">
        <f>'Service Points'!H125</f>
        <v>0</v>
      </c>
      <c r="M97" s="56" t="str">
        <f>'Service Points'!I125</f>
        <v/>
      </c>
      <c r="N97" s="56" t="str">
        <f>'Service Points'!J125</f>
        <v/>
      </c>
    </row>
    <row r="98" spans="1:14" ht="12.75" customHeight="1" x14ac:dyDescent="0.3">
      <c r="A98" s="56" t="s">
        <v>257</v>
      </c>
      <c r="B98" s="56" t="s">
        <v>435</v>
      </c>
      <c r="E98" s="56" t="str">
        <f>Data!$A$5</f>
        <v>S8602</v>
      </c>
      <c r="F98" s="56" t="str">
        <f>Data!$B$5</f>
        <v>Edinburgh</v>
      </c>
      <c r="G98" s="56" t="str">
        <f>'Service Points'!A126</f>
        <v>S8602_90</v>
      </c>
      <c r="H98" s="56" t="str">
        <f>'Service Points'!D126</f>
        <v/>
      </c>
      <c r="I98" s="56" t="str">
        <f>'Service Points'!E126</f>
        <v/>
      </c>
      <c r="J98" s="56" t="str">
        <f>'Service Points'!F126</f>
        <v/>
      </c>
      <c r="K98" s="56" t="str">
        <f>'Service Points'!G126</f>
        <v/>
      </c>
      <c r="L98" s="56">
        <f>'Service Points'!H126</f>
        <v>0</v>
      </c>
      <c r="M98" s="56" t="str">
        <f>'Service Points'!I126</f>
        <v/>
      </c>
      <c r="N98" s="56" t="str">
        <f>'Service Points'!J126</f>
        <v/>
      </c>
    </row>
    <row r="99" spans="1:14" ht="12.75" customHeight="1" x14ac:dyDescent="0.3">
      <c r="A99" s="56" t="s">
        <v>14</v>
      </c>
      <c r="B99" s="56" t="s">
        <v>205</v>
      </c>
      <c r="E99" s="56" t="str">
        <f>Data!$A$5</f>
        <v>S8602</v>
      </c>
      <c r="F99" s="56" t="str">
        <f>Data!$B$5</f>
        <v>Edinburgh</v>
      </c>
      <c r="G99" s="56" t="str">
        <f>'Service Points'!A127</f>
        <v>S8602_91</v>
      </c>
      <c r="H99" s="56" t="str">
        <f>'Service Points'!D127</f>
        <v/>
      </c>
      <c r="I99" s="56" t="str">
        <f>'Service Points'!E127</f>
        <v/>
      </c>
      <c r="J99" s="56" t="str">
        <f>'Service Points'!F127</f>
        <v/>
      </c>
      <c r="K99" s="56" t="str">
        <f>'Service Points'!G127</f>
        <v/>
      </c>
      <c r="L99" s="56">
        <f>'Service Points'!H127</f>
        <v>0</v>
      </c>
      <c r="M99" s="56" t="str">
        <f>'Service Points'!I127</f>
        <v/>
      </c>
      <c r="N99" s="56" t="str">
        <f>'Service Points'!J127</f>
        <v/>
      </c>
    </row>
    <row r="100" spans="1:14" ht="12.75" customHeight="1" x14ac:dyDescent="0.3">
      <c r="A100" s="56" t="s">
        <v>712</v>
      </c>
      <c r="B100" s="56" t="s">
        <v>519</v>
      </c>
      <c r="E100" s="56" t="str">
        <f>Data!$A$5</f>
        <v>S8602</v>
      </c>
      <c r="F100" s="56" t="str">
        <f>Data!$B$5</f>
        <v>Edinburgh</v>
      </c>
      <c r="G100" s="56" t="str">
        <f>'Service Points'!A128</f>
        <v>S8602_92</v>
      </c>
      <c r="H100" s="56" t="str">
        <f>'Service Points'!D128</f>
        <v/>
      </c>
      <c r="I100" s="56" t="str">
        <f>'Service Points'!E128</f>
        <v/>
      </c>
      <c r="J100" s="56" t="str">
        <f>'Service Points'!F128</f>
        <v/>
      </c>
      <c r="K100" s="56" t="str">
        <f>'Service Points'!G128</f>
        <v/>
      </c>
      <c r="L100" s="56">
        <f>'Service Points'!H128</f>
        <v>0</v>
      </c>
      <c r="M100" s="56" t="str">
        <f>'Service Points'!I128</f>
        <v/>
      </c>
      <c r="N100" s="56" t="str">
        <f>'Service Points'!J128</f>
        <v/>
      </c>
    </row>
    <row r="101" spans="1:14" ht="12.75" customHeight="1" x14ac:dyDescent="0.3">
      <c r="A101" s="56" t="s">
        <v>452</v>
      </c>
      <c r="B101" s="56" t="s">
        <v>451</v>
      </c>
      <c r="E101" s="56" t="str">
        <f>Data!$A$5</f>
        <v>S8602</v>
      </c>
      <c r="F101" s="56" t="str">
        <f>Data!$B$5</f>
        <v>Edinburgh</v>
      </c>
      <c r="G101" s="56" t="str">
        <f>'Service Points'!A129</f>
        <v>S8602_93</v>
      </c>
      <c r="H101" s="56" t="str">
        <f>'Service Points'!D129</f>
        <v/>
      </c>
      <c r="I101" s="56" t="str">
        <f>'Service Points'!E129</f>
        <v/>
      </c>
      <c r="J101" s="56" t="str">
        <f>'Service Points'!F129</f>
        <v/>
      </c>
      <c r="K101" s="56" t="str">
        <f>'Service Points'!G129</f>
        <v/>
      </c>
      <c r="L101" s="56">
        <f>'Service Points'!H129</f>
        <v>0</v>
      </c>
      <c r="M101" s="56" t="str">
        <f>'Service Points'!I129</f>
        <v/>
      </c>
      <c r="N101" s="56" t="str">
        <f>'Service Points'!J129</f>
        <v/>
      </c>
    </row>
    <row r="102" spans="1:14" ht="12.75" customHeight="1" x14ac:dyDescent="0.3">
      <c r="A102" s="56" t="s">
        <v>898</v>
      </c>
      <c r="B102" s="56" t="s">
        <v>899</v>
      </c>
      <c r="E102" s="56" t="str">
        <f>Data!$A$5</f>
        <v>S8602</v>
      </c>
      <c r="F102" s="56" t="str">
        <f>Data!$B$5</f>
        <v>Edinburgh</v>
      </c>
      <c r="G102" s="56" t="str">
        <f>'Service Points'!A130</f>
        <v>S8602_94</v>
      </c>
      <c r="H102" s="56" t="str">
        <f>'Service Points'!D130</f>
        <v/>
      </c>
      <c r="I102" s="56" t="str">
        <f>'Service Points'!E130</f>
        <v/>
      </c>
      <c r="J102" s="56" t="str">
        <f>'Service Points'!F130</f>
        <v/>
      </c>
      <c r="K102" s="56" t="str">
        <f>'Service Points'!G130</f>
        <v/>
      </c>
      <c r="L102" s="56">
        <f>'Service Points'!H130</f>
        <v>0</v>
      </c>
      <c r="M102" s="56" t="str">
        <f>'Service Points'!I130</f>
        <v/>
      </c>
      <c r="N102" s="56" t="str">
        <f>'Service Points'!J130</f>
        <v/>
      </c>
    </row>
    <row r="103" spans="1:14" ht="12.75" customHeight="1" x14ac:dyDescent="0.3">
      <c r="A103" s="56" t="s">
        <v>258</v>
      </c>
      <c r="B103" s="56" t="s">
        <v>691</v>
      </c>
      <c r="E103" s="56" t="str">
        <f>Data!$A$5</f>
        <v>S8602</v>
      </c>
      <c r="F103" s="56" t="str">
        <f>Data!$B$5</f>
        <v>Edinburgh</v>
      </c>
      <c r="G103" s="56" t="str">
        <f>'Service Points'!A131</f>
        <v>S8602_95</v>
      </c>
      <c r="H103" s="56" t="str">
        <f>'Service Points'!D131</f>
        <v/>
      </c>
      <c r="I103" s="56" t="str">
        <f>'Service Points'!E131</f>
        <v/>
      </c>
      <c r="J103" s="56" t="str">
        <f>'Service Points'!F131</f>
        <v/>
      </c>
      <c r="K103" s="56" t="str">
        <f>'Service Points'!G131</f>
        <v/>
      </c>
      <c r="L103" s="56">
        <f>'Service Points'!H131</f>
        <v>0</v>
      </c>
      <c r="M103" s="56" t="str">
        <f>'Service Points'!I131</f>
        <v/>
      </c>
      <c r="N103" s="56" t="str">
        <f>'Service Points'!J131</f>
        <v/>
      </c>
    </row>
    <row r="104" spans="1:14" ht="12.75" customHeight="1" x14ac:dyDescent="0.3">
      <c r="A104" s="56" t="s">
        <v>693</v>
      </c>
      <c r="B104" s="56" t="s">
        <v>692</v>
      </c>
      <c r="E104" s="56" t="str">
        <f>Data!$A$5</f>
        <v>S8602</v>
      </c>
      <c r="F104" s="56" t="str">
        <f>Data!$B$5</f>
        <v>Edinburgh</v>
      </c>
      <c r="G104" s="56" t="str">
        <f>'Service Points'!A132</f>
        <v>S8602_96</v>
      </c>
      <c r="H104" s="56" t="str">
        <f>'Service Points'!D132</f>
        <v/>
      </c>
      <c r="I104" s="56" t="str">
        <f>'Service Points'!E132</f>
        <v/>
      </c>
      <c r="J104" s="56" t="str">
        <f>'Service Points'!F132</f>
        <v/>
      </c>
      <c r="K104" s="56" t="str">
        <f>'Service Points'!G132</f>
        <v/>
      </c>
      <c r="L104" s="56">
        <f>'Service Points'!H132</f>
        <v>0</v>
      </c>
      <c r="M104" s="56" t="str">
        <f>'Service Points'!I132</f>
        <v/>
      </c>
      <c r="N104" s="56" t="str">
        <f>'Service Points'!J132</f>
        <v/>
      </c>
    </row>
    <row r="105" spans="1:14" ht="12.75" customHeight="1" x14ac:dyDescent="0.3">
      <c r="A105" s="56" t="s">
        <v>655</v>
      </c>
      <c r="B105" s="56" t="s">
        <v>654</v>
      </c>
      <c r="E105" s="56" t="str">
        <f>Data!$A$5</f>
        <v>S8602</v>
      </c>
      <c r="F105" s="56" t="str">
        <f>Data!$B$5</f>
        <v>Edinburgh</v>
      </c>
      <c r="G105" s="56" t="str">
        <f>'Service Points'!A133</f>
        <v>S8602_97</v>
      </c>
      <c r="H105" s="56" t="str">
        <f>'Service Points'!D133</f>
        <v/>
      </c>
      <c r="I105" s="56" t="str">
        <f>'Service Points'!E133</f>
        <v/>
      </c>
      <c r="J105" s="56" t="str">
        <f>'Service Points'!F133</f>
        <v/>
      </c>
      <c r="K105" s="56" t="str">
        <f>'Service Points'!G133</f>
        <v/>
      </c>
      <c r="L105" s="56">
        <f>'Service Points'!H133</f>
        <v>0</v>
      </c>
      <c r="M105" s="56" t="str">
        <f>'Service Points'!I133</f>
        <v/>
      </c>
      <c r="N105" s="56" t="str">
        <f>'Service Points'!J133</f>
        <v/>
      </c>
    </row>
    <row r="106" spans="1:14" ht="12.75" customHeight="1" x14ac:dyDescent="0.3">
      <c r="A106" s="56" t="s">
        <v>235</v>
      </c>
      <c r="B106" s="56" t="s">
        <v>453</v>
      </c>
      <c r="E106" s="56" t="str">
        <f>Data!$A$5</f>
        <v>S8602</v>
      </c>
      <c r="F106" s="56" t="str">
        <f>Data!$B$5</f>
        <v>Edinburgh</v>
      </c>
      <c r="G106" s="56" t="str">
        <f>'Service Points'!A134</f>
        <v>S8602_98</v>
      </c>
      <c r="H106" s="56" t="str">
        <f>'Service Points'!D134</f>
        <v/>
      </c>
      <c r="I106" s="56" t="str">
        <f>'Service Points'!E134</f>
        <v/>
      </c>
      <c r="J106" s="56" t="str">
        <f>'Service Points'!F134</f>
        <v/>
      </c>
      <c r="K106" s="56" t="str">
        <f>'Service Points'!G134</f>
        <v/>
      </c>
      <c r="L106" s="56">
        <f>'Service Points'!H134</f>
        <v>0</v>
      </c>
      <c r="M106" s="56" t="str">
        <f>'Service Points'!I134</f>
        <v/>
      </c>
      <c r="N106" s="56" t="str">
        <f>'Service Points'!J134</f>
        <v/>
      </c>
    </row>
    <row r="107" spans="1:14" ht="12.75" customHeight="1" x14ac:dyDescent="0.3">
      <c r="A107" s="56" t="s">
        <v>437</v>
      </c>
      <c r="B107" s="56" t="s">
        <v>436</v>
      </c>
      <c r="E107" s="56" t="str">
        <f>Data!$A$5</f>
        <v>S8602</v>
      </c>
      <c r="F107" s="56" t="str">
        <f>Data!$B$5</f>
        <v>Edinburgh</v>
      </c>
      <c r="G107" s="56" t="str">
        <f>'Service Points'!A135</f>
        <v>S8602_99</v>
      </c>
      <c r="H107" s="56" t="str">
        <f>'Service Points'!D135</f>
        <v/>
      </c>
      <c r="I107" s="56" t="str">
        <f>'Service Points'!E135</f>
        <v/>
      </c>
      <c r="J107" s="56" t="str">
        <f>'Service Points'!F135</f>
        <v/>
      </c>
      <c r="K107" s="56" t="str">
        <f>'Service Points'!G135</f>
        <v/>
      </c>
      <c r="L107" s="56">
        <f>'Service Points'!H135</f>
        <v>0</v>
      </c>
      <c r="M107" s="56" t="str">
        <f>'Service Points'!I135</f>
        <v/>
      </c>
      <c r="N107" s="56" t="str">
        <f>'Service Points'!J135</f>
        <v/>
      </c>
    </row>
    <row r="108" spans="1:14" ht="12.75" customHeight="1" x14ac:dyDescent="0.3">
      <c r="A108" s="56" t="s">
        <v>673</v>
      </c>
      <c r="B108" s="56" t="s">
        <v>672</v>
      </c>
      <c r="E108" s="56" t="str">
        <f>Data!$A$5</f>
        <v>S8602</v>
      </c>
      <c r="F108" s="56" t="str">
        <f>Data!$B$5</f>
        <v>Edinburgh</v>
      </c>
      <c r="G108" s="56" t="str">
        <f>'Service Points'!A136</f>
        <v>S8602_100</v>
      </c>
      <c r="H108" s="56" t="str">
        <f>'Service Points'!D136</f>
        <v/>
      </c>
      <c r="I108" s="56" t="str">
        <f>'Service Points'!E136</f>
        <v/>
      </c>
      <c r="J108" s="56" t="str">
        <f>'Service Points'!F136</f>
        <v/>
      </c>
      <c r="K108" s="56" t="str">
        <f>'Service Points'!G136</f>
        <v/>
      </c>
      <c r="L108" s="56">
        <f>'Service Points'!H136</f>
        <v>0</v>
      </c>
      <c r="M108" s="56" t="str">
        <f>'Service Points'!I136</f>
        <v/>
      </c>
      <c r="N108" s="56" t="str">
        <f>'Service Points'!J136</f>
        <v/>
      </c>
    </row>
    <row r="109" spans="1:14" ht="12.75" customHeight="1" x14ac:dyDescent="0.3">
      <c r="A109" s="56" t="s">
        <v>384</v>
      </c>
      <c r="B109" s="56" t="s">
        <v>383</v>
      </c>
      <c r="E109" s="56" t="str">
        <f>Data!$A$5</f>
        <v>S8602</v>
      </c>
      <c r="F109" s="56" t="str">
        <f>Data!$B$5</f>
        <v>Edinburgh</v>
      </c>
      <c r="G109" s="56" t="str">
        <f>'Service Points'!A137</f>
        <v>S8602_101</v>
      </c>
      <c r="H109" s="56" t="str">
        <f>'Service Points'!D137</f>
        <v/>
      </c>
      <c r="I109" s="56" t="str">
        <f>'Service Points'!E137</f>
        <v/>
      </c>
      <c r="J109" s="56" t="str">
        <f>'Service Points'!F137</f>
        <v/>
      </c>
      <c r="K109" s="56" t="str">
        <f>'Service Points'!G137</f>
        <v/>
      </c>
      <c r="L109" s="56">
        <f>'Service Points'!H137</f>
        <v>0</v>
      </c>
      <c r="M109" s="56" t="str">
        <f>'Service Points'!I137</f>
        <v/>
      </c>
      <c r="N109" s="56" t="str">
        <f>'Service Points'!J137</f>
        <v/>
      </c>
    </row>
    <row r="110" spans="1:14" ht="12.75" customHeight="1" x14ac:dyDescent="0.3">
      <c r="A110" s="56" t="s">
        <v>695</v>
      </c>
      <c r="B110" s="56" t="s">
        <v>694</v>
      </c>
      <c r="E110" s="56" t="str">
        <f>Data!$A$5</f>
        <v>S8602</v>
      </c>
      <c r="F110" s="56" t="str">
        <f>Data!$B$5</f>
        <v>Edinburgh</v>
      </c>
      <c r="G110" s="56" t="str">
        <f>'Service Points'!A138</f>
        <v>S8602_102</v>
      </c>
      <c r="H110" s="56" t="str">
        <f>'Service Points'!D138</f>
        <v/>
      </c>
      <c r="I110" s="56" t="str">
        <f>'Service Points'!E138</f>
        <v/>
      </c>
      <c r="J110" s="56" t="str">
        <f>'Service Points'!F138</f>
        <v/>
      </c>
      <c r="K110" s="56" t="str">
        <f>'Service Points'!G138</f>
        <v/>
      </c>
      <c r="L110" s="56">
        <f>'Service Points'!H138</f>
        <v>0</v>
      </c>
      <c r="M110" s="56" t="str">
        <f>'Service Points'!I138</f>
        <v/>
      </c>
      <c r="N110" s="56" t="str">
        <f>'Service Points'!J138</f>
        <v/>
      </c>
    </row>
    <row r="111" spans="1:14" ht="12.75" customHeight="1" x14ac:dyDescent="0.3">
      <c r="A111" s="56" t="s">
        <v>657</v>
      </c>
      <c r="B111" s="56" t="s">
        <v>656</v>
      </c>
      <c r="E111" s="56" t="str">
        <f>Data!$A$5</f>
        <v>S8602</v>
      </c>
      <c r="F111" s="56" t="str">
        <f>Data!$B$5</f>
        <v>Edinburgh</v>
      </c>
      <c r="G111" s="56" t="str">
        <f>'Service Points'!A139</f>
        <v>S8602_103</v>
      </c>
      <c r="H111" s="56" t="str">
        <f>'Service Points'!D139</f>
        <v/>
      </c>
      <c r="I111" s="56" t="str">
        <f>'Service Points'!E139</f>
        <v/>
      </c>
      <c r="J111" s="56" t="str">
        <f>'Service Points'!F139</f>
        <v/>
      </c>
      <c r="K111" s="56" t="str">
        <f>'Service Points'!G139</f>
        <v/>
      </c>
      <c r="L111" s="56">
        <f>'Service Points'!H139</f>
        <v>0</v>
      </c>
      <c r="M111" s="56" t="str">
        <f>'Service Points'!I139</f>
        <v/>
      </c>
      <c r="N111" s="56" t="str">
        <f>'Service Points'!J139</f>
        <v/>
      </c>
    </row>
    <row r="112" spans="1:14" ht="12.75" customHeight="1" x14ac:dyDescent="0.3">
      <c r="A112" s="56" t="s">
        <v>143</v>
      </c>
      <c r="B112" s="56" t="s">
        <v>142</v>
      </c>
      <c r="E112" s="56" t="str">
        <f>Data!$A$5</f>
        <v>S8602</v>
      </c>
      <c r="F112" s="56" t="str">
        <f>Data!$B$5</f>
        <v>Edinburgh</v>
      </c>
      <c r="G112" s="56" t="str">
        <f>'Service Points'!A140</f>
        <v>S8602_104</v>
      </c>
      <c r="H112" s="56" t="str">
        <f>'Service Points'!D140</f>
        <v/>
      </c>
      <c r="I112" s="56" t="str">
        <f>'Service Points'!E140</f>
        <v/>
      </c>
      <c r="J112" s="56" t="str">
        <f>'Service Points'!F140</f>
        <v/>
      </c>
      <c r="K112" s="56" t="str">
        <f>'Service Points'!G140</f>
        <v/>
      </c>
      <c r="L112" s="56">
        <f>'Service Points'!H140</f>
        <v>0</v>
      </c>
      <c r="M112" s="56" t="str">
        <f>'Service Points'!I140</f>
        <v/>
      </c>
      <c r="N112" s="56" t="str">
        <f>'Service Points'!J140</f>
        <v/>
      </c>
    </row>
    <row r="113" spans="1:14" ht="12.75" customHeight="1" x14ac:dyDescent="0.3">
      <c r="A113" s="56" t="s">
        <v>237</v>
      </c>
      <c r="B113" s="56" t="s">
        <v>236</v>
      </c>
      <c r="E113" s="56" t="str">
        <f>Data!$A$5</f>
        <v>S8602</v>
      </c>
      <c r="F113" s="56" t="str">
        <f>Data!$B$5</f>
        <v>Edinburgh</v>
      </c>
      <c r="G113" s="56" t="str">
        <f>'Service Points'!A141</f>
        <v>S8602_105</v>
      </c>
      <c r="H113" s="56" t="str">
        <f>'Service Points'!D141</f>
        <v/>
      </c>
      <c r="I113" s="56" t="str">
        <f>'Service Points'!E141</f>
        <v/>
      </c>
      <c r="J113" s="56" t="str">
        <f>'Service Points'!F141</f>
        <v/>
      </c>
      <c r="K113" s="56" t="str">
        <f>'Service Points'!G141</f>
        <v/>
      </c>
      <c r="L113" s="56">
        <f>'Service Points'!H141</f>
        <v>0</v>
      </c>
      <c r="M113" s="56" t="str">
        <f>'Service Points'!I141</f>
        <v/>
      </c>
      <c r="N113" s="56" t="str">
        <f>'Service Points'!J141</f>
        <v/>
      </c>
    </row>
    <row r="114" spans="1:14" ht="12.75" customHeight="1" x14ac:dyDescent="0.3">
      <c r="A114" s="56" t="s">
        <v>659</v>
      </c>
      <c r="B114" s="56" t="s">
        <v>658</v>
      </c>
      <c r="E114" s="56" t="str">
        <f>Data!$A$5</f>
        <v>S8602</v>
      </c>
      <c r="F114" s="56" t="str">
        <f>Data!$B$5</f>
        <v>Edinburgh</v>
      </c>
      <c r="G114" s="56" t="str">
        <f>'Service Points'!A142</f>
        <v>S8602_106</v>
      </c>
      <c r="H114" s="56" t="str">
        <f>'Service Points'!D142</f>
        <v/>
      </c>
      <c r="I114" s="56" t="str">
        <f>'Service Points'!E142</f>
        <v/>
      </c>
      <c r="J114" s="56" t="str">
        <f>'Service Points'!F142</f>
        <v/>
      </c>
      <c r="K114" s="56" t="str">
        <f>'Service Points'!G142</f>
        <v/>
      </c>
      <c r="L114" s="56">
        <f>'Service Points'!H142</f>
        <v>0</v>
      </c>
      <c r="M114" s="56" t="str">
        <f>'Service Points'!I142</f>
        <v/>
      </c>
      <c r="N114" s="56" t="str">
        <f>'Service Points'!J142</f>
        <v/>
      </c>
    </row>
    <row r="115" spans="1:14" ht="12.75" customHeight="1" x14ac:dyDescent="0.3">
      <c r="A115" s="56" t="s">
        <v>697</v>
      </c>
      <c r="B115" s="56" t="s">
        <v>696</v>
      </c>
      <c r="E115" s="56" t="str">
        <f>Data!$A$5</f>
        <v>S8602</v>
      </c>
      <c r="F115" s="56" t="str">
        <f>Data!$B$5</f>
        <v>Edinburgh</v>
      </c>
      <c r="G115" s="56" t="str">
        <f>'Service Points'!A143</f>
        <v>S8602_107</v>
      </c>
      <c r="H115" s="56" t="str">
        <f>'Service Points'!D143</f>
        <v/>
      </c>
      <c r="I115" s="56" t="str">
        <f>'Service Points'!E143</f>
        <v/>
      </c>
      <c r="J115" s="56" t="str">
        <f>'Service Points'!F143</f>
        <v/>
      </c>
      <c r="K115" s="56" t="str">
        <f>'Service Points'!G143</f>
        <v/>
      </c>
      <c r="L115" s="56">
        <f>'Service Points'!H143</f>
        <v>0</v>
      </c>
      <c r="M115" s="56" t="str">
        <f>'Service Points'!I143</f>
        <v/>
      </c>
      <c r="N115" s="56" t="str">
        <f>'Service Points'!J143</f>
        <v/>
      </c>
    </row>
    <row r="116" spans="1:14" ht="12.75" customHeight="1" x14ac:dyDescent="0.3">
      <c r="A116" s="56" t="s">
        <v>661</v>
      </c>
      <c r="B116" s="56" t="s">
        <v>660</v>
      </c>
      <c r="E116" s="56" t="str">
        <f>Data!$A$5</f>
        <v>S8602</v>
      </c>
      <c r="F116" s="56" t="str">
        <f>Data!$B$5</f>
        <v>Edinburgh</v>
      </c>
      <c r="G116" s="56" t="str">
        <f>'Service Points'!A144</f>
        <v>S8602_108</v>
      </c>
      <c r="H116" s="56" t="str">
        <f>'Service Points'!D144</f>
        <v/>
      </c>
      <c r="I116" s="56" t="str">
        <f>'Service Points'!E144</f>
        <v/>
      </c>
      <c r="J116" s="56" t="str">
        <f>'Service Points'!F144</f>
        <v/>
      </c>
      <c r="K116" s="56" t="str">
        <f>'Service Points'!G144</f>
        <v/>
      </c>
      <c r="L116" s="56">
        <f>'Service Points'!H144</f>
        <v>0</v>
      </c>
      <c r="M116" s="56" t="str">
        <f>'Service Points'!I144</f>
        <v/>
      </c>
      <c r="N116" s="56" t="str">
        <f>'Service Points'!J144</f>
        <v/>
      </c>
    </row>
    <row r="117" spans="1:14" ht="12.75" customHeight="1" x14ac:dyDescent="0.3">
      <c r="A117" s="56" t="s">
        <v>386</v>
      </c>
      <c r="B117" s="56" t="s">
        <v>385</v>
      </c>
      <c r="E117" s="56" t="str">
        <f>Data!$A$5</f>
        <v>S8602</v>
      </c>
      <c r="F117" s="56" t="str">
        <f>Data!$B$5</f>
        <v>Edinburgh</v>
      </c>
      <c r="G117" s="56" t="str">
        <f>'Service Points'!A145</f>
        <v>S8602_109</v>
      </c>
      <c r="H117" s="56" t="str">
        <f>'Service Points'!D145</f>
        <v/>
      </c>
      <c r="I117" s="56" t="str">
        <f>'Service Points'!E145</f>
        <v/>
      </c>
      <c r="J117" s="56" t="str">
        <f>'Service Points'!F145</f>
        <v/>
      </c>
      <c r="K117" s="56" t="str">
        <f>'Service Points'!G145</f>
        <v/>
      </c>
      <c r="L117" s="56">
        <f>'Service Points'!H145</f>
        <v>0</v>
      </c>
      <c r="M117" s="56" t="str">
        <f>'Service Points'!I145</f>
        <v/>
      </c>
      <c r="N117" s="56" t="str">
        <f>'Service Points'!J145</f>
        <v/>
      </c>
    </row>
    <row r="118" spans="1:14" ht="12.75" customHeight="1" x14ac:dyDescent="0.3">
      <c r="A118" s="56" t="s">
        <v>1720</v>
      </c>
      <c r="B118" s="56" t="s">
        <v>179</v>
      </c>
      <c r="E118" s="56" t="str">
        <f>Data!$A$5</f>
        <v>S8602</v>
      </c>
      <c r="F118" s="56" t="str">
        <f>Data!$B$5</f>
        <v>Edinburgh</v>
      </c>
      <c r="G118" s="56" t="str">
        <f>'Service Points'!A146</f>
        <v>S8602_110</v>
      </c>
      <c r="H118" s="56" t="str">
        <f>'Service Points'!D146</f>
        <v/>
      </c>
      <c r="I118" s="56" t="str">
        <f>'Service Points'!E146</f>
        <v/>
      </c>
      <c r="J118" s="56" t="str">
        <f>'Service Points'!F146</f>
        <v/>
      </c>
      <c r="K118" s="56" t="str">
        <f>'Service Points'!G146</f>
        <v/>
      </c>
      <c r="L118" s="56">
        <f>'Service Points'!H146</f>
        <v>0</v>
      </c>
      <c r="M118" s="56" t="str">
        <f>'Service Points'!I146</f>
        <v/>
      </c>
      <c r="N118" s="56" t="str">
        <f>'Service Points'!J146</f>
        <v/>
      </c>
    </row>
    <row r="119" spans="1:14" ht="12.75" customHeight="1" x14ac:dyDescent="0.3">
      <c r="A119" s="56" t="s">
        <v>369</v>
      </c>
      <c r="B119" s="56" t="s">
        <v>368</v>
      </c>
      <c r="E119" s="56" t="str">
        <f>Data!$A$5</f>
        <v>S8602</v>
      </c>
      <c r="F119" s="56" t="str">
        <f>Data!$B$5</f>
        <v>Edinburgh</v>
      </c>
      <c r="G119" s="56" t="str">
        <f>'Service Points'!A147</f>
        <v>S8602_111</v>
      </c>
      <c r="H119" s="56" t="str">
        <f>'Service Points'!D147</f>
        <v/>
      </c>
      <c r="I119" s="56" t="str">
        <f>'Service Points'!E147</f>
        <v/>
      </c>
      <c r="J119" s="56" t="str">
        <f>'Service Points'!F147</f>
        <v/>
      </c>
      <c r="K119" s="56" t="str">
        <f>'Service Points'!G147</f>
        <v/>
      </c>
      <c r="L119" s="56">
        <f>'Service Points'!H147</f>
        <v>0</v>
      </c>
      <c r="M119" s="56" t="str">
        <f>'Service Points'!I147</f>
        <v/>
      </c>
      <c r="N119" s="56" t="str">
        <f>'Service Points'!J147</f>
        <v/>
      </c>
    </row>
    <row r="120" spans="1:14" ht="12.75" customHeight="1" x14ac:dyDescent="0.3">
      <c r="A120" s="56" t="s">
        <v>181</v>
      </c>
      <c r="B120" s="56" t="s">
        <v>180</v>
      </c>
      <c r="E120" s="56" t="str">
        <f>Data!$A$5</f>
        <v>S8602</v>
      </c>
      <c r="F120" s="56" t="str">
        <f>Data!$B$5</f>
        <v>Edinburgh</v>
      </c>
      <c r="G120" s="56" t="str">
        <f>'Service Points'!A148</f>
        <v>S8602_112</v>
      </c>
      <c r="H120" s="56" t="str">
        <f>'Service Points'!D148</f>
        <v/>
      </c>
      <c r="I120" s="56" t="str">
        <f>'Service Points'!E148</f>
        <v/>
      </c>
      <c r="J120" s="56" t="str">
        <f>'Service Points'!F148</f>
        <v/>
      </c>
      <c r="K120" s="56" t="str">
        <f>'Service Points'!G148</f>
        <v/>
      </c>
      <c r="L120" s="56">
        <f>'Service Points'!H148</f>
        <v>0</v>
      </c>
      <c r="M120" s="56" t="str">
        <f>'Service Points'!I148</f>
        <v/>
      </c>
      <c r="N120" s="56" t="str">
        <f>'Service Points'!J148</f>
        <v/>
      </c>
    </row>
    <row r="121" spans="1:14" ht="12.75" customHeight="1" x14ac:dyDescent="0.3">
      <c r="A121" s="56" t="s">
        <v>713</v>
      </c>
      <c r="B121" s="56" t="s">
        <v>520</v>
      </c>
      <c r="E121" s="56" t="str">
        <f>Data!$A$5</f>
        <v>S8602</v>
      </c>
      <c r="F121" s="56" t="str">
        <f>Data!$B$5</f>
        <v>Edinburgh</v>
      </c>
      <c r="G121" s="56" t="str">
        <f>'Service Points'!A149</f>
        <v>S8602_113</v>
      </c>
      <c r="H121" s="56" t="str">
        <f>'Service Points'!D149</f>
        <v/>
      </c>
      <c r="I121" s="56" t="str">
        <f>'Service Points'!E149</f>
        <v/>
      </c>
      <c r="J121" s="56" t="str">
        <f>'Service Points'!F149</f>
        <v/>
      </c>
      <c r="K121" s="56" t="str">
        <f>'Service Points'!G149</f>
        <v/>
      </c>
      <c r="L121" s="56">
        <f>'Service Points'!H149</f>
        <v>0</v>
      </c>
      <c r="M121" s="56" t="str">
        <f>'Service Points'!I149</f>
        <v/>
      </c>
      <c r="N121" s="56" t="str">
        <f>'Service Points'!J149</f>
        <v/>
      </c>
    </row>
    <row r="122" spans="1:14" ht="12.75" customHeight="1" x14ac:dyDescent="0.3">
      <c r="A122" s="56" t="s">
        <v>439</v>
      </c>
      <c r="B122" s="56" t="s">
        <v>438</v>
      </c>
      <c r="E122" s="56" t="str">
        <f>Data!$A$5</f>
        <v>S8602</v>
      </c>
      <c r="F122" s="56" t="str">
        <f>Data!$B$5</f>
        <v>Edinburgh</v>
      </c>
      <c r="G122" s="56" t="str">
        <f>'Service Points'!A150</f>
        <v>S8602_114</v>
      </c>
      <c r="H122" s="56" t="str">
        <f>'Service Points'!D150</f>
        <v/>
      </c>
      <c r="I122" s="56" t="str">
        <f>'Service Points'!E150</f>
        <v/>
      </c>
      <c r="J122" s="56" t="str">
        <f>'Service Points'!F150</f>
        <v/>
      </c>
      <c r="K122" s="56" t="str">
        <f>'Service Points'!G150</f>
        <v/>
      </c>
      <c r="L122" s="56">
        <f>'Service Points'!H150</f>
        <v>0</v>
      </c>
      <c r="M122" s="56" t="str">
        <f>'Service Points'!I150</f>
        <v/>
      </c>
      <c r="N122" s="56" t="str">
        <f>'Service Points'!J150</f>
        <v/>
      </c>
    </row>
    <row r="123" spans="1:14" ht="12.75" customHeight="1" x14ac:dyDescent="0.3">
      <c r="A123" s="56" t="s">
        <v>62</v>
      </c>
      <c r="B123" s="56" t="s">
        <v>61</v>
      </c>
      <c r="E123" s="56" t="str">
        <f>Data!$A$5</f>
        <v>S8602</v>
      </c>
      <c r="F123" s="56" t="str">
        <f>Data!$B$5</f>
        <v>Edinburgh</v>
      </c>
      <c r="G123" s="56" t="str">
        <f>'Service Points'!A151</f>
        <v>S8602_115</v>
      </c>
      <c r="H123" s="56" t="str">
        <f>'Service Points'!D151</f>
        <v/>
      </c>
      <c r="I123" s="56" t="str">
        <f>'Service Points'!E151</f>
        <v/>
      </c>
      <c r="J123" s="56" t="str">
        <f>'Service Points'!F151</f>
        <v/>
      </c>
      <c r="K123" s="56" t="str">
        <f>'Service Points'!G151</f>
        <v/>
      </c>
      <c r="L123" s="56">
        <f>'Service Points'!H151</f>
        <v>0</v>
      </c>
      <c r="M123" s="56" t="str">
        <f>'Service Points'!I151</f>
        <v/>
      </c>
      <c r="N123" s="56" t="str">
        <f>'Service Points'!J151</f>
        <v/>
      </c>
    </row>
    <row r="124" spans="1:14" ht="12.75" customHeight="1" x14ac:dyDescent="0.3">
      <c r="A124" s="56" t="s">
        <v>15</v>
      </c>
      <c r="B124" s="56" t="s">
        <v>206</v>
      </c>
      <c r="E124" s="56" t="str">
        <f>Data!$A$5</f>
        <v>S8602</v>
      </c>
      <c r="F124" s="56" t="str">
        <f>Data!$B$5</f>
        <v>Edinburgh</v>
      </c>
      <c r="G124" s="56" t="str">
        <f>'Service Points'!A152</f>
        <v>S8602_116</v>
      </c>
      <c r="H124" s="56" t="str">
        <f>'Service Points'!D152</f>
        <v/>
      </c>
      <c r="I124" s="56" t="str">
        <f>'Service Points'!E152</f>
        <v/>
      </c>
      <c r="J124" s="56" t="str">
        <f>'Service Points'!F152</f>
        <v/>
      </c>
      <c r="K124" s="56" t="str">
        <f>'Service Points'!G152</f>
        <v/>
      </c>
      <c r="L124" s="56">
        <f>'Service Points'!H152</f>
        <v>0</v>
      </c>
      <c r="M124" s="56" t="str">
        <f>'Service Points'!I152</f>
        <v/>
      </c>
      <c r="N124" s="56" t="str">
        <f>'Service Points'!J152</f>
        <v/>
      </c>
    </row>
    <row r="125" spans="1:14" ht="12.75" customHeight="1" x14ac:dyDescent="0.3">
      <c r="A125" s="56" t="s">
        <v>64</v>
      </c>
      <c r="B125" s="56" t="s">
        <v>63</v>
      </c>
      <c r="E125" s="56" t="str">
        <f>Data!$A$5</f>
        <v>S8602</v>
      </c>
      <c r="F125" s="56" t="str">
        <f>Data!$B$5</f>
        <v>Edinburgh</v>
      </c>
      <c r="G125" s="56" t="str">
        <f>'Service Points'!A153</f>
        <v>S8602_117</v>
      </c>
      <c r="H125" s="56" t="str">
        <f>'Service Points'!D153</f>
        <v/>
      </c>
      <c r="I125" s="56" t="str">
        <f>'Service Points'!E153</f>
        <v/>
      </c>
      <c r="J125" s="56" t="str">
        <f>'Service Points'!F153</f>
        <v/>
      </c>
      <c r="K125" s="56" t="str">
        <f>'Service Points'!G153</f>
        <v/>
      </c>
      <c r="L125" s="56">
        <f>'Service Points'!H153</f>
        <v>0</v>
      </c>
      <c r="M125" s="56" t="str">
        <f>'Service Points'!I153</f>
        <v/>
      </c>
      <c r="N125" s="56" t="str">
        <f>'Service Points'!J153</f>
        <v/>
      </c>
    </row>
    <row r="126" spans="1:14" ht="12.75" customHeight="1" x14ac:dyDescent="0.3">
      <c r="A126" s="56" t="s">
        <v>259</v>
      </c>
      <c r="B126" s="56" t="s">
        <v>521</v>
      </c>
      <c r="E126" s="56" t="str">
        <f>Data!$A$5</f>
        <v>S8602</v>
      </c>
      <c r="F126" s="56" t="str">
        <f>Data!$B$5</f>
        <v>Edinburgh</v>
      </c>
      <c r="G126" s="56" t="str">
        <f>'Service Points'!A154</f>
        <v>S8602_118</v>
      </c>
      <c r="H126" s="56" t="str">
        <f>'Service Points'!D154</f>
        <v/>
      </c>
      <c r="I126" s="56" t="str">
        <f>'Service Points'!E154</f>
        <v/>
      </c>
      <c r="J126" s="56" t="str">
        <f>'Service Points'!F154</f>
        <v/>
      </c>
      <c r="K126" s="56" t="str">
        <f>'Service Points'!G154</f>
        <v/>
      </c>
      <c r="L126" s="56">
        <f>'Service Points'!H154</f>
        <v>0</v>
      </c>
      <c r="M126" s="56" t="str">
        <f>'Service Points'!I154</f>
        <v/>
      </c>
      <c r="N126" s="56" t="str">
        <f>'Service Points'!J154</f>
        <v/>
      </c>
    </row>
    <row r="127" spans="1:14" ht="12.75" customHeight="1" x14ac:dyDescent="0.3">
      <c r="A127" s="56" t="s">
        <v>260</v>
      </c>
      <c r="B127" s="56" t="s">
        <v>207</v>
      </c>
      <c r="E127" s="56" t="str">
        <f>Data!$A$5</f>
        <v>S8602</v>
      </c>
      <c r="F127" s="56" t="str">
        <f>Data!$B$5</f>
        <v>Edinburgh</v>
      </c>
      <c r="G127" s="56" t="str">
        <f>'Service Points'!A155</f>
        <v>S8602_119</v>
      </c>
      <c r="H127" s="56" t="str">
        <f>'Service Points'!D155</f>
        <v/>
      </c>
      <c r="I127" s="56" t="str">
        <f>'Service Points'!E155</f>
        <v/>
      </c>
      <c r="J127" s="56" t="str">
        <f>'Service Points'!F155</f>
        <v/>
      </c>
      <c r="K127" s="56" t="str">
        <f>'Service Points'!G155</f>
        <v/>
      </c>
      <c r="L127" s="56">
        <f>'Service Points'!H155</f>
        <v>0</v>
      </c>
      <c r="M127" s="56" t="str">
        <f>'Service Points'!I155</f>
        <v/>
      </c>
      <c r="N127" s="56" t="str">
        <f>'Service Points'!J155</f>
        <v/>
      </c>
    </row>
    <row r="128" spans="1:14" ht="12.75" customHeight="1" x14ac:dyDescent="0.3">
      <c r="A128" s="56" t="s">
        <v>714</v>
      </c>
      <c r="B128" s="56" t="s">
        <v>522</v>
      </c>
      <c r="E128" s="56" t="str">
        <f>Data!$A$5</f>
        <v>S8602</v>
      </c>
      <c r="F128" s="56" t="str">
        <f>Data!$B$5</f>
        <v>Edinburgh</v>
      </c>
      <c r="G128" s="56" t="str">
        <f>'Service Points'!A156</f>
        <v>S8602_120</v>
      </c>
      <c r="H128" s="56" t="str">
        <f>'Service Points'!D156</f>
        <v/>
      </c>
      <c r="I128" s="56" t="str">
        <f>'Service Points'!E156</f>
        <v/>
      </c>
      <c r="J128" s="56" t="str">
        <f>'Service Points'!F156</f>
        <v/>
      </c>
      <c r="K128" s="56" t="str">
        <f>'Service Points'!G156</f>
        <v/>
      </c>
      <c r="L128" s="56">
        <f>'Service Points'!H156</f>
        <v>0</v>
      </c>
      <c r="M128" s="56" t="str">
        <f>'Service Points'!I156</f>
        <v/>
      </c>
      <c r="N128" s="56" t="str">
        <f>'Service Points'!J156</f>
        <v/>
      </c>
    </row>
    <row r="129" spans="1:14" ht="12.75" customHeight="1" x14ac:dyDescent="0.3">
      <c r="A129" s="56" t="s">
        <v>261</v>
      </c>
      <c r="B129" s="56" t="s">
        <v>401</v>
      </c>
      <c r="E129" s="56" t="str">
        <f>Data!$A$5</f>
        <v>S8602</v>
      </c>
      <c r="F129" s="56" t="str">
        <f>Data!$B$5</f>
        <v>Edinburgh</v>
      </c>
      <c r="G129" s="56" t="str">
        <f>'Service Points'!A157</f>
        <v>S8602_121</v>
      </c>
      <c r="H129" s="56" t="str">
        <f>'Service Points'!D157</f>
        <v/>
      </c>
      <c r="I129" s="56" t="str">
        <f>'Service Points'!E157</f>
        <v/>
      </c>
      <c r="J129" s="56" t="str">
        <f>'Service Points'!F157</f>
        <v/>
      </c>
      <c r="K129" s="56" t="str">
        <f>'Service Points'!G157</f>
        <v/>
      </c>
      <c r="L129" s="56">
        <f>'Service Points'!H157</f>
        <v>0</v>
      </c>
      <c r="M129" s="56" t="str">
        <f>'Service Points'!I157</f>
        <v/>
      </c>
      <c r="N129" s="56" t="str">
        <f>'Service Points'!J157</f>
        <v/>
      </c>
    </row>
    <row r="130" spans="1:14" ht="12.75" customHeight="1" x14ac:dyDescent="0.3">
      <c r="A130" s="56" t="s">
        <v>262</v>
      </c>
      <c r="B130" s="56" t="s">
        <v>440</v>
      </c>
      <c r="E130" s="56" t="str">
        <f>Data!$A$5</f>
        <v>S8602</v>
      </c>
      <c r="F130" s="56" t="str">
        <f>Data!$B$5</f>
        <v>Edinburgh</v>
      </c>
      <c r="G130" s="56" t="str">
        <f>'Service Points'!A158</f>
        <v>S8602_122</v>
      </c>
      <c r="H130" s="56" t="str">
        <f>'Service Points'!D158</f>
        <v/>
      </c>
      <c r="I130" s="56" t="str">
        <f>'Service Points'!E158</f>
        <v/>
      </c>
      <c r="J130" s="56" t="str">
        <f>'Service Points'!F158</f>
        <v/>
      </c>
      <c r="K130" s="56" t="str">
        <f>'Service Points'!G158</f>
        <v/>
      </c>
      <c r="L130" s="56">
        <f>'Service Points'!H158</f>
        <v>0</v>
      </c>
      <c r="M130" s="56" t="str">
        <f>'Service Points'!I158</f>
        <v/>
      </c>
      <c r="N130" s="56" t="str">
        <f>'Service Points'!J158</f>
        <v/>
      </c>
    </row>
    <row r="131" spans="1:14" ht="12.75" customHeight="1" x14ac:dyDescent="0.3">
      <c r="A131" s="56" t="s">
        <v>528</v>
      </c>
      <c r="B131" s="56" t="s">
        <v>523</v>
      </c>
      <c r="E131" s="56" t="str">
        <f>Data!$A$5</f>
        <v>S8602</v>
      </c>
      <c r="F131" s="56" t="str">
        <f>Data!$B$5</f>
        <v>Edinburgh</v>
      </c>
      <c r="G131" s="56" t="str">
        <f>'Service Points'!A159</f>
        <v>S8602_123</v>
      </c>
      <c r="H131" s="56" t="str">
        <f>'Service Points'!D159</f>
        <v/>
      </c>
      <c r="I131" s="56" t="str">
        <f>'Service Points'!E159</f>
        <v/>
      </c>
      <c r="J131" s="56" t="str">
        <f>'Service Points'!F159</f>
        <v/>
      </c>
      <c r="K131" s="56" t="str">
        <f>'Service Points'!G159</f>
        <v/>
      </c>
      <c r="L131" s="56">
        <f>'Service Points'!H159</f>
        <v>0</v>
      </c>
      <c r="M131" s="56" t="str">
        <f>'Service Points'!I159</f>
        <v/>
      </c>
      <c r="N131" s="56" t="str">
        <f>'Service Points'!J159</f>
        <v/>
      </c>
    </row>
    <row r="132" spans="1:14" ht="12.75" customHeight="1" x14ac:dyDescent="0.3">
      <c r="A132" s="56" t="s">
        <v>263</v>
      </c>
      <c r="B132" s="56" t="s">
        <v>662</v>
      </c>
      <c r="E132" s="56" t="str">
        <f>Data!$A$5</f>
        <v>S8602</v>
      </c>
      <c r="F132" s="56" t="str">
        <f>Data!$B$5</f>
        <v>Edinburgh</v>
      </c>
      <c r="G132" s="56" t="str">
        <f>'Service Points'!A160</f>
        <v>S8602_124</v>
      </c>
      <c r="H132" s="56" t="str">
        <f>'Service Points'!D160</f>
        <v/>
      </c>
      <c r="I132" s="56" t="str">
        <f>'Service Points'!E160</f>
        <v/>
      </c>
      <c r="J132" s="56" t="str">
        <f>'Service Points'!F160</f>
        <v/>
      </c>
      <c r="K132" s="56" t="str">
        <f>'Service Points'!G160</f>
        <v/>
      </c>
      <c r="L132" s="56">
        <f>'Service Points'!H160</f>
        <v>0</v>
      </c>
      <c r="M132" s="56" t="str">
        <f>'Service Points'!I160</f>
        <v/>
      </c>
      <c r="N132" s="56" t="str">
        <f>'Service Points'!J160</f>
        <v/>
      </c>
    </row>
    <row r="133" spans="1:14" ht="12.75" customHeight="1" x14ac:dyDescent="0.3">
      <c r="A133" s="56" t="s">
        <v>16</v>
      </c>
      <c r="B133" s="56" t="s">
        <v>208</v>
      </c>
      <c r="E133" s="56" t="str">
        <f>Data!$A$5</f>
        <v>S8602</v>
      </c>
      <c r="F133" s="56" t="str">
        <f>Data!$B$5</f>
        <v>Edinburgh</v>
      </c>
      <c r="G133" s="56" t="str">
        <f>'Service Points'!A161</f>
        <v>S8602_125</v>
      </c>
      <c r="H133" s="56" t="str">
        <f>'Service Points'!D161</f>
        <v/>
      </c>
      <c r="I133" s="56" t="str">
        <f>'Service Points'!E161</f>
        <v/>
      </c>
      <c r="J133" s="56" t="str">
        <f>'Service Points'!F161</f>
        <v/>
      </c>
      <c r="K133" s="56" t="str">
        <f>'Service Points'!G161</f>
        <v/>
      </c>
      <c r="L133" s="56">
        <f>'Service Points'!H161</f>
        <v>0</v>
      </c>
      <c r="M133" s="56" t="str">
        <f>'Service Points'!I161</f>
        <v/>
      </c>
      <c r="N133" s="56" t="str">
        <f>'Service Points'!J161</f>
        <v/>
      </c>
    </row>
    <row r="134" spans="1:14" ht="12.75" customHeight="1" x14ac:dyDescent="0.3">
      <c r="A134" s="56" t="s">
        <v>66</v>
      </c>
      <c r="B134" s="56" t="s">
        <v>65</v>
      </c>
      <c r="E134" s="56" t="str">
        <f>Data!$A$5</f>
        <v>S8602</v>
      </c>
      <c r="F134" s="56" t="str">
        <f>Data!$B$5</f>
        <v>Edinburgh</v>
      </c>
      <c r="G134" s="56" t="str">
        <f>'Service Points'!A162</f>
        <v>S8602_126</v>
      </c>
      <c r="H134" s="56" t="str">
        <f>'Service Points'!D162</f>
        <v/>
      </c>
      <c r="I134" s="56" t="str">
        <f>'Service Points'!E162</f>
        <v/>
      </c>
      <c r="J134" s="56" t="str">
        <f>'Service Points'!F162</f>
        <v/>
      </c>
      <c r="K134" s="56" t="str">
        <f>'Service Points'!G162</f>
        <v/>
      </c>
      <c r="L134" s="56">
        <f>'Service Points'!H162</f>
        <v>0</v>
      </c>
      <c r="M134" s="56" t="str">
        <f>'Service Points'!I162</f>
        <v/>
      </c>
      <c r="N134" s="56" t="str">
        <f>'Service Points'!J162</f>
        <v/>
      </c>
    </row>
    <row r="135" spans="1:14" ht="12.75" customHeight="1" x14ac:dyDescent="0.3">
      <c r="A135" s="56" t="s">
        <v>264</v>
      </c>
      <c r="B135" s="56" t="s">
        <v>209</v>
      </c>
      <c r="E135" s="56" t="str">
        <f>Data!$A$5</f>
        <v>S8602</v>
      </c>
      <c r="F135" s="56" t="str">
        <f>Data!$B$5</f>
        <v>Edinburgh</v>
      </c>
      <c r="G135" s="56" t="str">
        <f>'Service Points'!A163</f>
        <v>S8602_127</v>
      </c>
      <c r="H135" s="56" t="str">
        <f>'Service Points'!D163</f>
        <v/>
      </c>
      <c r="I135" s="56" t="str">
        <f>'Service Points'!E163</f>
        <v/>
      </c>
      <c r="J135" s="56" t="str">
        <f>'Service Points'!F163</f>
        <v/>
      </c>
      <c r="K135" s="56" t="str">
        <f>'Service Points'!G163</f>
        <v/>
      </c>
      <c r="L135" s="56">
        <f>'Service Points'!H163</f>
        <v>0</v>
      </c>
      <c r="M135" s="56" t="str">
        <f>'Service Points'!I163</f>
        <v/>
      </c>
      <c r="N135" s="56" t="str">
        <f>'Service Points'!J163</f>
        <v/>
      </c>
    </row>
    <row r="136" spans="1:14" ht="12.75" customHeight="1" x14ac:dyDescent="0.3">
      <c r="A136" s="56" t="s">
        <v>40</v>
      </c>
      <c r="B136" s="56" t="s">
        <v>67</v>
      </c>
      <c r="E136" s="56" t="str">
        <f>Data!$A$5</f>
        <v>S8602</v>
      </c>
      <c r="F136" s="56" t="str">
        <f>Data!$B$5</f>
        <v>Edinburgh</v>
      </c>
      <c r="G136" s="56" t="str">
        <f>'Service Points'!A164</f>
        <v>S8602_128</v>
      </c>
      <c r="H136" s="56" t="str">
        <f>'Service Points'!D164</f>
        <v/>
      </c>
      <c r="I136" s="56" t="str">
        <f>'Service Points'!E164</f>
        <v/>
      </c>
      <c r="J136" s="56" t="str">
        <f>'Service Points'!F164</f>
        <v/>
      </c>
      <c r="K136" s="56" t="str">
        <f>'Service Points'!G164</f>
        <v/>
      </c>
      <c r="L136" s="56">
        <f>'Service Points'!H164</f>
        <v>0</v>
      </c>
      <c r="M136" s="56" t="str">
        <f>'Service Points'!I164</f>
        <v/>
      </c>
      <c r="N136" s="56" t="str">
        <f>'Service Points'!J164</f>
        <v/>
      </c>
    </row>
    <row r="137" spans="1:14" ht="12.75" customHeight="1" x14ac:dyDescent="0.3">
      <c r="A137" s="56" t="s">
        <v>42</v>
      </c>
      <c r="B137" s="56" t="s">
        <v>41</v>
      </c>
      <c r="E137" s="56" t="str">
        <f>Data!$A$5</f>
        <v>S8602</v>
      </c>
      <c r="F137" s="56" t="str">
        <f>Data!$B$5</f>
        <v>Edinburgh</v>
      </c>
      <c r="G137" s="56" t="str">
        <f>'Service Points'!A165</f>
        <v>S8602_129</v>
      </c>
      <c r="H137" s="56" t="str">
        <f>'Service Points'!D165</f>
        <v/>
      </c>
      <c r="I137" s="56" t="str">
        <f>'Service Points'!E165</f>
        <v/>
      </c>
      <c r="J137" s="56" t="str">
        <f>'Service Points'!F165</f>
        <v/>
      </c>
      <c r="K137" s="56" t="str">
        <f>'Service Points'!G165</f>
        <v/>
      </c>
      <c r="L137" s="56">
        <f>'Service Points'!H165</f>
        <v>0</v>
      </c>
      <c r="M137" s="56" t="str">
        <f>'Service Points'!I165</f>
        <v/>
      </c>
      <c r="N137" s="56" t="str">
        <f>'Service Points'!J165</f>
        <v/>
      </c>
    </row>
    <row r="138" spans="1:14" ht="12.75" customHeight="1" x14ac:dyDescent="0.3">
      <c r="A138" s="56" t="s">
        <v>330</v>
      </c>
      <c r="B138" s="56" t="s">
        <v>402</v>
      </c>
      <c r="E138" s="56" t="str">
        <f>Data!$A$5</f>
        <v>S8602</v>
      </c>
      <c r="F138" s="56" t="str">
        <f>Data!$B$5</f>
        <v>Edinburgh</v>
      </c>
      <c r="G138" s="56" t="str">
        <f>'Service Points'!A166</f>
        <v>S8602_130</v>
      </c>
      <c r="H138" s="56" t="str">
        <f>'Service Points'!D166</f>
        <v/>
      </c>
      <c r="I138" s="56" t="str">
        <f>'Service Points'!E166</f>
        <v/>
      </c>
      <c r="J138" s="56" t="str">
        <f>'Service Points'!F166</f>
        <v/>
      </c>
      <c r="K138" s="56" t="str">
        <f>'Service Points'!G166</f>
        <v/>
      </c>
      <c r="L138" s="56">
        <f>'Service Points'!H166</f>
        <v>0</v>
      </c>
      <c r="M138" s="56" t="str">
        <f>'Service Points'!I166</f>
        <v/>
      </c>
      <c r="N138" s="56" t="str">
        <f>'Service Points'!J166</f>
        <v/>
      </c>
    </row>
    <row r="139" spans="1:14" ht="12.75" customHeight="1" x14ac:dyDescent="0.3">
      <c r="A139" s="56" t="s">
        <v>471</v>
      </c>
      <c r="B139" s="56" t="s">
        <v>663</v>
      </c>
      <c r="E139" s="56" t="str">
        <f>Data!$A$5</f>
        <v>S8602</v>
      </c>
      <c r="F139" s="56" t="str">
        <f>Data!$B$5</f>
        <v>Edinburgh</v>
      </c>
      <c r="G139" s="56" t="str">
        <f>'Service Points'!A167</f>
        <v>S8602_131</v>
      </c>
      <c r="H139" s="56" t="str">
        <f>'Service Points'!D167</f>
        <v/>
      </c>
      <c r="I139" s="56" t="str">
        <f>'Service Points'!E167</f>
        <v/>
      </c>
      <c r="J139" s="56" t="str">
        <f>'Service Points'!F167</f>
        <v/>
      </c>
      <c r="K139" s="56" t="str">
        <f>'Service Points'!G167</f>
        <v/>
      </c>
      <c r="L139" s="56">
        <f>'Service Points'!H167</f>
        <v>0</v>
      </c>
      <c r="M139" s="56" t="str">
        <f>'Service Points'!I167</f>
        <v/>
      </c>
      <c r="N139" s="56" t="str">
        <f>'Service Points'!J167</f>
        <v/>
      </c>
    </row>
    <row r="140" spans="1:14" ht="12.75" customHeight="1" x14ac:dyDescent="0.3">
      <c r="A140" s="56" t="s">
        <v>473</v>
      </c>
      <c r="B140" s="56" t="s">
        <v>472</v>
      </c>
      <c r="E140" s="56" t="str">
        <f>Data!$A$5</f>
        <v>S8602</v>
      </c>
      <c r="F140" s="56" t="str">
        <f>Data!$B$5</f>
        <v>Edinburgh</v>
      </c>
      <c r="G140" s="56" t="str">
        <f>'Service Points'!A168</f>
        <v>S8602_132</v>
      </c>
      <c r="H140" s="56" t="str">
        <f>'Service Points'!D168</f>
        <v/>
      </c>
      <c r="I140" s="56" t="str">
        <f>'Service Points'!E168</f>
        <v/>
      </c>
      <c r="J140" s="56" t="str">
        <f>'Service Points'!F168</f>
        <v/>
      </c>
      <c r="K140" s="56" t="str">
        <f>'Service Points'!G168</f>
        <v/>
      </c>
      <c r="L140" s="56">
        <f>'Service Points'!H168</f>
        <v>0</v>
      </c>
      <c r="M140" s="56" t="str">
        <f>'Service Points'!I168</f>
        <v/>
      </c>
      <c r="N140" s="56" t="str">
        <f>'Service Points'!J168</f>
        <v/>
      </c>
    </row>
    <row r="141" spans="1:14" ht="12.75" customHeight="1" x14ac:dyDescent="0.3">
      <c r="A141" s="56" t="s">
        <v>265</v>
      </c>
      <c r="B141" s="56" t="s">
        <v>534</v>
      </c>
      <c r="E141" s="56" t="str">
        <f>Data!$A$5</f>
        <v>S8602</v>
      </c>
      <c r="F141" s="56" t="str">
        <f>Data!$B$5</f>
        <v>Edinburgh</v>
      </c>
      <c r="G141" s="56" t="str">
        <f>'Service Points'!A169</f>
        <v>S8602_133</v>
      </c>
      <c r="H141" s="56" t="str">
        <f>'Service Points'!D169</f>
        <v/>
      </c>
      <c r="I141" s="56" t="str">
        <f>'Service Points'!E169</f>
        <v/>
      </c>
      <c r="J141" s="56" t="str">
        <f>'Service Points'!F169</f>
        <v/>
      </c>
      <c r="K141" s="56" t="str">
        <f>'Service Points'!G169</f>
        <v/>
      </c>
      <c r="L141" s="56">
        <f>'Service Points'!H169</f>
        <v>0</v>
      </c>
      <c r="M141" s="56" t="str">
        <f>'Service Points'!I169</f>
        <v/>
      </c>
      <c r="N141" s="56" t="str">
        <f>'Service Points'!J169</f>
        <v/>
      </c>
    </row>
    <row r="142" spans="1:14" ht="12.75" customHeight="1" x14ac:dyDescent="0.3">
      <c r="A142" s="56" t="s">
        <v>497</v>
      </c>
      <c r="B142" s="56" t="s">
        <v>740</v>
      </c>
      <c r="E142" s="56" t="str">
        <f>Data!$A$5</f>
        <v>S8602</v>
      </c>
      <c r="F142" s="56" t="str">
        <f>Data!$B$5</f>
        <v>Edinburgh</v>
      </c>
      <c r="G142" s="56" t="str">
        <f>'Service Points'!A170</f>
        <v>S8602_134</v>
      </c>
      <c r="H142" s="56" t="str">
        <f>'Service Points'!D170</f>
        <v/>
      </c>
      <c r="I142" s="56" t="str">
        <f>'Service Points'!E170</f>
        <v/>
      </c>
      <c r="J142" s="56" t="str">
        <f>'Service Points'!F170</f>
        <v/>
      </c>
      <c r="K142" s="56" t="str">
        <f>'Service Points'!G170</f>
        <v/>
      </c>
      <c r="L142" s="56">
        <f>'Service Points'!H170</f>
        <v>0</v>
      </c>
      <c r="M142" s="56" t="str">
        <f>'Service Points'!I170</f>
        <v/>
      </c>
      <c r="N142" s="56" t="str">
        <f>'Service Points'!J170</f>
        <v/>
      </c>
    </row>
    <row r="143" spans="1:14" ht="12.75" customHeight="1" x14ac:dyDescent="0.3">
      <c r="A143" s="56" t="s">
        <v>44</v>
      </c>
      <c r="B143" s="56" t="s">
        <v>43</v>
      </c>
      <c r="E143" s="56" t="str">
        <f>Data!$A$5</f>
        <v>S8602</v>
      </c>
      <c r="F143" s="56" t="str">
        <f>Data!$B$5</f>
        <v>Edinburgh</v>
      </c>
      <c r="G143" s="56" t="str">
        <f>'Service Points'!A171</f>
        <v>S8602_135</v>
      </c>
      <c r="H143" s="56" t="str">
        <f>'Service Points'!D171</f>
        <v/>
      </c>
      <c r="I143" s="56" t="str">
        <f>'Service Points'!E171</f>
        <v/>
      </c>
      <c r="J143" s="56" t="str">
        <f>'Service Points'!F171</f>
        <v/>
      </c>
      <c r="K143" s="56" t="str">
        <f>'Service Points'!G171</f>
        <v/>
      </c>
      <c r="L143" s="56">
        <f>'Service Points'!H171</f>
        <v>0</v>
      </c>
      <c r="M143" s="56" t="str">
        <f>'Service Points'!I171</f>
        <v/>
      </c>
      <c r="N143" s="56" t="str">
        <f>'Service Points'!J171</f>
        <v/>
      </c>
    </row>
    <row r="144" spans="1:14" ht="12.75" customHeight="1" x14ac:dyDescent="0.3">
      <c r="A144" s="56" t="s">
        <v>324</v>
      </c>
      <c r="B144" s="56" t="s">
        <v>323</v>
      </c>
      <c r="E144" s="56" t="str">
        <f>Data!$A$5</f>
        <v>S8602</v>
      </c>
      <c r="F144" s="56" t="str">
        <f>Data!$B$5</f>
        <v>Edinburgh</v>
      </c>
      <c r="G144" s="56" t="str">
        <f>'Service Points'!A172</f>
        <v>S8602_136</v>
      </c>
      <c r="H144" s="56" t="str">
        <f>'Service Points'!D172</f>
        <v/>
      </c>
      <c r="I144" s="56" t="str">
        <f>'Service Points'!E172</f>
        <v/>
      </c>
      <c r="J144" s="56" t="str">
        <f>'Service Points'!F172</f>
        <v/>
      </c>
      <c r="K144" s="56" t="str">
        <f>'Service Points'!G172</f>
        <v/>
      </c>
      <c r="L144" s="56">
        <f>'Service Points'!H172</f>
        <v>0</v>
      </c>
      <c r="M144" s="56" t="str">
        <f>'Service Points'!I172</f>
        <v/>
      </c>
      <c r="N144" s="56" t="str">
        <f>'Service Points'!J172</f>
        <v/>
      </c>
    </row>
    <row r="145" spans="1:14" ht="12.75" customHeight="1" x14ac:dyDescent="0.3">
      <c r="A145" s="56" t="s">
        <v>266</v>
      </c>
      <c r="B145" s="56" t="s">
        <v>370</v>
      </c>
      <c r="E145" s="56" t="str">
        <f>Data!$A$5</f>
        <v>S8602</v>
      </c>
      <c r="F145" s="56" t="str">
        <f>Data!$B$5</f>
        <v>Edinburgh</v>
      </c>
      <c r="G145" s="56" t="str">
        <f>'Service Points'!A173</f>
        <v>S8602_137</v>
      </c>
      <c r="H145" s="56" t="str">
        <f>'Service Points'!D173</f>
        <v/>
      </c>
      <c r="I145" s="56" t="str">
        <f>'Service Points'!E173</f>
        <v/>
      </c>
      <c r="J145" s="56" t="str">
        <f>'Service Points'!F173</f>
        <v/>
      </c>
      <c r="K145" s="56" t="str">
        <f>'Service Points'!G173</f>
        <v/>
      </c>
      <c r="L145" s="56">
        <f>'Service Points'!H173</f>
        <v>0</v>
      </c>
      <c r="M145" s="56" t="str">
        <f>'Service Points'!I173</f>
        <v/>
      </c>
      <c r="N145" s="56" t="str">
        <f>'Service Points'!J173</f>
        <v/>
      </c>
    </row>
    <row r="146" spans="1:14" ht="12.75" customHeight="1" x14ac:dyDescent="0.3">
      <c r="A146" s="56" t="s">
        <v>25</v>
      </c>
      <c r="B146" s="56" t="s">
        <v>177</v>
      </c>
      <c r="E146" s="56" t="str">
        <f>Data!$A$5</f>
        <v>S8602</v>
      </c>
      <c r="F146" s="56" t="str">
        <f>Data!$B$5</f>
        <v>Edinburgh</v>
      </c>
      <c r="G146" s="56" t="str">
        <f>'Service Points'!A174</f>
        <v>S8602_138</v>
      </c>
      <c r="H146" s="56" t="str">
        <f>'Service Points'!D174</f>
        <v/>
      </c>
      <c r="I146" s="56" t="str">
        <f>'Service Points'!E174</f>
        <v/>
      </c>
      <c r="J146" s="56" t="str">
        <f>'Service Points'!F174</f>
        <v/>
      </c>
      <c r="K146" s="56" t="str">
        <f>'Service Points'!G174</f>
        <v/>
      </c>
      <c r="L146" s="56">
        <f>'Service Points'!H174</f>
        <v>0</v>
      </c>
      <c r="M146" s="56" t="str">
        <f>'Service Points'!I174</f>
        <v/>
      </c>
      <c r="N146" s="56" t="str">
        <f>'Service Points'!J174</f>
        <v/>
      </c>
    </row>
    <row r="147" spans="1:14" ht="12.75" customHeight="1" x14ac:dyDescent="0.3">
      <c r="A147" s="56" t="s">
        <v>725</v>
      </c>
      <c r="B147" s="56" t="s">
        <v>325</v>
      </c>
      <c r="E147" s="56" t="str">
        <f>Data!$A$5</f>
        <v>S8602</v>
      </c>
      <c r="F147" s="56" t="str">
        <f>Data!$B$5</f>
        <v>Edinburgh</v>
      </c>
      <c r="G147" s="56" t="str">
        <f>'Service Points'!A175</f>
        <v>S8602_139</v>
      </c>
      <c r="H147" s="56" t="str">
        <f>'Service Points'!D175</f>
        <v/>
      </c>
      <c r="I147" s="56" t="str">
        <f>'Service Points'!E175</f>
        <v/>
      </c>
      <c r="J147" s="56" t="str">
        <f>'Service Points'!F175</f>
        <v/>
      </c>
      <c r="K147" s="56" t="str">
        <f>'Service Points'!G175</f>
        <v/>
      </c>
      <c r="L147" s="56">
        <f>'Service Points'!H175</f>
        <v>0</v>
      </c>
      <c r="M147" s="56" t="str">
        <f>'Service Points'!I175</f>
        <v/>
      </c>
      <c r="N147" s="56" t="str">
        <f>'Service Points'!J175</f>
        <v/>
      </c>
    </row>
    <row r="148" spans="1:14" ht="12.75" customHeight="1" x14ac:dyDescent="0.3">
      <c r="A148" s="56" t="s">
        <v>411</v>
      </c>
      <c r="B148" s="56" t="s">
        <v>524</v>
      </c>
      <c r="E148" s="56" t="str">
        <f>Data!$A$5</f>
        <v>S8602</v>
      </c>
      <c r="F148" s="56" t="str">
        <f>Data!$B$5</f>
        <v>Edinburgh</v>
      </c>
      <c r="G148" s="56" t="str">
        <f>'Service Points'!A176</f>
        <v>S8602_140</v>
      </c>
      <c r="H148" s="56" t="str">
        <f>'Service Points'!D176</f>
        <v/>
      </c>
      <c r="I148" s="56" t="str">
        <f>'Service Points'!E176</f>
        <v/>
      </c>
      <c r="J148" s="56" t="str">
        <f>'Service Points'!F176</f>
        <v/>
      </c>
      <c r="K148" s="56" t="str">
        <f>'Service Points'!G176</f>
        <v/>
      </c>
      <c r="L148" s="56">
        <f>'Service Points'!H176</f>
        <v>0</v>
      </c>
      <c r="M148" s="56" t="str">
        <f>'Service Points'!I176</f>
        <v/>
      </c>
      <c r="N148" s="56" t="str">
        <f>'Service Points'!J176</f>
        <v/>
      </c>
    </row>
    <row r="149" spans="1:14" ht="12.75" customHeight="1" x14ac:dyDescent="0.3">
      <c r="A149" s="56" t="s">
        <v>17</v>
      </c>
      <c r="B149" s="56" t="s">
        <v>210</v>
      </c>
    </row>
    <row r="150" spans="1:14" ht="12.75" customHeight="1" x14ac:dyDescent="0.3">
      <c r="A150" s="56" t="s">
        <v>46</v>
      </c>
      <c r="B150" s="56" t="s">
        <v>45</v>
      </c>
    </row>
    <row r="151" spans="1:14" ht="12.75" customHeight="1" x14ac:dyDescent="0.3">
      <c r="A151" s="56" t="s">
        <v>48</v>
      </c>
      <c r="B151" s="56" t="s">
        <v>47</v>
      </c>
    </row>
    <row r="152" spans="1:14" ht="12.75" customHeight="1" x14ac:dyDescent="0.3">
      <c r="A152" s="56" t="s">
        <v>50</v>
      </c>
      <c r="B152" s="56" t="s">
        <v>49</v>
      </c>
    </row>
    <row r="153" spans="1:14" ht="12.75" customHeight="1" x14ac:dyDescent="0.3">
      <c r="A153" s="56" t="s">
        <v>412</v>
      </c>
      <c r="B153" s="56" t="s">
        <v>525</v>
      </c>
    </row>
    <row r="154" spans="1:14" ht="12.75" customHeight="1" x14ac:dyDescent="0.3">
      <c r="A154" s="56" t="s">
        <v>95</v>
      </c>
      <c r="B154" s="56" t="s">
        <v>51</v>
      </c>
    </row>
    <row r="155" spans="1:14" ht="12.75" customHeight="1" x14ac:dyDescent="0.3">
      <c r="A155" s="56" t="s">
        <v>33</v>
      </c>
      <c r="B155" s="56" t="s">
        <v>32</v>
      </c>
    </row>
    <row r="156" spans="1:14" ht="12.75" customHeight="1" x14ac:dyDescent="0.3">
      <c r="A156" s="56" t="s">
        <v>97</v>
      </c>
      <c r="B156" s="56" t="s">
        <v>96</v>
      </c>
    </row>
    <row r="157" spans="1:14" ht="12.75" customHeight="1" x14ac:dyDescent="0.3">
      <c r="A157" s="56" t="s">
        <v>18</v>
      </c>
      <c r="B157" s="56" t="s">
        <v>211</v>
      </c>
    </row>
    <row r="158" spans="1:14" ht="12.75" customHeight="1" x14ac:dyDescent="0.3">
      <c r="A158" s="56" t="s">
        <v>715</v>
      </c>
      <c r="B158" s="56" t="s">
        <v>526</v>
      </c>
    </row>
    <row r="159" spans="1:14" ht="12.75" customHeight="1" x14ac:dyDescent="0.3">
      <c r="A159" s="56" t="s">
        <v>359</v>
      </c>
      <c r="B159" s="56" t="s">
        <v>358</v>
      </c>
    </row>
    <row r="160" spans="1:14" ht="12.75" customHeight="1" x14ac:dyDescent="0.3">
      <c r="A160" s="56" t="s">
        <v>372</v>
      </c>
      <c r="B160" s="56" t="s">
        <v>371</v>
      </c>
    </row>
    <row r="161" spans="1:2" ht="12.75" customHeight="1" x14ac:dyDescent="0.3">
      <c r="A161" s="56" t="s">
        <v>397</v>
      </c>
      <c r="B161" s="56" t="s">
        <v>396</v>
      </c>
    </row>
    <row r="162" spans="1:2" ht="12.75" customHeight="1" x14ac:dyDescent="0.3">
      <c r="A162" s="56" t="s">
        <v>158</v>
      </c>
      <c r="B162" s="56" t="s">
        <v>98</v>
      </c>
    </row>
    <row r="163" spans="1:2" ht="12.75" customHeight="1" x14ac:dyDescent="0.3">
      <c r="A163" s="56" t="s">
        <v>374</v>
      </c>
      <c r="B163" s="56" t="s">
        <v>373</v>
      </c>
    </row>
    <row r="164" spans="1:2" ht="12.75" customHeight="1" x14ac:dyDescent="0.3">
      <c r="A164" s="56" t="s">
        <v>342</v>
      </c>
      <c r="B164" s="56" t="s">
        <v>341</v>
      </c>
    </row>
    <row r="165" spans="1:2" ht="12.75" customHeight="1" x14ac:dyDescent="0.3">
      <c r="A165" s="56" t="s">
        <v>19</v>
      </c>
      <c r="B165" s="56" t="s">
        <v>212</v>
      </c>
    </row>
    <row r="166" spans="1:2" ht="12.75" customHeight="1" x14ac:dyDescent="0.3">
      <c r="A166" s="56" t="s">
        <v>389</v>
      </c>
      <c r="B166" s="56" t="s">
        <v>388</v>
      </c>
    </row>
    <row r="167" spans="1:2" ht="12.75" customHeight="1" x14ac:dyDescent="0.3">
      <c r="A167" s="56" t="s">
        <v>399</v>
      </c>
      <c r="B167" s="56" t="s">
        <v>398</v>
      </c>
    </row>
    <row r="168" spans="1:2" ht="12.75" customHeight="1" x14ac:dyDescent="0.3">
      <c r="A168" s="56" t="s">
        <v>26</v>
      </c>
      <c r="B168" s="56" t="s">
        <v>178</v>
      </c>
    </row>
    <row r="169" spans="1:2" ht="12.75" customHeight="1" x14ac:dyDescent="0.3">
      <c r="A169" s="56" t="s">
        <v>498</v>
      </c>
      <c r="B169" s="56" t="s">
        <v>226</v>
      </c>
    </row>
    <row r="170" spans="1:2" ht="12.75" customHeight="1" x14ac:dyDescent="0.3">
      <c r="A170" s="56" t="s">
        <v>160</v>
      </c>
      <c r="B170" s="56" t="s">
        <v>159</v>
      </c>
    </row>
    <row r="171" spans="1:2" ht="12.75" customHeight="1" x14ac:dyDescent="0.3">
      <c r="A171" s="56" t="s">
        <v>344</v>
      </c>
      <c r="B171" s="56" t="s">
        <v>343</v>
      </c>
    </row>
    <row r="172" spans="1:2" ht="12.75" customHeight="1" x14ac:dyDescent="0.3">
      <c r="A172" s="56" t="s">
        <v>727</v>
      </c>
      <c r="B172" s="56" t="s">
        <v>726</v>
      </c>
    </row>
    <row r="173" spans="1:2" ht="12.75" customHeight="1" x14ac:dyDescent="0.3">
      <c r="A173" s="56" t="s">
        <v>20</v>
      </c>
      <c r="B173" s="56" t="s">
        <v>213</v>
      </c>
    </row>
    <row r="174" spans="1:2" ht="12.75" customHeight="1" x14ac:dyDescent="0.3">
      <c r="A174" s="56" t="s">
        <v>162</v>
      </c>
      <c r="B174" s="56" t="s">
        <v>161</v>
      </c>
    </row>
    <row r="175" spans="1:2" ht="12.75" customHeight="1" x14ac:dyDescent="0.3">
      <c r="A175" s="56" t="s">
        <v>21</v>
      </c>
      <c r="B175" s="56" t="s">
        <v>214</v>
      </c>
    </row>
    <row r="176" spans="1:2" ht="12.75" customHeight="1" x14ac:dyDescent="0.3">
      <c r="A176" s="56" t="s">
        <v>332</v>
      </c>
      <c r="B176" s="56" t="s">
        <v>331</v>
      </c>
    </row>
    <row r="177" spans="1:2" ht="12.75" customHeight="1" x14ac:dyDescent="0.3">
      <c r="A177" s="56" t="s">
        <v>164</v>
      </c>
      <c r="B177" s="56" t="s">
        <v>163</v>
      </c>
    </row>
    <row r="178" spans="1:2" ht="12.75" customHeight="1" x14ac:dyDescent="0.3">
      <c r="A178" s="56" t="s">
        <v>166</v>
      </c>
      <c r="B178" s="56" t="s">
        <v>165</v>
      </c>
    </row>
    <row r="179" spans="1:2" ht="12.75" customHeight="1" x14ac:dyDescent="0.3">
      <c r="A179" s="56" t="s">
        <v>699</v>
      </c>
      <c r="B179" s="56" t="s">
        <v>698</v>
      </c>
    </row>
    <row r="180" spans="1:2" ht="12.75" customHeight="1" x14ac:dyDescent="0.3">
      <c r="A180" s="56" t="s">
        <v>267</v>
      </c>
      <c r="B180" s="56" t="s">
        <v>387</v>
      </c>
    </row>
    <row r="181" spans="1:2" ht="12.75" customHeight="1" x14ac:dyDescent="0.3">
      <c r="A181" s="56" t="s">
        <v>729</v>
      </c>
      <c r="B181" s="56" t="s">
        <v>728</v>
      </c>
    </row>
    <row r="182" spans="1:2" ht="12.75" customHeight="1" x14ac:dyDescent="0.3">
      <c r="A182" s="56" t="s">
        <v>216</v>
      </c>
      <c r="B182" s="56" t="s">
        <v>215</v>
      </c>
    </row>
    <row r="183" spans="1:2" ht="12.75" customHeight="1" x14ac:dyDescent="0.3">
      <c r="A183" s="56" t="s">
        <v>376</v>
      </c>
      <c r="B183" s="56" t="s">
        <v>375</v>
      </c>
    </row>
    <row r="184" spans="1:2" ht="12.75" customHeight="1" x14ac:dyDescent="0.3">
      <c r="A184" s="56" t="s">
        <v>168</v>
      </c>
      <c r="B184" s="56" t="s">
        <v>167</v>
      </c>
    </row>
    <row r="185" spans="1:2" ht="12.75" customHeight="1" x14ac:dyDescent="0.3">
      <c r="A185" s="56" t="s">
        <v>170</v>
      </c>
      <c r="B185" s="56" t="s">
        <v>169</v>
      </c>
    </row>
    <row r="186" spans="1:2" ht="12.75" customHeight="1" x14ac:dyDescent="0.3">
      <c r="A186" s="56" t="s">
        <v>322</v>
      </c>
      <c r="B186" s="56" t="s">
        <v>730</v>
      </c>
    </row>
    <row r="187" spans="1:2" ht="12.75" customHeight="1" x14ac:dyDescent="0.3">
      <c r="A187" s="56" t="s">
        <v>334</v>
      </c>
      <c r="B187" s="56" t="s">
        <v>333</v>
      </c>
    </row>
    <row r="188" spans="1:2" ht="12.75" customHeight="1" x14ac:dyDescent="0.3">
      <c r="A188" s="56" t="s">
        <v>127</v>
      </c>
      <c r="B188" s="56" t="s">
        <v>126</v>
      </c>
    </row>
    <row r="189" spans="1:2" ht="12.75" customHeight="1" x14ac:dyDescent="0.3">
      <c r="A189" s="56" t="s">
        <v>361</v>
      </c>
      <c r="B189" s="56" t="s">
        <v>360</v>
      </c>
    </row>
    <row r="190" spans="1:2" ht="12.75" customHeight="1" x14ac:dyDescent="0.3">
      <c r="A190" s="56" t="s">
        <v>219</v>
      </c>
      <c r="B190" s="56" t="s">
        <v>527</v>
      </c>
    </row>
    <row r="191" spans="1:2" ht="12.75" customHeight="1" x14ac:dyDescent="0.3">
      <c r="A191" s="56" t="s">
        <v>172</v>
      </c>
      <c r="B191" s="56" t="s">
        <v>171</v>
      </c>
    </row>
    <row r="192" spans="1:2" ht="12.75" customHeight="1" x14ac:dyDescent="0.3">
      <c r="A192" s="56" t="s">
        <v>378</v>
      </c>
      <c r="B192" s="56" t="s">
        <v>377</v>
      </c>
    </row>
    <row r="193" spans="1:2" ht="12.75" customHeight="1" x14ac:dyDescent="0.3">
      <c r="A193" s="56" t="s">
        <v>174</v>
      </c>
      <c r="B193" s="56" t="s">
        <v>173</v>
      </c>
    </row>
    <row r="194" spans="1:2" ht="12.75" customHeight="1" x14ac:dyDescent="0.3">
      <c r="A194" s="56" t="s">
        <v>562</v>
      </c>
      <c r="B194" s="56" t="s">
        <v>175</v>
      </c>
    </row>
    <row r="195" spans="1:2" ht="12.75" customHeight="1" x14ac:dyDescent="0.3">
      <c r="A195" s="56" t="s">
        <v>564</v>
      </c>
      <c r="B195" s="56" t="s">
        <v>563</v>
      </c>
    </row>
    <row r="196" spans="1:2" ht="12.75" customHeight="1" x14ac:dyDescent="0.3">
      <c r="A196" s="56" t="s">
        <v>716</v>
      </c>
      <c r="B196" s="56" t="s">
        <v>220</v>
      </c>
    </row>
    <row r="197" spans="1:2" ht="12.75" customHeight="1" x14ac:dyDescent="0.3">
      <c r="A197" s="56" t="s">
        <v>701</v>
      </c>
      <c r="B197" s="56" t="s">
        <v>700</v>
      </c>
    </row>
    <row r="198" spans="1:2" ht="12.75" customHeight="1" x14ac:dyDescent="0.3">
      <c r="A198" s="56" t="s">
        <v>380</v>
      </c>
      <c r="B198" s="56" t="s">
        <v>379</v>
      </c>
    </row>
    <row r="199" spans="1:2" ht="12.75" customHeight="1" x14ac:dyDescent="0.3">
      <c r="A199" s="56" t="s">
        <v>413</v>
      </c>
      <c r="B199" s="56" t="s">
        <v>408</v>
      </c>
    </row>
    <row r="200" spans="1:2" ht="12.75" customHeight="1" x14ac:dyDescent="0.3">
      <c r="A200" s="56" t="s">
        <v>145</v>
      </c>
      <c r="B200" s="56" t="s">
        <v>144</v>
      </c>
    </row>
    <row r="201" spans="1:2" ht="12.75" customHeight="1" x14ac:dyDescent="0.3">
      <c r="A201" s="56" t="s">
        <v>346</v>
      </c>
      <c r="B201" s="56" t="s">
        <v>345</v>
      </c>
    </row>
    <row r="202" spans="1:2" ht="12.75" customHeight="1" x14ac:dyDescent="0.3">
      <c r="A202" s="56" t="s">
        <v>363</v>
      </c>
      <c r="B202" s="56" t="s">
        <v>362</v>
      </c>
    </row>
    <row r="203" spans="1:2" ht="12.75" customHeight="1" x14ac:dyDescent="0.3">
      <c r="A203" s="56" t="s">
        <v>703</v>
      </c>
      <c r="B203" s="56" t="s">
        <v>702</v>
      </c>
    </row>
    <row r="204" spans="1:2" ht="12.75" customHeight="1" x14ac:dyDescent="0.3">
      <c r="A204" s="56" t="s">
        <v>268</v>
      </c>
      <c r="B204" s="56" t="s">
        <v>565</v>
      </c>
    </row>
    <row r="205" spans="1:2" ht="12.75" customHeight="1" x14ac:dyDescent="0.3">
      <c r="A205" s="56" t="s">
        <v>129</v>
      </c>
      <c r="B205" s="56" t="s">
        <v>128</v>
      </c>
    </row>
    <row r="206" spans="1:2" ht="12.75" customHeight="1" x14ac:dyDescent="0.3">
      <c r="A206" s="56" t="s">
        <v>567</v>
      </c>
      <c r="B206" s="56" t="s">
        <v>566</v>
      </c>
    </row>
    <row r="207" spans="1:2" ht="12.75" customHeight="1" x14ac:dyDescent="0.3">
      <c r="A207" s="56" t="s">
        <v>22</v>
      </c>
      <c r="B207" s="56" t="s">
        <v>217</v>
      </c>
    </row>
    <row r="208" spans="1:2" ht="12.75" customHeight="1" x14ac:dyDescent="0.3">
      <c r="A208" s="56" t="s">
        <v>23</v>
      </c>
      <c r="B208" s="56" t="s">
        <v>218</v>
      </c>
    </row>
    <row r="209" spans="1:2" ht="12.75" customHeight="1" x14ac:dyDescent="0.3">
      <c r="A209" s="56" t="s">
        <v>131</v>
      </c>
      <c r="B209" s="56" t="s">
        <v>130</v>
      </c>
    </row>
    <row r="210" spans="1:2" ht="12.75" customHeight="1" x14ac:dyDescent="0.3">
      <c r="A210" s="56" t="s">
        <v>138</v>
      </c>
      <c r="B210" s="56" t="s">
        <v>704</v>
      </c>
    </row>
    <row r="211" spans="1:2" ht="12.75" customHeight="1" x14ac:dyDescent="0.3">
      <c r="A211" s="56" t="s">
        <v>382</v>
      </c>
      <c r="B211" s="56" t="s">
        <v>381</v>
      </c>
    </row>
    <row r="212" spans="1:2" ht="12.75" customHeight="1" x14ac:dyDescent="0.3">
      <c r="A212" s="56" t="s">
        <v>499</v>
      </c>
      <c r="B212" s="56" t="s">
        <v>227</v>
      </c>
    </row>
    <row r="213" spans="1:2" ht="12.75" customHeight="1" x14ac:dyDescent="0.3">
      <c r="A213" s="56" t="s">
        <v>569</v>
      </c>
      <c r="B213" s="56" t="s">
        <v>568</v>
      </c>
    </row>
    <row r="214" spans="1:2" ht="12.75" customHeight="1" x14ac:dyDescent="0.3">
      <c r="A214" s="56" t="s">
        <v>391</v>
      </c>
      <c r="B214" s="56" t="s">
        <v>390</v>
      </c>
    </row>
    <row r="215" spans="1:2" ht="12.75" customHeight="1" x14ac:dyDescent="0.3">
      <c r="A215" s="56" t="s">
        <v>269</v>
      </c>
      <c r="B215" s="56" t="s">
        <v>570</v>
      </c>
    </row>
    <row r="216" spans="1:2" ht="12.75" customHeight="1" x14ac:dyDescent="0.3">
      <c r="A216" s="56" t="s">
        <v>348</v>
      </c>
      <c r="B216" s="56" t="s">
        <v>347</v>
      </c>
    </row>
    <row r="217" spans="1:2" ht="12.75" customHeight="1" x14ac:dyDescent="0.3">
      <c r="A217" s="56" t="s">
        <v>133</v>
      </c>
      <c r="B217" s="56" t="s">
        <v>132</v>
      </c>
    </row>
    <row r="218" spans="1:2" ht="12.75" customHeight="1" x14ac:dyDescent="0.3">
      <c r="A218" s="56" t="s">
        <v>407</v>
      </c>
      <c r="B218" s="56" t="s">
        <v>410</v>
      </c>
    </row>
    <row r="219" spans="1:2" ht="12.75" customHeight="1" x14ac:dyDescent="0.3">
      <c r="A219" s="56" t="s">
        <v>475</v>
      </c>
      <c r="B219" s="56" t="s">
        <v>474</v>
      </c>
    </row>
  </sheetData>
  <phoneticPr fontId="11"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0" tint="-0.499984740745262"/>
  </sheetPr>
  <dimension ref="A1:PA3628"/>
  <sheetViews>
    <sheetView zoomScaleNormal="100" workbookViewId="0">
      <selection activeCell="A3" sqref="A3"/>
    </sheetView>
  </sheetViews>
  <sheetFormatPr defaultColWidth="8.84375" defaultRowHeight="12.75" customHeight="1" x14ac:dyDescent="0.3"/>
  <cols>
    <col min="1" max="1" width="8.07421875" style="56" customWidth="1"/>
    <col min="2" max="2" width="7.07421875" style="56" bestFit="1" customWidth="1"/>
    <col min="3" max="3" width="21.765625" style="56" bestFit="1" customWidth="1"/>
    <col min="4" max="4" width="12.765625" style="56" customWidth="1"/>
    <col min="5" max="5" width="10.23046875" style="56" bestFit="1" customWidth="1"/>
    <col min="6" max="6" width="5.3046875" style="56" bestFit="1" customWidth="1"/>
    <col min="7" max="8" width="6.84375" style="56" customWidth="1"/>
    <col min="9" max="9" width="35.53515625" style="401" bestFit="1" customWidth="1"/>
    <col min="10" max="10" width="8.69140625" style="56" bestFit="1" customWidth="1"/>
    <col min="11" max="16384" width="8.84375" style="56"/>
  </cols>
  <sheetData>
    <row r="1" spans="1:417" ht="12.75" customHeight="1" x14ac:dyDescent="0.3">
      <c r="A1" s="273">
        <f>Year-1</f>
        <v>2020</v>
      </c>
      <c r="B1" s="273"/>
      <c r="C1" s="273"/>
      <c r="D1" s="273"/>
      <c r="E1" s="273"/>
      <c r="F1" s="273"/>
      <c r="G1" s="273"/>
      <c r="H1" s="273"/>
      <c r="I1" s="399"/>
      <c r="J1" s="273"/>
      <c r="L1" s="402">
        <v>1</v>
      </c>
      <c r="M1" s="402">
        <v>2</v>
      </c>
      <c r="N1" s="402">
        <v>3</v>
      </c>
      <c r="O1" s="402">
        <v>4</v>
      </c>
      <c r="P1" s="402">
        <v>5</v>
      </c>
      <c r="Q1" s="402">
        <v>6</v>
      </c>
      <c r="R1" s="402">
        <v>7</v>
      </c>
      <c r="S1" s="402">
        <v>8</v>
      </c>
      <c r="T1" s="402">
        <v>9</v>
      </c>
      <c r="U1" s="402">
        <v>10</v>
      </c>
      <c r="V1" s="402">
        <v>11</v>
      </c>
      <c r="W1" s="402">
        <v>12</v>
      </c>
      <c r="X1" s="402">
        <v>13</v>
      </c>
      <c r="Y1" s="402">
        <v>14</v>
      </c>
      <c r="Z1" s="402">
        <v>15</v>
      </c>
      <c r="AA1" s="402">
        <v>16</v>
      </c>
      <c r="AB1" s="402">
        <v>17</v>
      </c>
      <c r="AC1" s="402">
        <v>18</v>
      </c>
      <c r="AD1" s="402">
        <v>19</v>
      </c>
      <c r="AE1" s="402">
        <v>20</v>
      </c>
      <c r="AF1" s="402">
        <v>21</v>
      </c>
      <c r="AG1" s="402">
        <v>22</v>
      </c>
      <c r="AH1" s="402">
        <v>23</v>
      </c>
      <c r="AI1" s="402">
        <v>24</v>
      </c>
      <c r="AJ1" s="402">
        <v>25</v>
      </c>
      <c r="AK1" s="402">
        <v>26</v>
      </c>
      <c r="AL1" s="402">
        <v>27</v>
      </c>
      <c r="AM1" s="402">
        <v>28</v>
      </c>
      <c r="AN1" s="402">
        <v>29</v>
      </c>
      <c r="AO1" s="402">
        <v>30</v>
      </c>
      <c r="AP1" s="402">
        <v>31</v>
      </c>
      <c r="AQ1" s="402">
        <v>32</v>
      </c>
      <c r="AR1" s="402">
        <v>33</v>
      </c>
      <c r="AS1" s="402">
        <v>34</v>
      </c>
      <c r="AT1" s="402">
        <v>35</v>
      </c>
      <c r="AU1" s="402">
        <v>36</v>
      </c>
      <c r="AV1" s="402">
        <v>37</v>
      </c>
      <c r="AW1" s="402">
        <v>38</v>
      </c>
      <c r="AX1" s="402">
        <v>39</v>
      </c>
      <c r="AY1" s="402">
        <v>40</v>
      </c>
      <c r="AZ1" s="402">
        <v>41</v>
      </c>
      <c r="BA1" s="402">
        <v>42</v>
      </c>
      <c r="BB1" s="402">
        <v>43</v>
      </c>
      <c r="BC1" s="402">
        <v>44</v>
      </c>
      <c r="BD1" s="402">
        <v>45</v>
      </c>
      <c r="BE1" s="402">
        <v>46</v>
      </c>
      <c r="BF1" s="402">
        <v>47</v>
      </c>
      <c r="BG1" s="402">
        <v>48</v>
      </c>
      <c r="BH1" s="402">
        <v>49</v>
      </c>
      <c r="BI1" s="402">
        <v>50</v>
      </c>
      <c r="BJ1" s="402">
        <v>51</v>
      </c>
      <c r="BK1" s="402">
        <v>52</v>
      </c>
      <c r="BL1" s="402">
        <v>53</v>
      </c>
      <c r="BM1" s="402">
        <v>54</v>
      </c>
      <c r="BN1" s="402">
        <v>55</v>
      </c>
      <c r="BO1" s="402">
        <v>56</v>
      </c>
      <c r="BP1" s="402">
        <v>57</v>
      </c>
      <c r="BQ1" s="402">
        <v>58</v>
      </c>
      <c r="BR1" s="402">
        <v>59</v>
      </c>
      <c r="BS1" s="402">
        <v>60</v>
      </c>
      <c r="BT1" s="402">
        <v>61</v>
      </c>
      <c r="BU1" s="402">
        <v>62</v>
      </c>
      <c r="BV1" s="402">
        <v>63</v>
      </c>
      <c r="BW1" s="402">
        <v>64</v>
      </c>
      <c r="BX1" s="402">
        <v>65</v>
      </c>
      <c r="BY1" s="402">
        <v>66</v>
      </c>
      <c r="BZ1" s="402">
        <v>67</v>
      </c>
      <c r="CA1" s="402">
        <v>68</v>
      </c>
      <c r="CB1" s="402">
        <v>69</v>
      </c>
      <c r="CC1" s="402">
        <v>70</v>
      </c>
      <c r="CD1" s="402">
        <v>71</v>
      </c>
      <c r="CE1" s="402">
        <v>72</v>
      </c>
      <c r="CF1" s="402">
        <v>73</v>
      </c>
      <c r="CG1" s="402">
        <v>74</v>
      </c>
      <c r="CH1" s="402">
        <v>75</v>
      </c>
      <c r="CI1" s="402">
        <v>76</v>
      </c>
      <c r="CJ1" s="402">
        <v>77</v>
      </c>
      <c r="CK1" s="402">
        <v>78</v>
      </c>
      <c r="CL1" s="402">
        <v>79</v>
      </c>
      <c r="CM1" s="402">
        <v>80</v>
      </c>
      <c r="CN1" s="402">
        <v>81</v>
      </c>
      <c r="CO1" s="402">
        <v>82</v>
      </c>
      <c r="CP1" s="402">
        <v>83</v>
      </c>
      <c r="CQ1" s="402">
        <v>84</v>
      </c>
      <c r="CR1" s="402">
        <v>85</v>
      </c>
      <c r="CS1" s="402">
        <v>86</v>
      </c>
      <c r="CT1" s="402">
        <v>87</v>
      </c>
      <c r="CU1" s="402">
        <v>88</v>
      </c>
      <c r="CV1" s="402">
        <v>89</v>
      </c>
      <c r="CW1" s="402">
        <v>90</v>
      </c>
      <c r="CX1" s="402">
        <v>91</v>
      </c>
      <c r="CY1" s="402">
        <v>92</v>
      </c>
      <c r="CZ1" s="402">
        <v>93</v>
      </c>
      <c r="DA1" s="402">
        <v>94</v>
      </c>
      <c r="DB1" s="402">
        <v>95</v>
      </c>
      <c r="DC1" s="402">
        <v>96</v>
      </c>
      <c r="DD1" s="402">
        <v>97</v>
      </c>
      <c r="DE1" s="402">
        <v>98</v>
      </c>
      <c r="DF1" s="402">
        <v>99</v>
      </c>
      <c r="DG1" s="402">
        <v>100</v>
      </c>
      <c r="DH1" s="402">
        <v>101</v>
      </c>
      <c r="DI1" s="402">
        <v>102</v>
      </c>
      <c r="DJ1" s="402">
        <v>103</v>
      </c>
      <c r="DK1" s="402">
        <v>104</v>
      </c>
      <c r="DL1" s="402">
        <v>105</v>
      </c>
      <c r="DM1" s="402">
        <v>106</v>
      </c>
      <c r="DN1" s="402">
        <v>107</v>
      </c>
      <c r="DO1" s="402">
        <v>108</v>
      </c>
      <c r="DP1" s="402">
        <v>109</v>
      </c>
      <c r="DQ1" s="402">
        <v>110</v>
      </c>
      <c r="DR1" s="402">
        <v>111</v>
      </c>
      <c r="DS1" s="402">
        <v>112</v>
      </c>
      <c r="DT1" s="402">
        <v>113</v>
      </c>
      <c r="DU1" s="402">
        <v>114</v>
      </c>
      <c r="DV1" s="402">
        <v>115</v>
      </c>
      <c r="DW1" s="402">
        <v>116</v>
      </c>
      <c r="DX1" s="402">
        <v>117</v>
      </c>
      <c r="DY1" s="402">
        <v>118</v>
      </c>
      <c r="DZ1" s="402">
        <v>119</v>
      </c>
      <c r="EA1" s="402">
        <v>120</v>
      </c>
      <c r="EB1" s="402">
        <v>121</v>
      </c>
      <c r="EC1" s="402">
        <v>122</v>
      </c>
      <c r="ED1" s="402">
        <v>123</v>
      </c>
      <c r="EE1" s="402">
        <v>124</v>
      </c>
      <c r="EF1" s="402">
        <v>125</v>
      </c>
      <c r="EG1" s="402">
        <v>126</v>
      </c>
      <c r="EH1" s="402">
        <v>127</v>
      </c>
      <c r="EI1" s="402">
        <v>128</v>
      </c>
      <c r="EJ1" s="402">
        <v>129</v>
      </c>
      <c r="EK1" s="402">
        <v>130</v>
      </c>
      <c r="EL1" s="402">
        <v>131</v>
      </c>
      <c r="EM1" s="402">
        <v>132</v>
      </c>
      <c r="EN1" s="402">
        <v>133</v>
      </c>
      <c r="EO1" s="402">
        <v>134</v>
      </c>
      <c r="EP1" s="402">
        <v>135</v>
      </c>
      <c r="EQ1" s="402">
        <v>136</v>
      </c>
      <c r="ER1" s="402">
        <v>137</v>
      </c>
      <c r="ES1" s="402">
        <v>138</v>
      </c>
      <c r="ET1" s="402">
        <v>139</v>
      </c>
      <c r="EU1" s="402">
        <v>140</v>
      </c>
      <c r="EV1" s="402">
        <v>141</v>
      </c>
      <c r="EW1" s="402">
        <v>142</v>
      </c>
      <c r="EX1" s="402">
        <v>143</v>
      </c>
      <c r="EY1" s="402">
        <v>144</v>
      </c>
      <c r="EZ1" s="402">
        <v>145</v>
      </c>
      <c r="FA1" s="402">
        <v>146</v>
      </c>
      <c r="FB1" s="402">
        <v>147</v>
      </c>
      <c r="FC1" s="402">
        <v>148</v>
      </c>
      <c r="FD1" s="402">
        <v>149</v>
      </c>
      <c r="FE1" s="402">
        <v>150</v>
      </c>
      <c r="FF1" s="402">
        <v>151</v>
      </c>
      <c r="FG1" s="402">
        <v>152</v>
      </c>
      <c r="FH1" s="402">
        <v>153</v>
      </c>
      <c r="FI1" s="402">
        <v>154</v>
      </c>
      <c r="FJ1" s="402">
        <v>155</v>
      </c>
      <c r="FK1" s="402">
        <v>156</v>
      </c>
      <c r="FL1" s="402">
        <v>157</v>
      </c>
      <c r="FM1" s="402">
        <v>158</v>
      </c>
      <c r="FN1" s="402">
        <v>159</v>
      </c>
      <c r="FO1" s="402">
        <v>160</v>
      </c>
      <c r="FP1" s="402">
        <v>161</v>
      </c>
      <c r="FQ1" s="402">
        <v>162</v>
      </c>
      <c r="FR1" s="402">
        <v>163</v>
      </c>
      <c r="FS1" s="402">
        <v>164</v>
      </c>
      <c r="FT1" s="402">
        <v>165</v>
      </c>
      <c r="FU1" s="402">
        <v>166</v>
      </c>
      <c r="FV1" s="402">
        <v>167</v>
      </c>
      <c r="FW1" s="402">
        <v>168</v>
      </c>
      <c r="FX1" s="402">
        <v>169</v>
      </c>
      <c r="FY1" s="402">
        <v>170</v>
      </c>
      <c r="FZ1" s="402">
        <v>171</v>
      </c>
      <c r="GA1" s="402">
        <v>172</v>
      </c>
      <c r="GB1" s="402">
        <v>173</v>
      </c>
      <c r="GC1" s="402">
        <v>174</v>
      </c>
      <c r="GD1" s="402">
        <v>175</v>
      </c>
      <c r="GE1" s="402">
        <v>176</v>
      </c>
      <c r="GF1" s="402">
        <v>177</v>
      </c>
      <c r="GG1" s="402">
        <v>178</v>
      </c>
      <c r="GH1" s="402">
        <v>179</v>
      </c>
      <c r="GI1" s="402">
        <v>180</v>
      </c>
      <c r="GJ1" s="402">
        <v>181</v>
      </c>
      <c r="GK1" s="402">
        <v>182</v>
      </c>
      <c r="GL1" s="402">
        <v>183</v>
      </c>
      <c r="GM1" s="402">
        <v>184</v>
      </c>
      <c r="GN1" s="402">
        <v>185</v>
      </c>
      <c r="GO1" s="402">
        <v>186</v>
      </c>
      <c r="GP1" s="402">
        <v>187</v>
      </c>
      <c r="GQ1" s="402">
        <v>188</v>
      </c>
      <c r="GR1" s="402">
        <v>189</v>
      </c>
      <c r="GS1" s="402">
        <v>190</v>
      </c>
      <c r="GT1" s="402">
        <v>191</v>
      </c>
      <c r="GU1" s="402">
        <v>192</v>
      </c>
      <c r="GV1" s="402">
        <v>193</v>
      </c>
      <c r="GW1" s="402">
        <v>194</v>
      </c>
      <c r="GX1" s="402">
        <v>195</v>
      </c>
      <c r="GY1" s="402">
        <v>196</v>
      </c>
      <c r="GZ1" s="402">
        <v>197</v>
      </c>
      <c r="HA1" s="402">
        <v>198</v>
      </c>
      <c r="HB1" s="402">
        <v>199</v>
      </c>
      <c r="HC1" s="402">
        <v>200</v>
      </c>
      <c r="HD1" s="402"/>
      <c r="HE1" s="402"/>
      <c r="HF1" s="402"/>
    </row>
    <row r="2" spans="1:417" s="113" customFormat="1" ht="12.75" customHeight="1" x14ac:dyDescent="0.3">
      <c r="A2" s="274" t="s">
        <v>724</v>
      </c>
      <c r="B2" s="274"/>
      <c r="C2" s="274" t="s">
        <v>470</v>
      </c>
      <c r="D2" s="274" t="s">
        <v>778</v>
      </c>
      <c r="E2" s="274" t="s">
        <v>779</v>
      </c>
      <c r="F2" s="274" t="s">
        <v>1815</v>
      </c>
      <c r="G2" s="400" t="s">
        <v>6495</v>
      </c>
      <c r="H2" s="400" t="s">
        <v>6514</v>
      </c>
      <c r="I2" s="274" t="s">
        <v>745</v>
      </c>
      <c r="J2" s="274" t="s">
        <v>749</v>
      </c>
      <c r="K2" s="56"/>
      <c r="L2" s="274" t="s">
        <v>724</v>
      </c>
      <c r="M2" s="274" t="s">
        <v>861</v>
      </c>
      <c r="N2" s="274" t="s">
        <v>862</v>
      </c>
      <c r="O2" s="274" t="s">
        <v>863</v>
      </c>
      <c r="P2" s="274" t="s">
        <v>864</v>
      </c>
      <c r="Q2" s="274" t="s">
        <v>865</v>
      </c>
      <c r="R2" s="274" t="s">
        <v>866</v>
      </c>
      <c r="S2" s="274" t="s">
        <v>867</v>
      </c>
      <c r="T2" s="274" t="s">
        <v>868</v>
      </c>
      <c r="U2" s="274" t="s">
        <v>869</v>
      </c>
      <c r="V2" s="274" t="s">
        <v>870</v>
      </c>
      <c r="W2" s="274" t="s">
        <v>871</v>
      </c>
      <c r="X2" s="274" t="s">
        <v>872</v>
      </c>
      <c r="Y2" s="274" t="s">
        <v>873</v>
      </c>
      <c r="Z2" s="274" t="s">
        <v>874</v>
      </c>
      <c r="AA2" s="274" t="s">
        <v>875</v>
      </c>
      <c r="AB2" s="274" t="s">
        <v>876</v>
      </c>
      <c r="AC2" s="274" t="s">
        <v>877</v>
      </c>
      <c r="AD2" s="274" t="s">
        <v>878</v>
      </c>
      <c r="AE2" s="274" t="s">
        <v>879</v>
      </c>
      <c r="AF2" s="274" t="s">
        <v>880</v>
      </c>
      <c r="AG2" s="274" t="s">
        <v>881</v>
      </c>
      <c r="AH2" s="274" t="s">
        <v>882</v>
      </c>
      <c r="AI2" s="274" t="s">
        <v>883</v>
      </c>
      <c r="AJ2" s="274" t="s">
        <v>884</v>
      </c>
      <c r="AK2" s="274" t="s">
        <v>885</v>
      </c>
      <c r="AL2" s="274" t="s">
        <v>886</v>
      </c>
      <c r="AM2" s="274" t="s">
        <v>887</v>
      </c>
      <c r="AN2" s="274" t="s">
        <v>888</v>
      </c>
      <c r="AO2" s="274" t="s">
        <v>889</v>
      </c>
      <c r="AP2" s="274" t="s">
        <v>890</v>
      </c>
      <c r="AQ2" s="274" t="s">
        <v>279</v>
      </c>
      <c r="AR2" s="274" t="s">
        <v>280</v>
      </c>
      <c r="AS2" s="274" t="s">
        <v>281</v>
      </c>
      <c r="AT2" s="274" t="s">
        <v>282</v>
      </c>
      <c r="AU2" s="274" t="s">
        <v>283</v>
      </c>
      <c r="AV2" s="274" t="s">
        <v>284</v>
      </c>
      <c r="AW2" s="274" t="s">
        <v>285</v>
      </c>
      <c r="AX2" s="274" t="s">
        <v>286</v>
      </c>
      <c r="AY2" s="274" t="s">
        <v>287</v>
      </c>
      <c r="AZ2" s="274" t="s">
        <v>288</v>
      </c>
      <c r="BA2" s="274" t="s">
        <v>289</v>
      </c>
      <c r="BB2" s="274" t="s">
        <v>290</v>
      </c>
      <c r="BC2" s="274" t="s">
        <v>748</v>
      </c>
      <c r="BD2" s="274" t="s">
        <v>860</v>
      </c>
      <c r="BE2" s="274" t="s">
        <v>291</v>
      </c>
      <c r="BF2" s="274" t="s">
        <v>891</v>
      </c>
      <c r="BG2" s="274" t="s">
        <v>892</v>
      </c>
      <c r="BH2" s="274" t="s">
        <v>292</v>
      </c>
      <c r="BI2" s="274" t="s">
        <v>293</v>
      </c>
      <c r="BJ2" s="274" t="s">
        <v>294</v>
      </c>
      <c r="BK2" s="274" t="s">
        <v>295</v>
      </c>
      <c r="BL2" s="274" t="s">
        <v>296</v>
      </c>
      <c r="BM2" s="274" t="s">
        <v>297</v>
      </c>
      <c r="BN2" s="274" t="s">
        <v>298</v>
      </c>
      <c r="BO2" s="274" t="s">
        <v>299</v>
      </c>
      <c r="BP2" s="274" t="s">
        <v>300</v>
      </c>
      <c r="BQ2" s="274" t="s">
        <v>301</v>
      </c>
      <c r="BR2" s="274" t="s">
        <v>302</v>
      </c>
      <c r="BS2" s="274" t="s">
        <v>303</v>
      </c>
      <c r="BT2" s="274" t="s">
        <v>304</v>
      </c>
      <c r="BU2" s="274" t="s">
        <v>305</v>
      </c>
      <c r="BV2" s="274" t="s">
        <v>306</v>
      </c>
      <c r="BW2" s="274" t="s">
        <v>307</v>
      </c>
      <c r="BX2" s="274" t="s">
        <v>308</v>
      </c>
      <c r="BY2" s="274" t="s">
        <v>309</v>
      </c>
      <c r="BZ2" s="274" t="s">
        <v>310</v>
      </c>
      <c r="CA2" s="274" t="s">
        <v>311</v>
      </c>
      <c r="CB2" s="274" t="s">
        <v>312</v>
      </c>
      <c r="CC2" s="274" t="s">
        <v>313</v>
      </c>
      <c r="CD2" s="274" t="s">
        <v>535</v>
      </c>
      <c r="CE2" s="274" t="s">
        <v>536</v>
      </c>
      <c r="CF2" s="274" t="s">
        <v>537</v>
      </c>
      <c r="CG2" s="274" t="s">
        <v>538</v>
      </c>
      <c r="CH2" s="274" t="s">
        <v>539</v>
      </c>
      <c r="CI2" s="274" t="s">
        <v>6460</v>
      </c>
      <c r="CJ2" s="274" t="s">
        <v>2339</v>
      </c>
      <c r="CK2" s="274" t="s">
        <v>2340</v>
      </c>
      <c r="CL2" s="274" t="s">
        <v>2341</v>
      </c>
      <c r="CM2" s="274" t="s">
        <v>6461</v>
      </c>
      <c r="CN2" s="274" t="s">
        <v>6462</v>
      </c>
      <c r="CO2" s="274" t="s">
        <v>540</v>
      </c>
      <c r="CP2" s="274" t="s">
        <v>541</v>
      </c>
      <c r="CQ2" s="274" t="s">
        <v>542</v>
      </c>
      <c r="CR2" s="274" t="s">
        <v>543</v>
      </c>
      <c r="CS2" s="274" t="s">
        <v>544</v>
      </c>
      <c r="CT2" s="274" t="s">
        <v>545</v>
      </c>
      <c r="CU2" s="274" t="s">
        <v>6463</v>
      </c>
      <c r="CV2" s="274" t="s">
        <v>2342</v>
      </c>
      <c r="CW2" s="274" t="s">
        <v>2343</v>
      </c>
      <c r="CX2" s="274" t="s">
        <v>2344</v>
      </c>
      <c r="CY2" s="274" t="s">
        <v>6464</v>
      </c>
      <c r="CZ2" s="274" t="s">
        <v>6465</v>
      </c>
      <c r="DA2" s="274" t="s">
        <v>546</v>
      </c>
      <c r="DB2" s="274" t="s">
        <v>547</v>
      </c>
      <c r="DC2" s="274" t="s">
        <v>548</v>
      </c>
      <c r="DD2" s="274" t="s">
        <v>549</v>
      </c>
      <c r="DE2" s="274" t="s">
        <v>550</v>
      </c>
      <c r="DF2" s="274" t="s">
        <v>551</v>
      </c>
      <c r="DG2" s="274" t="s">
        <v>552</v>
      </c>
      <c r="DH2" s="274" t="s">
        <v>553</v>
      </c>
      <c r="DI2" s="274" t="s">
        <v>575</v>
      </c>
      <c r="DJ2" s="274" t="s">
        <v>576</v>
      </c>
      <c r="DK2" s="274" t="s">
        <v>577</v>
      </c>
      <c r="DL2" s="274" t="s">
        <v>578</v>
      </c>
      <c r="DM2" s="274" t="s">
        <v>579</v>
      </c>
      <c r="DN2" s="274" t="s">
        <v>580</v>
      </c>
      <c r="DO2" s="274" t="s">
        <v>6466</v>
      </c>
      <c r="DP2" s="274" t="s">
        <v>2345</v>
      </c>
      <c r="DQ2" s="274" t="s">
        <v>2346</v>
      </c>
      <c r="DR2" s="274" t="s">
        <v>2347</v>
      </c>
      <c r="DS2" s="274" t="s">
        <v>6467</v>
      </c>
      <c r="DT2" s="274" t="s">
        <v>6468</v>
      </c>
      <c r="DU2" s="274" t="s">
        <v>581</v>
      </c>
      <c r="DV2" s="274" t="s">
        <v>582</v>
      </c>
      <c r="DW2" s="274" t="s">
        <v>583</v>
      </c>
      <c r="DX2" s="274" t="s">
        <v>584</v>
      </c>
      <c r="DY2" s="274" t="s">
        <v>585</v>
      </c>
      <c r="DZ2" s="274" t="s">
        <v>586</v>
      </c>
      <c r="EA2" s="274" t="s">
        <v>587</v>
      </c>
      <c r="EB2" s="274" t="s">
        <v>588</v>
      </c>
      <c r="EC2" s="274" t="s">
        <v>589</v>
      </c>
      <c r="ED2" s="274" t="s">
        <v>590</v>
      </c>
      <c r="EE2" s="274" t="s">
        <v>591</v>
      </c>
      <c r="EF2" s="274" t="s">
        <v>592</v>
      </c>
      <c r="EG2" s="274" t="s">
        <v>593</v>
      </c>
      <c r="EH2" s="274" t="s">
        <v>594</v>
      </c>
      <c r="EI2" s="274" t="s">
        <v>595</v>
      </c>
      <c r="EJ2" s="274" t="s">
        <v>596</v>
      </c>
      <c r="EK2" s="274" t="s">
        <v>597</v>
      </c>
      <c r="EL2" s="274" t="s">
        <v>598</v>
      </c>
      <c r="EM2" s="274" t="s">
        <v>599</v>
      </c>
      <c r="EN2" s="274" t="s">
        <v>600</v>
      </c>
      <c r="EO2" s="274" t="s">
        <v>601</v>
      </c>
      <c r="EP2" s="274" t="s">
        <v>602</v>
      </c>
      <c r="EQ2" s="274" t="s">
        <v>603</v>
      </c>
      <c r="ER2" s="274" t="s">
        <v>604</v>
      </c>
      <c r="ES2" s="274" t="s">
        <v>605</v>
      </c>
      <c r="ET2" s="274" t="s">
        <v>606</v>
      </c>
      <c r="EU2" s="274" t="s">
        <v>607</v>
      </c>
      <c r="EV2" s="274" t="s">
        <v>608</v>
      </c>
      <c r="EW2" s="274" t="s">
        <v>6469</v>
      </c>
      <c r="EX2" s="274" t="s">
        <v>2348</v>
      </c>
      <c r="EY2" s="274" t="s">
        <v>2349</v>
      </c>
      <c r="EZ2" s="274" t="s">
        <v>2350</v>
      </c>
      <c r="FA2" s="274" t="s">
        <v>6470</v>
      </c>
      <c r="FB2" s="274" t="s">
        <v>6471</v>
      </c>
      <c r="FC2" s="274" t="s">
        <v>609</v>
      </c>
      <c r="FD2" s="274" t="s">
        <v>610</v>
      </c>
      <c r="FE2" s="274" t="s">
        <v>611</v>
      </c>
      <c r="FF2" s="274" t="s">
        <v>612</v>
      </c>
      <c r="FG2" s="274" t="s">
        <v>613</v>
      </c>
      <c r="FH2" s="274" t="s">
        <v>614</v>
      </c>
      <c r="FI2" s="274" t="s">
        <v>615</v>
      </c>
      <c r="FJ2" s="274" t="s">
        <v>616</v>
      </c>
      <c r="FK2" s="274" t="s">
        <v>617</v>
      </c>
      <c r="FL2" s="274" t="s">
        <v>618</v>
      </c>
      <c r="FM2" s="274" t="s">
        <v>619</v>
      </c>
      <c r="FN2" s="274" t="s">
        <v>620</v>
      </c>
      <c r="FO2" s="274" t="s">
        <v>621</v>
      </c>
      <c r="FP2" s="274" t="s">
        <v>622</v>
      </c>
      <c r="FQ2" s="274" t="s">
        <v>623</v>
      </c>
      <c r="FR2" s="274" t="s">
        <v>624</v>
      </c>
      <c r="FS2" s="274" t="s">
        <v>625</v>
      </c>
      <c r="FT2" s="274" t="s">
        <v>626</v>
      </c>
      <c r="FU2" s="274" t="s">
        <v>627</v>
      </c>
      <c r="FV2" s="274" t="s">
        <v>628</v>
      </c>
      <c r="FW2" s="274" t="s">
        <v>629</v>
      </c>
      <c r="FX2" s="274" t="s">
        <v>630</v>
      </c>
      <c r="FY2" s="274" t="s">
        <v>631</v>
      </c>
      <c r="FZ2" s="274" t="s">
        <v>632</v>
      </c>
      <c r="GA2" s="274" t="s">
        <v>633</v>
      </c>
      <c r="GB2" s="274" t="s">
        <v>634</v>
      </c>
      <c r="GC2" s="274" t="s">
        <v>635</v>
      </c>
      <c r="GD2" s="274" t="s">
        <v>636</v>
      </c>
      <c r="GE2" s="274" t="s">
        <v>637</v>
      </c>
      <c r="GF2" s="274" t="s">
        <v>638</v>
      </c>
      <c r="GG2" s="274" t="s">
        <v>639</v>
      </c>
      <c r="GH2" s="274" t="s">
        <v>640</v>
      </c>
      <c r="GI2" s="274" t="s">
        <v>641</v>
      </c>
      <c r="GJ2" s="274" t="s">
        <v>642</v>
      </c>
      <c r="GK2" s="274" t="s">
        <v>643</v>
      </c>
      <c r="GL2" s="274" t="s">
        <v>644</v>
      </c>
      <c r="GM2" s="274" t="s">
        <v>645</v>
      </c>
      <c r="GN2" s="274" t="s">
        <v>893</v>
      </c>
      <c r="GO2" s="274" t="s">
        <v>2331</v>
      </c>
      <c r="GP2" s="274" t="s">
        <v>6459</v>
      </c>
      <c r="GQ2" s="274" t="s">
        <v>555</v>
      </c>
      <c r="GR2" s="274" t="s">
        <v>556</v>
      </c>
      <c r="GS2" s="274" t="s">
        <v>557</v>
      </c>
      <c r="GT2" s="274" t="s">
        <v>558</v>
      </c>
      <c r="GU2" s="274" t="s">
        <v>559</v>
      </c>
      <c r="GV2" s="274"/>
      <c r="GW2" s="274" t="s">
        <v>38</v>
      </c>
      <c r="GX2" s="274" t="s">
        <v>39</v>
      </c>
      <c r="GY2" s="274" t="s">
        <v>6476</v>
      </c>
      <c r="GZ2" s="407" t="s">
        <v>810</v>
      </c>
      <c r="HA2" s="274" t="s">
        <v>811</v>
      </c>
      <c r="HB2" s="274" t="s">
        <v>6477</v>
      </c>
      <c r="HC2" s="274"/>
      <c r="HD2" s="274"/>
      <c r="HE2" s="274"/>
      <c r="HF2" s="274"/>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c r="JL2" s="56"/>
      <c r="JM2" s="56"/>
      <c r="JN2" s="56"/>
      <c r="JO2" s="56"/>
      <c r="JP2" s="56"/>
      <c r="JQ2" s="56"/>
      <c r="JR2" s="56"/>
      <c r="JS2" s="56"/>
      <c r="JT2" s="56"/>
      <c r="JU2" s="56"/>
      <c r="JV2" s="56"/>
      <c r="JW2" s="56"/>
      <c r="JX2" s="56"/>
      <c r="JY2" s="56"/>
      <c r="JZ2" s="56"/>
      <c r="KA2" s="56"/>
      <c r="KB2" s="56"/>
      <c r="KC2" s="56"/>
      <c r="KD2" s="56"/>
      <c r="KE2" s="56"/>
      <c r="KF2" s="56"/>
      <c r="KG2" s="56"/>
      <c r="KH2" s="56"/>
      <c r="KI2" s="56"/>
      <c r="KJ2" s="56"/>
      <c r="KK2" s="56"/>
      <c r="KL2" s="56"/>
      <c r="KM2" s="56"/>
      <c r="KN2" s="56"/>
      <c r="KO2" s="56"/>
      <c r="KP2" s="56"/>
      <c r="KQ2" s="56"/>
      <c r="KR2" s="56"/>
      <c r="KS2" s="56"/>
      <c r="KT2" s="56"/>
      <c r="KU2" s="56"/>
      <c r="KV2" s="56"/>
      <c r="KW2" s="56"/>
      <c r="KX2" s="56"/>
      <c r="KY2" s="56"/>
      <c r="KZ2" s="56"/>
      <c r="LA2" s="56"/>
      <c r="LB2" s="56"/>
      <c r="LC2" s="56"/>
      <c r="LD2" s="56"/>
      <c r="LE2" s="56"/>
      <c r="LF2" s="56"/>
      <c r="LG2" s="56"/>
      <c r="LH2" s="56"/>
      <c r="LI2" s="56"/>
      <c r="LJ2" s="56"/>
      <c r="LK2" s="56"/>
      <c r="LL2" s="56"/>
      <c r="LM2" s="56"/>
      <c r="LN2" s="56"/>
      <c r="LO2" s="56"/>
      <c r="LP2" s="56"/>
      <c r="LQ2" s="56"/>
      <c r="LR2" s="56"/>
      <c r="LS2" s="56"/>
      <c r="LT2" s="56"/>
      <c r="LU2" s="56"/>
      <c r="LV2" s="56"/>
      <c r="LW2" s="56"/>
      <c r="LX2" s="56"/>
      <c r="LY2" s="56"/>
      <c r="LZ2" s="56"/>
      <c r="MA2" s="56"/>
      <c r="MB2" s="56"/>
      <c r="MC2" s="56"/>
      <c r="MD2" s="56"/>
      <c r="ME2" s="56"/>
      <c r="MF2" s="56"/>
      <c r="MG2" s="56"/>
      <c r="MH2" s="56"/>
      <c r="MI2" s="56"/>
      <c r="MJ2" s="56"/>
      <c r="MK2" s="56"/>
      <c r="ML2" s="56"/>
      <c r="MM2" s="56"/>
      <c r="MN2" s="56"/>
      <c r="MO2" s="56"/>
      <c r="MP2" s="56"/>
      <c r="MQ2" s="56"/>
      <c r="MR2" s="56"/>
      <c r="MS2" s="56"/>
      <c r="MT2" s="56"/>
      <c r="MU2" s="56"/>
      <c r="MV2" s="56"/>
      <c r="MW2" s="56"/>
      <c r="MX2" s="56"/>
      <c r="MY2" s="56"/>
      <c r="MZ2" s="56"/>
      <c r="NA2" s="56"/>
      <c r="NB2" s="56"/>
      <c r="NC2" s="56"/>
      <c r="ND2" s="56"/>
      <c r="NE2" s="56"/>
      <c r="NF2" s="56"/>
      <c r="NG2" s="56"/>
      <c r="NH2" s="56"/>
      <c r="NI2" s="56"/>
      <c r="NJ2" s="56"/>
      <c r="NK2" s="56"/>
      <c r="NL2" s="56"/>
      <c r="NM2" s="56"/>
      <c r="NN2" s="56"/>
      <c r="NO2" s="56"/>
      <c r="NP2" s="56"/>
      <c r="NQ2" s="56"/>
      <c r="NR2" s="56"/>
      <c r="NS2" s="56"/>
      <c r="NT2" s="56"/>
      <c r="NU2" s="56"/>
      <c r="NV2" s="56"/>
      <c r="NW2" s="56"/>
      <c r="NX2" s="56"/>
      <c r="NY2" s="56"/>
      <c r="NZ2" s="56"/>
      <c r="OA2" s="56"/>
      <c r="OB2" s="56"/>
      <c r="OC2" s="56"/>
      <c r="OD2" s="56"/>
      <c r="OE2" s="56"/>
      <c r="OF2" s="56"/>
      <c r="OG2" s="56"/>
      <c r="OH2" s="56"/>
      <c r="OI2" s="56"/>
      <c r="OJ2" s="56"/>
      <c r="OK2" s="56"/>
      <c r="OL2" s="56"/>
      <c r="OM2" s="56"/>
      <c r="ON2" s="56"/>
      <c r="OO2" s="56"/>
      <c r="OP2" s="56"/>
      <c r="OQ2" s="56"/>
      <c r="OR2" s="56"/>
      <c r="OS2" s="56"/>
      <c r="OT2" s="56"/>
      <c r="OU2" s="56"/>
      <c r="OV2" s="56"/>
      <c r="OW2" s="56"/>
      <c r="OX2" s="56"/>
      <c r="OY2" s="56"/>
      <c r="OZ2" s="56"/>
      <c r="PA2" s="56"/>
    </row>
    <row r="3" spans="1:417" ht="12.75" customHeight="1" x14ac:dyDescent="0.3">
      <c r="A3" s="397" t="s">
        <v>385</v>
      </c>
      <c r="B3" s="423">
        <v>1</v>
      </c>
      <c r="C3" s="397" t="s">
        <v>386</v>
      </c>
      <c r="D3" s="397" t="s">
        <v>6879</v>
      </c>
      <c r="E3" s="56" t="s">
        <v>2264</v>
      </c>
      <c r="F3" s="398" t="s">
        <v>900</v>
      </c>
      <c r="G3" s="397">
        <v>70</v>
      </c>
      <c r="H3" s="397">
        <v>0</v>
      </c>
      <c r="I3" s="56" t="s">
        <v>6476</v>
      </c>
      <c r="J3" s="56" t="s">
        <v>38</v>
      </c>
      <c r="L3" s="56" t="s">
        <v>350</v>
      </c>
      <c r="M3" s="56" t="s">
        <v>554</v>
      </c>
      <c r="N3" s="56" t="s">
        <v>554</v>
      </c>
      <c r="O3" s="56" t="s">
        <v>554</v>
      </c>
      <c r="P3" s="56" t="s">
        <v>554</v>
      </c>
      <c r="Q3" s="56" t="s">
        <v>554</v>
      </c>
      <c r="R3" s="56" t="s">
        <v>554</v>
      </c>
      <c r="S3" s="56" t="s">
        <v>554</v>
      </c>
      <c r="T3" s="56" t="s">
        <v>554</v>
      </c>
      <c r="U3" s="56" t="s">
        <v>554</v>
      </c>
      <c r="V3" s="56" t="s">
        <v>554</v>
      </c>
      <c r="W3" s="56" t="s">
        <v>554</v>
      </c>
      <c r="X3" s="56" t="s">
        <v>554</v>
      </c>
      <c r="Y3" s="56" t="s">
        <v>554</v>
      </c>
      <c r="Z3" s="56" t="s">
        <v>554</v>
      </c>
      <c r="AA3" s="56" t="s">
        <v>554</v>
      </c>
      <c r="AB3" s="56" t="s">
        <v>554</v>
      </c>
      <c r="AC3" s="56" t="s">
        <v>554</v>
      </c>
      <c r="AD3" s="56" t="s">
        <v>554</v>
      </c>
      <c r="AE3" s="56" t="s">
        <v>554</v>
      </c>
      <c r="AF3" s="56" t="s">
        <v>554</v>
      </c>
      <c r="AG3" s="56" t="s">
        <v>554</v>
      </c>
      <c r="AH3" s="56" t="s">
        <v>554</v>
      </c>
      <c r="AI3" s="56" t="s">
        <v>554</v>
      </c>
      <c r="AJ3" s="56" t="s">
        <v>554</v>
      </c>
      <c r="AK3" s="56" t="s">
        <v>554</v>
      </c>
      <c r="AL3" s="56" t="s">
        <v>554</v>
      </c>
      <c r="AM3" s="56" t="s">
        <v>554</v>
      </c>
      <c r="AN3" s="56" t="s">
        <v>554</v>
      </c>
      <c r="AO3" s="56" t="s">
        <v>554</v>
      </c>
      <c r="AP3" s="56" t="s">
        <v>554</v>
      </c>
      <c r="AQ3" s="56" t="s">
        <v>554</v>
      </c>
      <c r="AR3" s="56" t="s">
        <v>554</v>
      </c>
      <c r="AS3" s="56" t="s">
        <v>554</v>
      </c>
      <c r="AT3" s="56" t="s">
        <v>554</v>
      </c>
      <c r="AU3" s="56" t="s">
        <v>554</v>
      </c>
      <c r="AV3" s="56" t="s">
        <v>554</v>
      </c>
      <c r="AW3" s="56" t="s">
        <v>554</v>
      </c>
      <c r="AX3" s="56" t="s">
        <v>554</v>
      </c>
      <c r="AY3" s="56" t="s">
        <v>554</v>
      </c>
      <c r="AZ3" s="56" t="s">
        <v>554</v>
      </c>
      <c r="BA3" s="56" t="s">
        <v>554</v>
      </c>
      <c r="BB3" s="56" t="s">
        <v>554</v>
      </c>
      <c r="BC3" s="56" t="s">
        <v>554</v>
      </c>
      <c r="BD3" s="56" t="s">
        <v>554</v>
      </c>
      <c r="BE3" s="56" t="s">
        <v>554</v>
      </c>
      <c r="BF3" s="56" t="s">
        <v>554</v>
      </c>
      <c r="BG3" s="56" t="s">
        <v>554</v>
      </c>
      <c r="BH3" s="56" t="s">
        <v>554</v>
      </c>
      <c r="BI3" s="56" t="s">
        <v>554</v>
      </c>
      <c r="BJ3" s="56" t="s">
        <v>554</v>
      </c>
      <c r="BK3" s="56" t="s">
        <v>554</v>
      </c>
      <c r="BL3" s="56" t="s">
        <v>554</v>
      </c>
      <c r="BM3" s="56" t="s">
        <v>554</v>
      </c>
      <c r="BN3" s="56" t="s">
        <v>554</v>
      </c>
      <c r="BO3" s="56" t="s">
        <v>554</v>
      </c>
      <c r="BP3" s="56" t="s">
        <v>554</v>
      </c>
      <c r="BQ3" s="56" t="s">
        <v>554</v>
      </c>
      <c r="BR3" s="56" t="s">
        <v>554</v>
      </c>
      <c r="BS3" s="56" t="s">
        <v>554</v>
      </c>
      <c r="BT3" s="56" t="s">
        <v>554</v>
      </c>
      <c r="BU3" s="56" t="s">
        <v>554</v>
      </c>
      <c r="BV3" s="56" t="s">
        <v>554</v>
      </c>
      <c r="BW3" s="56" t="s">
        <v>554</v>
      </c>
      <c r="BX3" s="56" t="s">
        <v>554</v>
      </c>
      <c r="BY3" s="56" t="s">
        <v>554</v>
      </c>
      <c r="BZ3" s="56" t="s">
        <v>554</v>
      </c>
      <c r="CA3" s="56" t="s">
        <v>554</v>
      </c>
      <c r="CB3" s="56" t="s">
        <v>554</v>
      </c>
      <c r="CC3" s="56" t="s">
        <v>554</v>
      </c>
      <c r="CD3" s="56" t="s">
        <v>554</v>
      </c>
      <c r="CE3" s="56" t="s">
        <v>554</v>
      </c>
      <c r="CF3" s="56" t="s">
        <v>554</v>
      </c>
      <c r="CG3" s="56" t="s">
        <v>554</v>
      </c>
      <c r="CH3" s="56" t="s">
        <v>554</v>
      </c>
      <c r="CI3" s="56" t="s">
        <v>554</v>
      </c>
      <c r="CJ3" s="56" t="s">
        <v>554</v>
      </c>
      <c r="CK3" s="56" t="s">
        <v>554</v>
      </c>
      <c r="CL3" s="56" t="s">
        <v>554</v>
      </c>
      <c r="CM3" s="56" t="s">
        <v>554</v>
      </c>
      <c r="CN3" s="56" t="s">
        <v>554</v>
      </c>
      <c r="CO3" s="56" t="s">
        <v>554</v>
      </c>
      <c r="CP3" s="56" t="s">
        <v>554</v>
      </c>
      <c r="CQ3" s="56" t="s">
        <v>554</v>
      </c>
      <c r="CR3" s="56" t="s">
        <v>554</v>
      </c>
      <c r="CS3" s="56" t="s">
        <v>554</v>
      </c>
      <c r="CT3" s="56" t="s">
        <v>554</v>
      </c>
      <c r="CU3" s="56" t="s">
        <v>554</v>
      </c>
      <c r="CV3" s="56" t="s">
        <v>554</v>
      </c>
      <c r="CW3" s="56" t="s">
        <v>554</v>
      </c>
      <c r="CX3" s="56" t="s">
        <v>554</v>
      </c>
      <c r="CY3" s="56" t="s">
        <v>554</v>
      </c>
      <c r="CZ3" s="56" t="s">
        <v>554</v>
      </c>
      <c r="DA3" s="56" t="s">
        <v>554</v>
      </c>
      <c r="DB3" s="56" t="s">
        <v>554</v>
      </c>
      <c r="DC3" s="56" t="s">
        <v>554</v>
      </c>
      <c r="DD3" s="56" t="s">
        <v>554</v>
      </c>
      <c r="DE3" s="56" t="s">
        <v>554</v>
      </c>
      <c r="DF3" s="56" t="s">
        <v>554</v>
      </c>
      <c r="DG3" s="56" t="s">
        <v>554</v>
      </c>
      <c r="DH3" s="56" t="s">
        <v>554</v>
      </c>
      <c r="DI3" s="56" t="s">
        <v>554</v>
      </c>
      <c r="DJ3" s="56" t="s">
        <v>554</v>
      </c>
      <c r="DK3" s="56" t="s">
        <v>554</v>
      </c>
      <c r="DL3" s="56" t="s">
        <v>554</v>
      </c>
      <c r="DM3" s="56" t="s">
        <v>554</v>
      </c>
      <c r="DN3" s="56" t="s">
        <v>554</v>
      </c>
      <c r="DO3" s="56" t="s">
        <v>554</v>
      </c>
      <c r="DP3" s="56" t="s">
        <v>554</v>
      </c>
      <c r="DQ3" s="56" t="s">
        <v>554</v>
      </c>
      <c r="DR3" s="56" t="s">
        <v>554</v>
      </c>
      <c r="DS3" s="56" t="s">
        <v>554</v>
      </c>
      <c r="DT3" s="56" t="s">
        <v>554</v>
      </c>
      <c r="DU3" s="56" t="s">
        <v>554</v>
      </c>
      <c r="DV3" s="56" t="s">
        <v>554</v>
      </c>
      <c r="DW3" s="56" t="s">
        <v>554</v>
      </c>
      <c r="DX3" s="56" t="s">
        <v>554</v>
      </c>
      <c r="DY3" s="56" t="s">
        <v>554</v>
      </c>
      <c r="DZ3" s="56" t="s">
        <v>554</v>
      </c>
      <c r="EA3" s="56" t="s">
        <v>554</v>
      </c>
      <c r="EB3" s="56" t="s">
        <v>554</v>
      </c>
      <c r="EC3" s="56" t="s">
        <v>554</v>
      </c>
      <c r="ED3" s="56" t="s">
        <v>554</v>
      </c>
      <c r="EE3" s="56" t="s">
        <v>554</v>
      </c>
      <c r="EF3" s="56" t="s">
        <v>554</v>
      </c>
      <c r="EG3" s="56" t="s">
        <v>554</v>
      </c>
      <c r="EH3" s="56" t="s">
        <v>554</v>
      </c>
      <c r="EI3" s="56" t="s">
        <v>554</v>
      </c>
      <c r="EJ3" s="56" t="s">
        <v>554</v>
      </c>
      <c r="EK3" s="56" t="s">
        <v>554</v>
      </c>
      <c r="EL3" s="56" t="s">
        <v>554</v>
      </c>
      <c r="EM3" s="56" t="s">
        <v>554</v>
      </c>
      <c r="EN3" s="56" t="s">
        <v>554</v>
      </c>
      <c r="EO3" s="56" t="s">
        <v>554</v>
      </c>
      <c r="EP3" s="56" t="s">
        <v>554</v>
      </c>
      <c r="EQ3" s="56" t="s">
        <v>554</v>
      </c>
      <c r="ER3" s="56" t="s">
        <v>554</v>
      </c>
      <c r="ES3" s="56" t="s">
        <v>554</v>
      </c>
      <c r="ET3" s="56" t="s">
        <v>554</v>
      </c>
      <c r="EU3" s="56" t="s">
        <v>554</v>
      </c>
      <c r="EV3" s="56" t="s">
        <v>554</v>
      </c>
      <c r="EW3" s="56" t="s">
        <v>554</v>
      </c>
      <c r="EX3" s="56" t="s">
        <v>554</v>
      </c>
      <c r="EY3" s="56" t="s">
        <v>554</v>
      </c>
      <c r="EZ3" s="56" t="s">
        <v>554</v>
      </c>
      <c r="FA3" s="56" t="s">
        <v>554</v>
      </c>
      <c r="FB3" s="56" t="s">
        <v>554</v>
      </c>
      <c r="FC3" s="56" t="s">
        <v>554</v>
      </c>
      <c r="FD3" s="56" t="s">
        <v>554</v>
      </c>
      <c r="FE3" s="56" t="s">
        <v>554</v>
      </c>
      <c r="FF3" s="56" t="s">
        <v>554</v>
      </c>
      <c r="FG3" s="56" t="s">
        <v>554</v>
      </c>
      <c r="FH3" s="56" t="s">
        <v>554</v>
      </c>
      <c r="FI3" s="56" t="s">
        <v>554</v>
      </c>
      <c r="FJ3" s="56" t="s">
        <v>554</v>
      </c>
      <c r="FK3" s="56" t="s">
        <v>554</v>
      </c>
      <c r="FL3" s="56" t="s">
        <v>554</v>
      </c>
      <c r="FM3" s="56" t="s">
        <v>554</v>
      </c>
      <c r="FN3" s="56" t="s">
        <v>554</v>
      </c>
      <c r="FO3" s="56" t="s">
        <v>554</v>
      </c>
      <c r="FP3" s="56" t="s">
        <v>554</v>
      </c>
      <c r="FQ3" s="56" t="s">
        <v>554</v>
      </c>
      <c r="FR3" s="56" t="s">
        <v>554</v>
      </c>
      <c r="FS3" s="56" t="s">
        <v>554</v>
      </c>
      <c r="FT3" s="56" t="s">
        <v>554</v>
      </c>
      <c r="FU3" s="56" t="s">
        <v>554</v>
      </c>
      <c r="FV3" s="56" t="s">
        <v>554</v>
      </c>
      <c r="FW3" s="56" t="s">
        <v>554</v>
      </c>
      <c r="FX3" s="56" t="s">
        <v>554</v>
      </c>
      <c r="FY3" s="56" t="s">
        <v>554</v>
      </c>
      <c r="FZ3" s="56" t="s">
        <v>554</v>
      </c>
      <c r="GA3" s="56" t="s">
        <v>554</v>
      </c>
      <c r="GB3" s="56" t="s">
        <v>554</v>
      </c>
      <c r="GC3" s="56" t="s">
        <v>554</v>
      </c>
      <c r="GD3" s="56" t="s">
        <v>554</v>
      </c>
      <c r="GE3" s="56" t="s">
        <v>554</v>
      </c>
      <c r="GF3" s="56" t="s">
        <v>554</v>
      </c>
      <c r="GG3" s="56" t="s">
        <v>554</v>
      </c>
      <c r="GH3" s="56" t="s">
        <v>554</v>
      </c>
      <c r="GI3" s="56" t="s">
        <v>554</v>
      </c>
      <c r="GJ3" s="56" t="s">
        <v>554</v>
      </c>
      <c r="GK3" s="56" t="s">
        <v>554</v>
      </c>
      <c r="GL3" s="56" t="s">
        <v>554</v>
      </c>
      <c r="GM3" s="56" t="s">
        <v>554</v>
      </c>
      <c r="GN3" s="56" t="s">
        <v>554</v>
      </c>
      <c r="GP3" s="56" t="s">
        <v>554</v>
      </c>
      <c r="GQ3" s="56" t="s">
        <v>554</v>
      </c>
      <c r="GR3" s="56" t="s">
        <v>554</v>
      </c>
      <c r="GS3" s="56" t="s">
        <v>554</v>
      </c>
      <c r="GT3" s="56" t="s">
        <v>554</v>
      </c>
      <c r="GV3" s="56" t="s">
        <v>554</v>
      </c>
      <c r="GX3" s="56" t="s">
        <v>554</v>
      </c>
      <c r="GY3" s="56" t="s">
        <v>554</v>
      </c>
      <c r="GZ3" s="56" t="s">
        <v>554</v>
      </c>
      <c r="HA3" s="56" t="s">
        <v>554</v>
      </c>
      <c r="HB3" s="56" t="s">
        <v>554</v>
      </c>
      <c r="HC3" s="56" t="s">
        <v>554</v>
      </c>
    </row>
    <row r="4" spans="1:417" ht="12.75" customHeight="1" x14ac:dyDescent="0.3">
      <c r="A4" s="397" t="s">
        <v>385</v>
      </c>
      <c r="B4" s="423">
        <v>2</v>
      </c>
      <c r="C4" s="397" t="s">
        <v>386</v>
      </c>
      <c r="D4" s="397" t="s">
        <v>6880</v>
      </c>
      <c r="E4" s="56" t="s">
        <v>6881</v>
      </c>
      <c r="F4" s="398" t="s">
        <v>900</v>
      </c>
      <c r="G4" s="397">
        <v>38</v>
      </c>
      <c r="H4" s="397">
        <v>0</v>
      </c>
      <c r="I4" s="56" t="s">
        <v>6476</v>
      </c>
      <c r="J4" s="56" t="s">
        <v>38</v>
      </c>
      <c r="L4" s="56" t="s">
        <v>682</v>
      </c>
      <c r="M4" s="56">
        <v>0</v>
      </c>
      <c r="N4" s="56">
        <v>0</v>
      </c>
      <c r="O4" s="56">
        <v>1</v>
      </c>
      <c r="P4" s="56">
        <v>2</v>
      </c>
      <c r="Q4" s="56">
        <v>0</v>
      </c>
      <c r="R4" s="56">
        <v>0</v>
      </c>
      <c r="S4" s="56">
        <v>0</v>
      </c>
      <c r="T4" s="56">
        <v>0</v>
      </c>
      <c r="U4" s="56">
        <v>0</v>
      </c>
      <c r="V4" s="56">
        <v>0</v>
      </c>
      <c r="W4" s="56">
        <v>0</v>
      </c>
      <c r="X4" s="56">
        <v>0</v>
      </c>
      <c r="Y4" s="56">
        <v>0</v>
      </c>
      <c r="Z4" s="56">
        <v>0</v>
      </c>
      <c r="AA4" s="56">
        <v>3</v>
      </c>
      <c r="AB4" s="56">
        <v>0</v>
      </c>
      <c r="AC4" s="56">
        <v>0</v>
      </c>
      <c r="AD4" s="56">
        <v>0</v>
      </c>
      <c r="AE4" s="56">
        <v>0</v>
      </c>
      <c r="AF4" s="56">
        <v>1</v>
      </c>
      <c r="AG4" s="56">
        <v>1</v>
      </c>
      <c r="AH4" s="56">
        <v>0</v>
      </c>
      <c r="AI4" s="56">
        <v>0</v>
      </c>
      <c r="AJ4" s="56">
        <v>1</v>
      </c>
      <c r="AK4" s="56">
        <v>0</v>
      </c>
      <c r="AL4" s="56">
        <v>0</v>
      </c>
      <c r="AM4" s="56">
        <v>0</v>
      </c>
      <c r="AN4" s="56">
        <v>0</v>
      </c>
      <c r="AO4" s="56">
        <v>0</v>
      </c>
      <c r="AP4" s="56">
        <v>3</v>
      </c>
      <c r="AQ4" s="56">
        <v>0</v>
      </c>
      <c r="AR4" s="56">
        <v>0</v>
      </c>
      <c r="AS4" s="56">
        <v>1</v>
      </c>
      <c r="AT4" s="56">
        <v>2</v>
      </c>
      <c r="AU4" s="56">
        <v>1</v>
      </c>
      <c r="AV4" s="56">
        <v>1</v>
      </c>
      <c r="AW4" s="56">
        <v>0</v>
      </c>
      <c r="AX4" s="56">
        <v>0</v>
      </c>
      <c r="AY4" s="56">
        <v>1</v>
      </c>
      <c r="AZ4" s="56">
        <v>0</v>
      </c>
      <c r="BA4" s="56">
        <v>0</v>
      </c>
      <c r="BB4" s="56">
        <v>0</v>
      </c>
      <c r="BC4" s="56">
        <v>0</v>
      </c>
      <c r="BD4" s="56">
        <v>0</v>
      </c>
      <c r="BE4" s="56">
        <v>6</v>
      </c>
      <c r="BF4" s="56">
        <v>0</v>
      </c>
      <c r="BG4" s="56" t="s">
        <v>554</v>
      </c>
      <c r="BH4" s="56" t="s">
        <v>3424</v>
      </c>
      <c r="BI4" s="56">
        <v>297792</v>
      </c>
      <c r="BJ4" s="56" t="s">
        <v>3424</v>
      </c>
      <c r="BK4" s="56">
        <v>276334</v>
      </c>
      <c r="BL4" s="56">
        <v>107</v>
      </c>
      <c r="BM4" s="56" t="s">
        <v>554</v>
      </c>
      <c r="BN4" s="56" t="s">
        <v>554</v>
      </c>
      <c r="BO4" s="56">
        <v>3</v>
      </c>
      <c r="BP4" s="56">
        <v>188393</v>
      </c>
      <c r="BQ4" s="56">
        <v>1185</v>
      </c>
      <c r="BR4" s="56">
        <v>29938</v>
      </c>
      <c r="BS4" s="56">
        <v>85264</v>
      </c>
      <c r="BT4" s="56">
        <v>15890</v>
      </c>
      <c r="BU4" s="56">
        <v>8211</v>
      </c>
      <c r="BV4" s="56">
        <v>139303</v>
      </c>
      <c r="BW4" s="56">
        <v>67526</v>
      </c>
      <c r="BX4" s="56">
        <v>208014</v>
      </c>
      <c r="BY4" s="56">
        <v>10</v>
      </c>
      <c r="BZ4" s="56">
        <v>4745</v>
      </c>
      <c r="CA4" s="56">
        <v>4839</v>
      </c>
      <c r="CB4" s="56">
        <v>1266</v>
      </c>
      <c r="CC4" s="56">
        <v>195</v>
      </c>
      <c r="CD4" s="56">
        <v>11045</v>
      </c>
      <c r="CE4" s="56">
        <v>11055</v>
      </c>
      <c r="CF4" s="56">
        <v>0</v>
      </c>
      <c r="CG4" s="56">
        <v>4992</v>
      </c>
      <c r="CH4" s="56">
        <v>582</v>
      </c>
      <c r="CI4" s="56">
        <v>39070</v>
      </c>
      <c r="CJ4" s="56">
        <v>7515</v>
      </c>
      <c r="CK4" s="56">
        <v>1596</v>
      </c>
      <c r="CL4" s="56">
        <v>1646</v>
      </c>
      <c r="CM4" s="56">
        <v>2328100</v>
      </c>
      <c r="CN4" s="56">
        <v>0</v>
      </c>
      <c r="CO4" s="56">
        <v>44644</v>
      </c>
      <c r="CP4" s="56">
        <v>3033</v>
      </c>
      <c r="CQ4" s="56">
        <v>47677</v>
      </c>
      <c r="CR4" s="56">
        <v>0</v>
      </c>
      <c r="CS4" s="56">
        <v>347</v>
      </c>
      <c r="CT4" s="56">
        <v>7</v>
      </c>
      <c r="CU4" s="56">
        <v>2578</v>
      </c>
      <c r="DA4" s="56">
        <v>2932</v>
      </c>
      <c r="DB4" s="56">
        <v>2932</v>
      </c>
      <c r="DC4" s="56">
        <v>20.5</v>
      </c>
      <c r="DD4" s="56">
        <v>47</v>
      </c>
      <c r="DE4" s="56">
        <v>67.5</v>
      </c>
      <c r="DF4" s="56">
        <v>64</v>
      </c>
      <c r="DG4" s="56">
        <v>1435.5</v>
      </c>
      <c r="DH4" s="56">
        <v>109273</v>
      </c>
      <c r="DI4" s="56">
        <v>177447</v>
      </c>
      <c r="DJ4" s="56">
        <v>56159</v>
      </c>
      <c r="DK4" s="56">
        <v>14056</v>
      </c>
      <c r="DL4" s="56">
        <v>356935</v>
      </c>
      <c r="DM4" s="56">
        <v>10522</v>
      </c>
      <c r="DN4" s="56">
        <v>1233</v>
      </c>
      <c r="DO4" s="56">
        <v>53272</v>
      </c>
      <c r="DP4" s="56">
        <v>9857</v>
      </c>
      <c r="DQ4" s="56">
        <v>39875</v>
      </c>
      <c r="DR4" s="56">
        <v>8160</v>
      </c>
      <c r="DS4" s="56">
        <v>58142</v>
      </c>
      <c r="DT4" s="56">
        <v>0</v>
      </c>
      <c r="DU4" s="56">
        <v>65027</v>
      </c>
      <c r="DV4" s="56">
        <v>11091</v>
      </c>
      <c r="DW4" s="56">
        <v>7433</v>
      </c>
      <c r="DX4" s="56">
        <v>78</v>
      </c>
      <c r="DY4" s="56">
        <v>89</v>
      </c>
      <c r="DZ4" s="56">
        <v>96</v>
      </c>
      <c r="EA4" s="56">
        <v>162480</v>
      </c>
      <c r="EB4" s="56">
        <v>7488</v>
      </c>
      <c r="EC4" s="56" t="s">
        <v>777</v>
      </c>
      <c r="ED4" s="56">
        <v>14915</v>
      </c>
      <c r="EE4" s="56">
        <v>12</v>
      </c>
      <c r="EF4" s="56">
        <v>442174</v>
      </c>
      <c r="EG4" s="56">
        <v>0</v>
      </c>
      <c r="EH4" s="56" t="s">
        <v>55</v>
      </c>
      <c r="EI4" s="56">
        <v>3</v>
      </c>
      <c r="EJ4" s="56">
        <v>208668</v>
      </c>
      <c r="EK4" s="56">
        <v>141</v>
      </c>
      <c r="EL4" s="56">
        <v>81</v>
      </c>
      <c r="EM4" s="56">
        <v>1665431</v>
      </c>
      <c r="EN4" s="56">
        <v>818369.30000000016</v>
      </c>
      <c r="EO4" s="56">
        <v>168495.5</v>
      </c>
      <c r="EP4" s="56" t="s">
        <v>3425</v>
      </c>
      <c r="EQ4" s="56" t="s">
        <v>3425</v>
      </c>
      <c r="ER4" s="56" t="s">
        <v>3425</v>
      </c>
      <c r="ES4" s="56" t="s">
        <v>3425</v>
      </c>
      <c r="ET4" s="56">
        <v>0</v>
      </c>
      <c r="EU4" s="56" t="s">
        <v>3425</v>
      </c>
      <c r="EV4" s="56" t="s">
        <v>3425</v>
      </c>
      <c r="EW4" s="56">
        <v>36336.305000000008</v>
      </c>
      <c r="EX4" s="56">
        <v>12312</v>
      </c>
      <c r="EY4" s="56">
        <v>9037</v>
      </c>
      <c r="EZ4" s="56">
        <v>18279</v>
      </c>
      <c r="FA4" s="56">
        <v>866</v>
      </c>
      <c r="FB4" s="56">
        <v>0</v>
      </c>
      <c r="FC4" s="56">
        <v>0</v>
      </c>
      <c r="FD4" s="56">
        <v>0</v>
      </c>
      <c r="FE4" s="56">
        <v>6804.41</v>
      </c>
      <c r="FF4" s="56">
        <v>252895.215</v>
      </c>
      <c r="FG4" s="56">
        <v>121210.20999999999</v>
      </c>
      <c r="FH4" s="56">
        <v>96848.87</v>
      </c>
      <c r="FI4" s="56">
        <v>2210</v>
      </c>
      <c r="FJ4" s="56">
        <v>0</v>
      </c>
      <c r="FK4" s="56">
        <v>332525.13</v>
      </c>
      <c r="FL4" s="56">
        <v>3289489.7250000001</v>
      </c>
      <c r="FM4" s="56">
        <v>23992</v>
      </c>
      <c r="FN4" s="56">
        <v>6588.57</v>
      </c>
      <c r="FO4" s="56">
        <v>48113.73</v>
      </c>
      <c r="FP4" s="56">
        <v>8909.0300000000007</v>
      </c>
      <c r="FQ4" s="56">
        <v>0</v>
      </c>
      <c r="FR4" s="56">
        <v>0</v>
      </c>
      <c r="FS4" s="56">
        <v>0</v>
      </c>
      <c r="FT4" s="56">
        <v>91562.52</v>
      </c>
      <c r="FU4" s="56">
        <v>18000</v>
      </c>
      <c r="FV4" s="56">
        <v>197165.85</v>
      </c>
      <c r="FW4" s="56">
        <v>3092323.875</v>
      </c>
      <c r="FX4" s="56">
        <v>204437.34999999998</v>
      </c>
      <c r="FY4" s="56">
        <v>1761000</v>
      </c>
      <c r="FZ4" s="56">
        <v>1043000</v>
      </c>
      <c r="GA4" s="56">
        <v>238000</v>
      </c>
      <c r="GB4" s="56">
        <v>568000</v>
      </c>
      <c r="GC4" s="56">
        <v>3610000</v>
      </c>
      <c r="GD4" s="56">
        <v>329000</v>
      </c>
      <c r="GE4" s="56">
        <v>3281000</v>
      </c>
      <c r="GF4" s="56">
        <v>205000</v>
      </c>
      <c r="GG4" s="56">
        <v>0</v>
      </c>
      <c r="GH4" s="56">
        <v>0</v>
      </c>
      <c r="GI4" s="56">
        <v>5984.35</v>
      </c>
      <c r="GJ4" s="56">
        <v>0</v>
      </c>
      <c r="GK4" s="56">
        <v>0</v>
      </c>
      <c r="GL4" s="56">
        <v>0</v>
      </c>
      <c r="GM4" s="56">
        <v>5984.35</v>
      </c>
      <c r="GN4" s="56" t="s">
        <v>554</v>
      </c>
      <c r="GO4" s="56" t="s">
        <v>554</v>
      </c>
      <c r="GP4" s="56" t="s">
        <v>554</v>
      </c>
      <c r="GQ4" s="56" t="s">
        <v>554</v>
      </c>
      <c r="GR4" s="56" t="s">
        <v>554</v>
      </c>
      <c r="GS4" s="56" t="s">
        <v>554</v>
      </c>
      <c r="GT4" s="56" t="s">
        <v>554</v>
      </c>
      <c r="GU4" s="56" t="s">
        <v>554</v>
      </c>
      <c r="GW4" s="56">
        <v>3</v>
      </c>
      <c r="GX4" s="56">
        <v>3</v>
      </c>
      <c r="GY4" s="56">
        <v>5</v>
      </c>
      <c r="GZ4" s="56">
        <v>1</v>
      </c>
      <c r="HA4" s="56">
        <v>0</v>
      </c>
      <c r="HB4" s="56">
        <v>0</v>
      </c>
    </row>
    <row r="5" spans="1:417" ht="12.75" customHeight="1" x14ac:dyDescent="0.3">
      <c r="A5" s="397" t="s">
        <v>385</v>
      </c>
      <c r="B5" s="423">
        <v>3</v>
      </c>
      <c r="C5" s="397" t="s">
        <v>386</v>
      </c>
      <c r="D5" s="397" t="s">
        <v>6882</v>
      </c>
      <c r="E5" s="56" t="s">
        <v>6883</v>
      </c>
      <c r="F5" s="398" t="s">
        <v>900</v>
      </c>
      <c r="G5" s="397">
        <v>38</v>
      </c>
      <c r="H5" s="397">
        <v>0</v>
      </c>
      <c r="I5" s="56" t="s">
        <v>6476</v>
      </c>
      <c r="J5" s="56" t="s">
        <v>38</v>
      </c>
      <c r="L5" s="56" t="s">
        <v>683</v>
      </c>
      <c r="M5" s="56">
        <v>1</v>
      </c>
      <c r="N5" s="56">
        <v>0</v>
      </c>
      <c r="O5" s="56">
        <v>1</v>
      </c>
      <c r="P5" s="56">
        <v>3</v>
      </c>
      <c r="Q5" s="56">
        <v>3</v>
      </c>
      <c r="R5" s="56">
        <v>0</v>
      </c>
      <c r="S5" s="56">
        <v>0</v>
      </c>
      <c r="T5" s="56">
        <v>1</v>
      </c>
      <c r="U5" s="56">
        <v>0</v>
      </c>
      <c r="V5" s="56">
        <v>0</v>
      </c>
      <c r="W5" s="56">
        <v>0</v>
      </c>
      <c r="X5" s="56">
        <v>0</v>
      </c>
      <c r="Y5" s="56">
        <v>0</v>
      </c>
      <c r="Z5" s="56">
        <v>0</v>
      </c>
      <c r="AA5" s="56">
        <v>9</v>
      </c>
      <c r="AB5" s="56">
        <v>0</v>
      </c>
      <c r="AC5" s="56">
        <v>0</v>
      </c>
      <c r="AD5" s="56">
        <v>0</v>
      </c>
      <c r="AE5" s="56">
        <v>0</v>
      </c>
      <c r="AF5" s="56">
        <v>0</v>
      </c>
      <c r="AG5" s="56">
        <v>0</v>
      </c>
      <c r="AH5" s="56">
        <v>0</v>
      </c>
      <c r="AI5" s="56">
        <v>0</v>
      </c>
      <c r="AJ5" s="56">
        <v>0</v>
      </c>
      <c r="AK5" s="56">
        <v>0</v>
      </c>
      <c r="AL5" s="56">
        <v>0</v>
      </c>
      <c r="AM5" s="56">
        <v>0</v>
      </c>
      <c r="AN5" s="56">
        <v>0</v>
      </c>
      <c r="AO5" s="56">
        <v>0</v>
      </c>
      <c r="AP5" s="56">
        <v>0</v>
      </c>
      <c r="AQ5" s="56">
        <v>1</v>
      </c>
      <c r="AR5" s="56">
        <v>0</v>
      </c>
      <c r="AS5" s="56">
        <v>1</v>
      </c>
      <c r="AT5" s="56">
        <v>3</v>
      </c>
      <c r="AU5" s="56">
        <v>3</v>
      </c>
      <c r="AV5" s="56">
        <v>0</v>
      </c>
      <c r="AW5" s="56">
        <v>0</v>
      </c>
      <c r="AX5" s="56">
        <v>1</v>
      </c>
      <c r="AY5" s="56">
        <v>0</v>
      </c>
      <c r="AZ5" s="56">
        <v>0</v>
      </c>
      <c r="BA5" s="56">
        <v>0</v>
      </c>
      <c r="BB5" s="56">
        <v>0</v>
      </c>
      <c r="BC5" s="56">
        <v>0</v>
      </c>
      <c r="BD5" s="56">
        <v>0</v>
      </c>
      <c r="BE5" s="56">
        <v>9</v>
      </c>
      <c r="BF5" s="56">
        <v>0</v>
      </c>
      <c r="BG5" s="56">
        <v>0</v>
      </c>
      <c r="BH5" s="56" t="s">
        <v>6519</v>
      </c>
      <c r="BI5" s="56">
        <v>68868</v>
      </c>
      <c r="BJ5" s="56" t="s">
        <v>6519</v>
      </c>
      <c r="BK5" s="56">
        <v>291714</v>
      </c>
      <c r="BL5" s="56">
        <v>225</v>
      </c>
      <c r="BM5" s="56">
        <v>388280</v>
      </c>
      <c r="BN5" s="56">
        <v>168203</v>
      </c>
      <c r="BO5" s="56">
        <v>9</v>
      </c>
      <c r="BP5" s="56">
        <v>355919</v>
      </c>
      <c r="BQ5" s="56">
        <v>20507</v>
      </c>
      <c r="BR5" s="56">
        <v>71821</v>
      </c>
      <c r="BS5" s="56">
        <v>125703</v>
      </c>
      <c r="BT5" s="56">
        <v>50027</v>
      </c>
      <c r="BU5" s="56">
        <v>22418</v>
      </c>
      <c r="BV5" s="56">
        <v>269969</v>
      </c>
      <c r="BW5" s="56">
        <v>65471</v>
      </c>
      <c r="BX5" s="56">
        <v>355947</v>
      </c>
      <c r="BY5" s="56">
        <v>109</v>
      </c>
      <c r="BZ5" s="56">
        <v>4335</v>
      </c>
      <c r="CA5" s="56">
        <v>3742</v>
      </c>
      <c r="CB5" s="56">
        <v>3529</v>
      </c>
      <c r="CC5" s="56">
        <v>1208</v>
      </c>
      <c r="CD5" s="56">
        <v>12814</v>
      </c>
      <c r="CE5" s="56">
        <v>12923</v>
      </c>
      <c r="CF5" s="56">
        <v>0</v>
      </c>
      <c r="CG5" s="56">
        <v>4482</v>
      </c>
      <c r="CH5" s="56">
        <v>348</v>
      </c>
      <c r="CI5" s="56">
        <v>20907</v>
      </c>
      <c r="CJ5" s="56">
        <v>9267</v>
      </c>
      <c r="CK5" s="56">
        <v>8586</v>
      </c>
      <c r="CL5" s="56">
        <v>19496</v>
      </c>
      <c r="CM5" s="56">
        <v>0</v>
      </c>
      <c r="CN5" s="56">
        <v>0</v>
      </c>
      <c r="CO5" s="56">
        <v>25737</v>
      </c>
      <c r="CP5" s="56">
        <v>230</v>
      </c>
      <c r="CQ5" s="56">
        <v>25967</v>
      </c>
      <c r="CR5" s="56">
        <v>0</v>
      </c>
      <c r="CS5" s="56">
        <v>228</v>
      </c>
      <c r="CT5" s="56">
        <v>0</v>
      </c>
      <c r="CU5" s="56">
        <v>116</v>
      </c>
      <c r="DA5" s="56">
        <v>344</v>
      </c>
      <c r="DB5" s="56">
        <v>344</v>
      </c>
      <c r="DC5" s="56">
        <v>0</v>
      </c>
      <c r="DD5" s="56">
        <v>64.83</v>
      </c>
      <c r="DE5" s="56">
        <v>64.83</v>
      </c>
      <c r="DF5" s="56">
        <v>37</v>
      </c>
      <c r="DG5" s="56">
        <v>4206</v>
      </c>
      <c r="DH5" s="56">
        <v>94892</v>
      </c>
      <c r="DI5" s="56">
        <v>106933</v>
      </c>
      <c r="DJ5" s="56">
        <v>91358</v>
      </c>
      <c r="DK5" s="56">
        <v>19774</v>
      </c>
      <c r="DL5" s="56">
        <v>312957</v>
      </c>
      <c r="DM5" s="56">
        <v>5436</v>
      </c>
      <c r="DN5" s="56">
        <v>305</v>
      </c>
      <c r="DO5" s="56">
        <v>5453</v>
      </c>
      <c r="DP5" s="56">
        <v>12434</v>
      </c>
      <c r="DQ5" s="56">
        <v>27655</v>
      </c>
      <c r="DR5" s="56">
        <v>8753</v>
      </c>
      <c r="DS5" s="56">
        <v>0</v>
      </c>
      <c r="DT5" s="56">
        <v>0</v>
      </c>
      <c r="DU5" s="56">
        <v>11194</v>
      </c>
      <c r="DV5" s="56">
        <v>13247</v>
      </c>
      <c r="DW5" s="56">
        <v>7749</v>
      </c>
      <c r="DX5" s="56">
        <v>57</v>
      </c>
      <c r="DY5" s="56">
        <v>64</v>
      </c>
      <c r="DZ5" s="56">
        <v>71</v>
      </c>
      <c r="EA5" s="56" t="s">
        <v>554</v>
      </c>
      <c r="EB5" s="56" t="s">
        <v>554</v>
      </c>
      <c r="EC5" s="56" t="s">
        <v>554</v>
      </c>
      <c r="ED5" s="56">
        <v>15085</v>
      </c>
      <c r="EE5" s="56">
        <v>106</v>
      </c>
      <c r="EF5" s="56">
        <v>1186251</v>
      </c>
      <c r="EG5" s="56">
        <v>16000</v>
      </c>
      <c r="EH5" s="56" t="s">
        <v>55</v>
      </c>
      <c r="EI5" s="56">
        <v>8</v>
      </c>
      <c r="EJ5" s="56">
        <v>118581</v>
      </c>
      <c r="EK5" s="56">
        <v>55</v>
      </c>
      <c r="EL5" s="56">
        <v>20</v>
      </c>
      <c r="EM5" s="56">
        <v>2368464</v>
      </c>
      <c r="EN5" s="56">
        <v>240828</v>
      </c>
      <c r="EO5" s="56">
        <v>2359.4</v>
      </c>
      <c r="EP5" s="56">
        <v>30150.400000000001</v>
      </c>
      <c r="EQ5" s="56">
        <v>24925.16</v>
      </c>
      <c r="ER5" s="56">
        <v>14077.49</v>
      </c>
      <c r="ES5" s="56">
        <v>7471.68</v>
      </c>
      <c r="ET5" s="56">
        <v>13981.99</v>
      </c>
      <c r="EU5" s="56">
        <v>7564.91</v>
      </c>
      <c r="EV5" s="56">
        <v>0</v>
      </c>
      <c r="EW5" s="56">
        <v>150</v>
      </c>
      <c r="EX5" s="56">
        <v>20623.080000000002</v>
      </c>
      <c r="EY5" s="56">
        <v>9625.4</v>
      </c>
      <c r="EZ5" s="56">
        <v>11655</v>
      </c>
      <c r="FA5" s="56">
        <v>0</v>
      </c>
      <c r="FB5" s="56">
        <v>0</v>
      </c>
      <c r="FC5" s="56">
        <v>31850.35</v>
      </c>
      <c r="FD5" s="56">
        <v>7551.65</v>
      </c>
      <c r="FE5" s="56">
        <v>0</v>
      </c>
      <c r="FF5" s="56">
        <v>181986.51</v>
      </c>
      <c r="FG5" s="56">
        <v>26967</v>
      </c>
      <c r="FH5" s="56">
        <v>297868.71000000002</v>
      </c>
      <c r="FI5" s="56">
        <v>41893</v>
      </c>
      <c r="FJ5" s="56">
        <v>0</v>
      </c>
      <c r="FK5" s="56">
        <v>3164915</v>
      </c>
      <c r="FL5" s="56">
        <v>6322922.2199999997</v>
      </c>
      <c r="FM5" s="56">
        <v>16322.21</v>
      </c>
      <c r="FN5" s="56">
        <v>1962</v>
      </c>
      <c r="FO5" s="56">
        <v>0</v>
      </c>
      <c r="FP5" s="56">
        <v>1308</v>
      </c>
      <c r="FQ5" s="56">
        <v>0</v>
      </c>
      <c r="FR5" s="56">
        <v>0</v>
      </c>
      <c r="FS5" s="56">
        <v>0</v>
      </c>
      <c r="FT5" s="56">
        <v>51693</v>
      </c>
      <c r="FU5" s="56">
        <v>0</v>
      </c>
      <c r="FV5" s="56">
        <v>71285.209999999992</v>
      </c>
      <c r="FW5" s="56">
        <v>6251637.0099999998</v>
      </c>
      <c r="FX5" s="56">
        <v>152100</v>
      </c>
      <c r="FY5" s="56">
        <v>2189858</v>
      </c>
      <c r="FZ5" s="56">
        <v>198250</v>
      </c>
      <c r="GA5" s="56">
        <v>243780</v>
      </c>
      <c r="GB5" s="56">
        <v>3545030</v>
      </c>
      <c r="GC5" s="56">
        <v>6176918</v>
      </c>
      <c r="GD5" s="56" t="s">
        <v>554</v>
      </c>
      <c r="GE5" s="56" t="s">
        <v>554</v>
      </c>
      <c r="GF5" s="56">
        <v>152100</v>
      </c>
      <c r="GG5" s="56">
        <v>0</v>
      </c>
      <c r="GH5" s="56">
        <v>60167</v>
      </c>
      <c r="GI5" s="56">
        <v>314298</v>
      </c>
      <c r="GJ5" s="56">
        <v>0</v>
      </c>
      <c r="GK5" s="56">
        <v>259194</v>
      </c>
      <c r="GL5" s="56">
        <v>0</v>
      </c>
      <c r="GM5" s="56">
        <v>633659</v>
      </c>
      <c r="GN5" s="56" t="s">
        <v>554</v>
      </c>
      <c r="GO5" s="56" t="s">
        <v>554</v>
      </c>
      <c r="GP5" s="56" t="s">
        <v>7188</v>
      </c>
      <c r="GQ5" s="56" t="s">
        <v>7189</v>
      </c>
      <c r="GR5" s="56" t="s">
        <v>554</v>
      </c>
      <c r="GS5" s="56" t="s">
        <v>554</v>
      </c>
      <c r="GT5" s="56" t="s">
        <v>554</v>
      </c>
      <c r="GU5" s="56" t="s">
        <v>7190</v>
      </c>
      <c r="GW5" s="56">
        <v>9</v>
      </c>
      <c r="GX5" s="56">
        <v>0</v>
      </c>
      <c r="GY5" s="56">
        <v>8</v>
      </c>
      <c r="GZ5" s="56">
        <v>1</v>
      </c>
      <c r="HA5" s="56">
        <v>0</v>
      </c>
      <c r="HB5" s="56">
        <v>0</v>
      </c>
    </row>
    <row r="6" spans="1:417" ht="12.75" customHeight="1" x14ac:dyDescent="0.3">
      <c r="A6" s="397" t="s">
        <v>385</v>
      </c>
      <c r="B6" s="423">
        <v>4</v>
      </c>
      <c r="C6" s="397" t="s">
        <v>386</v>
      </c>
      <c r="D6" s="397" t="s">
        <v>6884</v>
      </c>
      <c r="E6" s="56" t="s">
        <v>6885</v>
      </c>
      <c r="F6" s="398" t="s">
        <v>900</v>
      </c>
      <c r="G6" s="397">
        <v>43.5</v>
      </c>
      <c r="H6" s="397">
        <v>0</v>
      </c>
      <c r="I6" s="56" t="s">
        <v>810</v>
      </c>
      <c r="J6" s="56" t="s">
        <v>38</v>
      </c>
      <c r="L6" s="56" t="s">
        <v>685</v>
      </c>
      <c r="M6" s="56">
        <v>0</v>
      </c>
      <c r="N6" s="56">
        <v>2</v>
      </c>
      <c r="O6" s="56">
        <v>3</v>
      </c>
      <c r="P6" s="56">
        <v>0</v>
      </c>
      <c r="Q6" s="56">
        <v>1</v>
      </c>
      <c r="R6" s="56">
        <v>2</v>
      </c>
      <c r="S6" s="56">
        <v>3</v>
      </c>
      <c r="T6" s="56">
        <v>1</v>
      </c>
      <c r="U6" s="56">
        <v>0</v>
      </c>
      <c r="V6" s="56">
        <v>0</v>
      </c>
      <c r="W6" s="56">
        <v>0</v>
      </c>
      <c r="X6" s="56">
        <v>0</v>
      </c>
      <c r="Y6" s="56">
        <v>0</v>
      </c>
      <c r="Z6" s="56">
        <v>0</v>
      </c>
      <c r="AA6" s="56">
        <v>12</v>
      </c>
      <c r="AB6" s="56">
        <v>0</v>
      </c>
      <c r="AC6" s="56">
        <v>0</v>
      </c>
      <c r="AD6" s="56">
        <v>0</v>
      </c>
      <c r="AE6" s="56">
        <v>0</v>
      </c>
      <c r="AF6" s="56">
        <v>0</v>
      </c>
      <c r="AG6" s="56">
        <v>0</v>
      </c>
      <c r="AH6" s="56">
        <v>0</v>
      </c>
      <c r="AI6" s="56">
        <v>0</v>
      </c>
      <c r="AJ6" s="56">
        <v>0</v>
      </c>
      <c r="AK6" s="56">
        <v>0</v>
      </c>
      <c r="AL6" s="56">
        <v>0</v>
      </c>
      <c r="AM6" s="56">
        <v>0</v>
      </c>
      <c r="AN6" s="56">
        <v>0</v>
      </c>
      <c r="AO6" s="56">
        <v>0</v>
      </c>
      <c r="AP6" s="56">
        <v>0</v>
      </c>
      <c r="AQ6" s="56">
        <v>0</v>
      </c>
      <c r="AR6" s="56">
        <v>2</v>
      </c>
      <c r="AS6" s="56">
        <v>3</v>
      </c>
      <c r="AT6" s="56">
        <v>0</v>
      </c>
      <c r="AU6" s="56">
        <v>1</v>
      </c>
      <c r="AV6" s="56">
        <v>2</v>
      </c>
      <c r="AW6" s="56">
        <v>3</v>
      </c>
      <c r="AX6" s="56">
        <v>1</v>
      </c>
      <c r="AY6" s="56">
        <v>0</v>
      </c>
      <c r="AZ6" s="56">
        <v>0</v>
      </c>
      <c r="BA6" s="56">
        <v>0</v>
      </c>
      <c r="BB6" s="56">
        <v>0</v>
      </c>
      <c r="BC6" s="56">
        <v>0</v>
      </c>
      <c r="BD6" s="56">
        <v>0</v>
      </c>
      <c r="BE6" s="56">
        <v>12</v>
      </c>
      <c r="BF6" s="56">
        <v>1</v>
      </c>
      <c r="BG6" s="56">
        <v>1</v>
      </c>
      <c r="BH6" s="56" t="s">
        <v>2235</v>
      </c>
      <c r="BI6" s="56">
        <v>208162</v>
      </c>
      <c r="BJ6" s="56" t="s">
        <v>2235</v>
      </c>
      <c r="BK6" s="56">
        <v>1152252</v>
      </c>
      <c r="BL6" s="56">
        <v>240</v>
      </c>
      <c r="BM6" s="56">
        <v>725600</v>
      </c>
      <c r="BN6" s="56">
        <v>219620</v>
      </c>
      <c r="BO6" s="56">
        <v>12</v>
      </c>
      <c r="BP6" s="56">
        <v>277182</v>
      </c>
      <c r="BQ6" s="56">
        <v>3134</v>
      </c>
      <c r="BR6" s="56">
        <v>72045</v>
      </c>
      <c r="BS6" s="56">
        <v>56582</v>
      </c>
      <c r="BT6" s="56">
        <v>81850</v>
      </c>
      <c r="BU6" s="56">
        <v>22052</v>
      </c>
      <c r="BV6" s="56">
        <v>232529</v>
      </c>
      <c r="BW6" s="56">
        <v>25318</v>
      </c>
      <c r="BX6" s="56">
        <v>260981</v>
      </c>
      <c r="BY6" s="56">
        <v>4</v>
      </c>
      <c r="BZ6" s="56">
        <v>11475</v>
      </c>
      <c r="CA6" s="56">
        <v>5506</v>
      </c>
      <c r="CB6" s="56">
        <v>13596</v>
      </c>
      <c r="CC6" s="56">
        <v>3300</v>
      </c>
      <c r="CD6" s="56">
        <v>33877</v>
      </c>
      <c r="CE6" s="56">
        <v>33881</v>
      </c>
      <c r="CF6" s="56">
        <v>12</v>
      </c>
      <c r="CG6" s="56">
        <v>6141</v>
      </c>
      <c r="CH6" s="56">
        <v>950</v>
      </c>
      <c r="CI6" s="56">
        <v>20880</v>
      </c>
      <c r="CJ6" s="56">
        <v>2442</v>
      </c>
      <c r="CK6" s="56">
        <v>3884</v>
      </c>
      <c r="CL6" s="56">
        <v>4646</v>
      </c>
      <c r="CM6" s="56">
        <v>13000000</v>
      </c>
      <c r="CN6" s="56">
        <v>0</v>
      </c>
      <c r="CO6" s="56">
        <v>27971</v>
      </c>
      <c r="CP6" s="56">
        <v>2420</v>
      </c>
      <c r="CQ6" s="56">
        <v>30403</v>
      </c>
      <c r="CR6" s="56">
        <v>0</v>
      </c>
      <c r="CS6" s="56">
        <v>399</v>
      </c>
      <c r="CT6" s="56">
        <v>0</v>
      </c>
      <c r="CU6" s="56">
        <v>1911</v>
      </c>
      <c r="DA6" s="56">
        <v>2310</v>
      </c>
      <c r="DB6" s="56">
        <v>2310</v>
      </c>
      <c r="DC6" s="56">
        <v>21.7</v>
      </c>
      <c r="DD6" s="56">
        <v>56.1</v>
      </c>
      <c r="DE6" s="56">
        <v>77.8</v>
      </c>
      <c r="DF6" s="56">
        <v>100</v>
      </c>
      <c r="DG6" s="56">
        <v>3500</v>
      </c>
      <c r="DH6" s="56">
        <v>236033</v>
      </c>
      <c r="DI6" s="56">
        <v>156585</v>
      </c>
      <c r="DJ6" s="56">
        <v>419714</v>
      </c>
      <c r="DK6" s="56">
        <v>51714</v>
      </c>
      <c r="DL6" s="56">
        <v>864046</v>
      </c>
      <c r="DM6" s="56">
        <v>24033</v>
      </c>
      <c r="DN6" s="56">
        <v>768</v>
      </c>
      <c r="DO6" s="56">
        <v>35654</v>
      </c>
      <c r="DP6" s="56">
        <v>22333</v>
      </c>
      <c r="DQ6" s="56">
        <v>0</v>
      </c>
      <c r="DR6" s="56">
        <v>11788</v>
      </c>
      <c r="DS6" s="56">
        <v>16971</v>
      </c>
      <c r="DT6" s="56">
        <v>0</v>
      </c>
      <c r="DU6" s="56">
        <v>60455</v>
      </c>
      <c r="DV6" s="56">
        <v>40780</v>
      </c>
      <c r="DW6" s="56">
        <v>26017</v>
      </c>
      <c r="DX6" s="56">
        <v>59</v>
      </c>
      <c r="DY6" s="56">
        <v>67</v>
      </c>
      <c r="DZ6" s="56">
        <v>77</v>
      </c>
      <c r="EA6" s="56">
        <v>232200</v>
      </c>
      <c r="EB6" s="56">
        <v>1350</v>
      </c>
      <c r="EC6" s="56" t="s">
        <v>777</v>
      </c>
      <c r="ED6" s="56">
        <v>30856</v>
      </c>
      <c r="EE6" s="56">
        <v>257</v>
      </c>
      <c r="EF6" s="56">
        <v>2363280</v>
      </c>
      <c r="EG6" s="56" t="s">
        <v>554</v>
      </c>
      <c r="EH6" s="56" t="s">
        <v>55</v>
      </c>
      <c r="EI6" s="56">
        <v>11</v>
      </c>
      <c r="EJ6" s="56">
        <v>589146</v>
      </c>
      <c r="EK6" s="56">
        <v>54</v>
      </c>
      <c r="EL6" s="56">
        <v>58</v>
      </c>
      <c r="EM6" s="56">
        <v>2670914</v>
      </c>
      <c r="EN6" s="56">
        <v>379985</v>
      </c>
      <c r="EO6" s="56">
        <v>672</v>
      </c>
      <c r="EP6" s="56">
        <v>80217</v>
      </c>
      <c r="EQ6" s="56">
        <v>54532</v>
      </c>
      <c r="ER6" s="56">
        <v>66747</v>
      </c>
      <c r="ES6" s="56">
        <v>19823</v>
      </c>
      <c r="ET6" s="56">
        <v>19747</v>
      </c>
      <c r="EU6" s="56">
        <v>15008</v>
      </c>
      <c r="EV6" s="56">
        <v>0</v>
      </c>
      <c r="EW6" s="56">
        <v>26712</v>
      </c>
      <c r="EX6" s="56">
        <v>21825</v>
      </c>
      <c r="EY6" s="56">
        <v>7277</v>
      </c>
      <c r="EZ6" s="56">
        <v>7275</v>
      </c>
      <c r="FA6" s="56">
        <v>7000</v>
      </c>
      <c r="FB6" s="56">
        <v>0</v>
      </c>
      <c r="FC6" s="56">
        <v>38749</v>
      </c>
      <c r="FD6" s="56">
        <v>0</v>
      </c>
      <c r="FE6" s="56">
        <v>0</v>
      </c>
      <c r="FF6" s="56">
        <v>365584</v>
      </c>
      <c r="FG6" s="56">
        <v>243454</v>
      </c>
      <c r="FH6" s="56">
        <v>145755</v>
      </c>
      <c r="FI6" s="56">
        <v>17777</v>
      </c>
      <c r="FJ6" s="56">
        <v>0</v>
      </c>
      <c r="FK6" s="56">
        <v>178966</v>
      </c>
      <c r="FL6" s="56">
        <v>4002435</v>
      </c>
      <c r="FM6" s="56">
        <v>33145</v>
      </c>
      <c r="FN6" s="56">
        <v>455</v>
      </c>
      <c r="FO6" s="56">
        <v>18927</v>
      </c>
      <c r="FP6" s="56">
        <v>16511</v>
      </c>
      <c r="FQ6" s="56">
        <v>0</v>
      </c>
      <c r="FR6" s="56">
        <v>36500</v>
      </c>
      <c r="FS6" s="56">
        <v>0</v>
      </c>
      <c r="FT6" s="56">
        <v>103598</v>
      </c>
      <c r="FU6" s="56">
        <v>0</v>
      </c>
      <c r="FV6" s="56">
        <v>209136</v>
      </c>
      <c r="FW6" s="56">
        <v>3793299</v>
      </c>
      <c r="FX6" s="56" t="s">
        <v>554</v>
      </c>
      <c r="FY6" s="56">
        <v>2944957</v>
      </c>
      <c r="FZ6" s="56">
        <v>402057</v>
      </c>
      <c r="GA6" s="56">
        <v>365000</v>
      </c>
      <c r="GB6" s="56">
        <v>630783</v>
      </c>
      <c r="GC6" s="56">
        <v>4342797</v>
      </c>
      <c r="GD6" s="56">
        <v>209105</v>
      </c>
      <c r="GE6" s="56">
        <v>4133692</v>
      </c>
      <c r="GF6" s="56" t="s">
        <v>554</v>
      </c>
      <c r="GG6" s="56" t="s">
        <v>554</v>
      </c>
      <c r="GH6" s="56" t="s">
        <v>554</v>
      </c>
      <c r="GI6" s="56" t="s">
        <v>554</v>
      </c>
      <c r="GJ6" s="56" t="s">
        <v>554</v>
      </c>
      <c r="GK6" s="56" t="s">
        <v>554</v>
      </c>
      <c r="GL6" s="56" t="s">
        <v>554</v>
      </c>
      <c r="GM6" s="56" t="s">
        <v>554</v>
      </c>
      <c r="GN6" s="56" t="s">
        <v>7191</v>
      </c>
      <c r="GO6" s="56" t="s">
        <v>6520</v>
      </c>
      <c r="GP6" s="56" t="s">
        <v>7192</v>
      </c>
      <c r="GQ6" s="56" t="s">
        <v>554</v>
      </c>
      <c r="GR6" s="56" t="s">
        <v>554</v>
      </c>
      <c r="GS6" s="56" t="s">
        <v>554</v>
      </c>
      <c r="GT6" s="56" t="s">
        <v>7193</v>
      </c>
      <c r="GU6" s="56" t="s">
        <v>554</v>
      </c>
      <c r="GW6" s="56">
        <v>12</v>
      </c>
      <c r="GX6" s="56">
        <v>0</v>
      </c>
      <c r="GY6" s="56">
        <v>0</v>
      </c>
      <c r="GZ6" s="56">
        <v>0</v>
      </c>
      <c r="HA6" s="56">
        <v>12</v>
      </c>
      <c r="HB6" s="56">
        <v>0</v>
      </c>
    </row>
    <row r="7" spans="1:417" ht="12.75" customHeight="1" x14ac:dyDescent="0.3">
      <c r="A7" s="397" t="s">
        <v>385</v>
      </c>
      <c r="B7" s="423">
        <v>5</v>
      </c>
      <c r="C7" s="397" t="s">
        <v>386</v>
      </c>
      <c r="D7" s="397" t="s">
        <v>6886</v>
      </c>
      <c r="E7" s="56" t="s">
        <v>6887</v>
      </c>
      <c r="F7" s="398" t="s">
        <v>900</v>
      </c>
      <c r="G7" s="397">
        <v>43.5</v>
      </c>
      <c r="H7" s="397">
        <v>0</v>
      </c>
      <c r="I7" s="56" t="s">
        <v>6476</v>
      </c>
      <c r="J7" s="56" t="s">
        <v>38</v>
      </c>
      <c r="L7" s="56" t="s">
        <v>687</v>
      </c>
      <c r="M7" s="56">
        <v>3</v>
      </c>
      <c r="N7" s="56">
        <v>2</v>
      </c>
      <c r="O7" s="56">
        <v>2</v>
      </c>
      <c r="P7" s="56">
        <v>0</v>
      </c>
      <c r="Q7" s="56">
        <v>0</v>
      </c>
      <c r="R7" s="56">
        <v>1</v>
      </c>
      <c r="S7" s="56">
        <v>0</v>
      </c>
      <c r="T7" s="56">
        <v>0</v>
      </c>
      <c r="U7" s="56">
        <v>0</v>
      </c>
      <c r="V7" s="56">
        <v>0</v>
      </c>
      <c r="W7" s="56">
        <v>0</v>
      </c>
      <c r="X7" s="56">
        <v>0</v>
      </c>
      <c r="Y7" s="56">
        <v>0</v>
      </c>
      <c r="Z7" s="56">
        <v>0</v>
      </c>
      <c r="AA7" s="56">
        <v>8</v>
      </c>
      <c r="AB7" s="56">
        <v>0</v>
      </c>
      <c r="AC7" s="56">
        <v>0</v>
      </c>
      <c r="AD7" s="56">
        <v>0</v>
      </c>
      <c r="AE7" s="56">
        <v>0</v>
      </c>
      <c r="AF7" s="56">
        <v>0</v>
      </c>
      <c r="AG7" s="56">
        <v>0</v>
      </c>
      <c r="AH7" s="56">
        <v>0</v>
      </c>
      <c r="AI7" s="56">
        <v>0</v>
      </c>
      <c r="AJ7" s="56">
        <v>0</v>
      </c>
      <c r="AK7" s="56">
        <v>0</v>
      </c>
      <c r="AL7" s="56">
        <v>0</v>
      </c>
      <c r="AM7" s="56">
        <v>0</v>
      </c>
      <c r="AN7" s="56">
        <v>0</v>
      </c>
      <c r="AO7" s="56">
        <v>0</v>
      </c>
      <c r="AP7" s="56">
        <v>0</v>
      </c>
      <c r="AQ7" s="56">
        <v>3</v>
      </c>
      <c r="AR7" s="56">
        <v>2</v>
      </c>
      <c r="AS7" s="56">
        <v>2</v>
      </c>
      <c r="AT7" s="56">
        <v>0</v>
      </c>
      <c r="AU7" s="56">
        <v>0</v>
      </c>
      <c r="AV7" s="56">
        <v>1</v>
      </c>
      <c r="AW7" s="56">
        <v>0</v>
      </c>
      <c r="AX7" s="56">
        <v>0</v>
      </c>
      <c r="AY7" s="56">
        <v>0</v>
      </c>
      <c r="AZ7" s="56">
        <v>0</v>
      </c>
      <c r="BA7" s="56">
        <v>0</v>
      </c>
      <c r="BB7" s="56">
        <v>0</v>
      </c>
      <c r="BC7" s="56">
        <v>0</v>
      </c>
      <c r="BD7" s="56">
        <v>0</v>
      </c>
      <c r="BE7" s="56">
        <v>8</v>
      </c>
      <c r="BF7" s="56">
        <v>0</v>
      </c>
      <c r="BG7" s="56">
        <v>0</v>
      </c>
      <c r="BH7" s="56" t="s">
        <v>2405</v>
      </c>
      <c r="BI7" s="56">
        <v>146423</v>
      </c>
      <c r="BJ7" s="56" t="s">
        <v>2405</v>
      </c>
      <c r="BK7" s="56">
        <v>457333</v>
      </c>
      <c r="BL7" s="56">
        <v>239</v>
      </c>
      <c r="BM7" s="56">
        <v>498565</v>
      </c>
      <c r="BN7" s="56">
        <v>422321</v>
      </c>
      <c r="BO7" s="56">
        <v>8</v>
      </c>
      <c r="BP7" s="56">
        <v>282149</v>
      </c>
      <c r="BQ7" s="56">
        <v>2125</v>
      </c>
      <c r="BR7" s="56">
        <v>91235</v>
      </c>
      <c r="BS7" s="56">
        <v>81087</v>
      </c>
      <c r="BT7" s="56">
        <v>77974</v>
      </c>
      <c r="BU7" s="56">
        <v>33409</v>
      </c>
      <c r="BV7" s="56">
        <v>283705</v>
      </c>
      <c r="BW7" s="56">
        <v>0</v>
      </c>
      <c r="BX7" s="56">
        <v>285830</v>
      </c>
      <c r="BY7" s="56">
        <v>49</v>
      </c>
      <c r="BZ7" s="56">
        <v>9014</v>
      </c>
      <c r="CA7" s="56">
        <v>2769</v>
      </c>
      <c r="CB7" s="56">
        <v>13895</v>
      </c>
      <c r="CC7" s="56">
        <v>1820</v>
      </c>
      <c r="CD7" s="56">
        <v>27498</v>
      </c>
      <c r="CE7" s="56">
        <v>27547</v>
      </c>
      <c r="CF7" s="56">
        <v>0</v>
      </c>
      <c r="CG7" s="56">
        <v>9156</v>
      </c>
      <c r="CH7" s="56">
        <v>1476</v>
      </c>
      <c r="CI7" s="56">
        <v>51453</v>
      </c>
      <c r="CJ7" s="56">
        <v>57095</v>
      </c>
      <c r="CK7" s="56">
        <v>60725</v>
      </c>
      <c r="CL7" s="56">
        <v>21324</v>
      </c>
      <c r="CM7" s="56">
        <v>0</v>
      </c>
      <c r="CN7" s="56">
        <v>0</v>
      </c>
      <c r="CO7" s="56">
        <v>62085</v>
      </c>
      <c r="CP7" s="56">
        <v>0</v>
      </c>
      <c r="CQ7" s="56">
        <v>62085</v>
      </c>
      <c r="CR7" s="56">
        <v>0</v>
      </c>
      <c r="CS7" s="56">
        <v>2079</v>
      </c>
      <c r="CT7" s="56">
        <v>150</v>
      </c>
      <c r="CU7" s="56">
        <v>3197</v>
      </c>
      <c r="DA7" s="56">
        <v>5426</v>
      </c>
      <c r="DB7" s="56">
        <v>5426</v>
      </c>
      <c r="DC7" s="56">
        <v>17</v>
      </c>
      <c r="DD7" s="56">
        <v>60.5</v>
      </c>
      <c r="DE7" s="56">
        <v>77.5</v>
      </c>
      <c r="DF7" s="56">
        <v>87</v>
      </c>
      <c r="DG7" s="56">
        <v>2910</v>
      </c>
      <c r="DH7" s="56">
        <v>137576</v>
      </c>
      <c r="DI7" s="56">
        <v>116256</v>
      </c>
      <c r="DJ7" s="56">
        <v>236422</v>
      </c>
      <c r="DK7" s="56">
        <v>38459</v>
      </c>
      <c r="DL7" s="56">
        <v>528713</v>
      </c>
      <c r="DM7" s="56">
        <v>12848</v>
      </c>
      <c r="DN7" s="56">
        <v>1234</v>
      </c>
      <c r="DO7" s="56">
        <v>96068</v>
      </c>
      <c r="DP7" s="56">
        <v>19570</v>
      </c>
      <c r="DQ7" s="56">
        <v>56659</v>
      </c>
      <c r="DR7" s="56">
        <v>15252</v>
      </c>
      <c r="DS7" s="56">
        <v>0</v>
      </c>
      <c r="DT7" s="56">
        <v>0</v>
      </c>
      <c r="DU7" s="56">
        <v>110150</v>
      </c>
      <c r="DV7" s="56">
        <v>33365</v>
      </c>
      <c r="DW7" s="56">
        <v>25109</v>
      </c>
      <c r="DX7" s="56">
        <v>51</v>
      </c>
      <c r="DY7" s="56">
        <v>67</v>
      </c>
      <c r="DZ7" s="56">
        <v>84</v>
      </c>
      <c r="EA7" s="56">
        <v>38465</v>
      </c>
      <c r="EB7" s="56">
        <v>8020</v>
      </c>
      <c r="EC7" s="56" t="s">
        <v>55</v>
      </c>
      <c r="ED7" s="56">
        <v>35701</v>
      </c>
      <c r="EE7" s="56">
        <v>802</v>
      </c>
      <c r="EF7" s="56">
        <v>1484665</v>
      </c>
      <c r="EG7" s="56">
        <v>0</v>
      </c>
      <c r="EH7" s="56" t="s">
        <v>55</v>
      </c>
      <c r="EI7" s="56">
        <v>8</v>
      </c>
      <c r="EJ7" s="56">
        <v>652145</v>
      </c>
      <c r="EK7" s="56">
        <v>342</v>
      </c>
      <c r="EL7" s="56">
        <v>71</v>
      </c>
      <c r="EM7" s="56">
        <v>2950504</v>
      </c>
      <c r="EN7" s="56">
        <v>1373957</v>
      </c>
      <c r="EO7" s="56">
        <v>2875</v>
      </c>
      <c r="EP7" s="56">
        <v>76310.98</v>
      </c>
      <c r="EQ7" s="56">
        <v>18598.3</v>
      </c>
      <c r="ER7" s="56">
        <v>48411.92</v>
      </c>
      <c r="ES7" s="56">
        <v>9429.16</v>
      </c>
      <c r="ET7" s="56">
        <v>14398</v>
      </c>
      <c r="EU7" s="56">
        <v>18074</v>
      </c>
      <c r="EV7" s="56">
        <v>3615</v>
      </c>
      <c r="EW7" s="56">
        <v>15719</v>
      </c>
      <c r="EX7" s="56">
        <v>7590</v>
      </c>
      <c r="EY7" s="56">
        <v>16280</v>
      </c>
      <c r="EZ7" s="56">
        <v>7000</v>
      </c>
      <c r="FA7" s="56">
        <v>0</v>
      </c>
      <c r="FB7" s="56">
        <v>0</v>
      </c>
      <c r="FC7" s="56">
        <v>37215</v>
      </c>
      <c r="FD7" s="56">
        <v>14201</v>
      </c>
      <c r="FE7" s="56">
        <v>0</v>
      </c>
      <c r="FF7" s="56">
        <v>289717.36</v>
      </c>
      <c r="FG7" s="56">
        <v>83912</v>
      </c>
      <c r="FH7" s="56">
        <v>342509</v>
      </c>
      <c r="FI7" s="56">
        <v>12578</v>
      </c>
      <c r="FJ7" s="56">
        <v>0</v>
      </c>
      <c r="FK7" s="56">
        <v>787287</v>
      </c>
      <c r="FL7" s="56">
        <v>5840464.3600000003</v>
      </c>
      <c r="FM7" s="56">
        <v>28911.29</v>
      </c>
      <c r="FN7" s="56">
        <v>3036</v>
      </c>
      <c r="FO7" s="56">
        <v>31241</v>
      </c>
      <c r="FP7" s="56">
        <v>1457</v>
      </c>
      <c r="FQ7" s="56">
        <v>0</v>
      </c>
      <c r="FR7" s="56">
        <v>28156</v>
      </c>
      <c r="FS7" s="56">
        <v>0</v>
      </c>
      <c r="FT7" s="56">
        <v>65207</v>
      </c>
      <c r="FU7" s="56">
        <v>0</v>
      </c>
      <c r="FV7" s="56">
        <v>158008.29</v>
      </c>
      <c r="FW7" s="56">
        <v>5682456.0700000003</v>
      </c>
      <c r="FX7" s="56">
        <v>0</v>
      </c>
      <c r="FY7" s="56">
        <v>3023835</v>
      </c>
      <c r="FZ7" s="56">
        <v>1248149</v>
      </c>
      <c r="GA7" s="56">
        <v>265687</v>
      </c>
      <c r="GB7" s="56">
        <v>1186335</v>
      </c>
      <c r="GC7" s="56">
        <v>5724006</v>
      </c>
      <c r="GD7" s="56" t="s">
        <v>554</v>
      </c>
      <c r="GE7" s="56" t="s">
        <v>554</v>
      </c>
      <c r="GF7" s="56">
        <v>0</v>
      </c>
      <c r="GG7" s="56">
        <v>0</v>
      </c>
      <c r="GH7" s="56">
        <v>292919</v>
      </c>
      <c r="GI7" s="56">
        <v>0</v>
      </c>
      <c r="GJ7" s="56">
        <v>0</v>
      </c>
      <c r="GK7" s="56">
        <v>0</v>
      </c>
      <c r="GL7" s="56">
        <v>0</v>
      </c>
      <c r="GM7" s="56">
        <v>292919</v>
      </c>
      <c r="GN7" s="56" t="s">
        <v>554</v>
      </c>
      <c r="GO7" s="56" t="s">
        <v>554</v>
      </c>
      <c r="GP7" s="56" t="s">
        <v>7194</v>
      </c>
      <c r="GQ7" s="56" t="s">
        <v>6521</v>
      </c>
      <c r="GR7" s="56" t="s">
        <v>554</v>
      </c>
      <c r="GS7" s="56" t="s">
        <v>554</v>
      </c>
      <c r="GT7" s="56" t="s">
        <v>554</v>
      </c>
      <c r="GU7" s="56" t="s">
        <v>7195</v>
      </c>
      <c r="GW7" s="56">
        <v>8</v>
      </c>
      <c r="GX7" s="56">
        <v>0</v>
      </c>
      <c r="GY7" s="56">
        <v>8</v>
      </c>
      <c r="GZ7" s="56">
        <v>0</v>
      </c>
      <c r="HA7" s="56">
        <v>0</v>
      </c>
      <c r="HB7" s="56">
        <v>0</v>
      </c>
    </row>
    <row r="8" spans="1:417" ht="12.75" customHeight="1" x14ac:dyDescent="0.3">
      <c r="A8" s="397" t="s">
        <v>385</v>
      </c>
      <c r="B8" s="423">
        <v>6</v>
      </c>
      <c r="C8" s="397" t="s">
        <v>386</v>
      </c>
      <c r="D8" s="397" t="s">
        <v>6888</v>
      </c>
      <c r="E8" s="56" t="s">
        <v>6889</v>
      </c>
      <c r="F8" s="398" t="s">
        <v>900</v>
      </c>
      <c r="G8" s="397">
        <v>30</v>
      </c>
      <c r="H8" s="397">
        <v>0</v>
      </c>
      <c r="I8" s="56" t="s">
        <v>6476</v>
      </c>
      <c r="J8" s="56" t="s">
        <v>38</v>
      </c>
      <c r="L8" s="56" t="s">
        <v>689</v>
      </c>
      <c r="M8" s="56" t="s">
        <v>554</v>
      </c>
      <c r="N8" s="56" t="s">
        <v>554</v>
      </c>
      <c r="O8" s="56" t="s">
        <v>554</v>
      </c>
      <c r="P8" s="56" t="s">
        <v>554</v>
      </c>
      <c r="Q8" s="56" t="s">
        <v>554</v>
      </c>
      <c r="R8" s="56" t="s">
        <v>554</v>
      </c>
      <c r="S8" s="56" t="s">
        <v>554</v>
      </c>
      <c r="T8" s="56" t="s">
        <v>554</v>
      </c>
      <c r="U8" s="56" t="s">
        <v>554</v>
      </c>
      <c r="V8" s="56" t="s">
        <v>554</v>
      </c>
      <c r="W8" s="56" t="s">
        <v>554</v>
      </c>
      <c r="X8" s="56" t="s">
        <v>554</v>
      </c>
      <c r="Y8" s="56" t="s">
        <v>554</v>
      </c>
      <c r="Z8" s="56" t="s">
        <v>554</v>
      </c>
      <c r="AA8" s="56" t="s">
        <v>554</v>
      </c>
      <c r="AB8" s="56" t="s">
        <v>554</v>
      </c>
      <c r="AC8" s="56" t="s">
        <v>554</v>
      </c>
      <c r="AD8" s="56" t="s">
        <v>554</v>
      </c>
      <c r="AE8" s="56" t="s">
        <v>554</v>
      </c>
      <c r="AF8" s="56" t="s">
        <v>554</v>
      </c>
      <c r="AG8" s="56" t="s">
        <v>554</v>
      </c>
      <c r="AH8" s="56" t="s">
        <v>554</v>
      </c>
      <c r="AI8" s="56" t="s">
        <v>554</v>
      </c>
      <c r="AJ8" s="56" t="s">
        <v>554</v>
      </c>
      <c r="AK8" s="56" t="s">
        <v>554</v>
      </c>
      <c r="AL8" s="56" t="s">
        <v>554</v>
      </c>
      <c r="AM8" s="56" t="s">
        <v>554</v>
      </c>
      <c r="AN8" s="56" t="s">
        <v>554</v>
      </c>
      <c r="AO8" s="56" t="s">
        <v>554</v>
      </c>
      <c r="AP8" s="56" t="s">
        <v>554</v>
      </c>
      <c r="AQ8" s="56" t="s">
        <v>554</v>
      </c>
      <c r="AR8" s="56" t="s">
        <v>554</v>
      </c>
      <c r="AS8" s="56" t="s">
        <v>554</v>
      </c>
      <c r="AT8" s="56" t="s">
        <v>554</v>
      </c>
      <c r="AU8" s="56" t="s">
        <v>554</v>
      </c>
      <c r="AV8" s="56" t="s">
        <v>554</v>
      </c>
      <c r="AW8" s="56" t="s">
        <v>554</v>
      </c>
      <c r="AX8" s="56" t="s">
        <v>554</v>
      </c>
      <c r="AY8" s="56" t="s">
        <v>554</v>
      </c>
      <c r="AZ8" s="56" t="s">
        <v>554</v>
      </c>
      <c r="BA8" s="56" t="s">
        <v>554</v>
      </c>
      <c r="BB8" s="56" t="s">
        <v>554</v>
      </c>
      <c r="BC8" s="56" t="s">
        <v>554</v>
      </c>
      <c r="BD8" s="56" t="s">
        <v>554</v>
      </c>
      <c r="BE8" s="56" t="s">
        <v>554</v>
      </c>
      <c r="BF8" s="56" t="s">
        <v>554</v>
      </c>
      <c r="BG8" s="56" t="s">
        <v>554</v>
      </c>
      <c r="BH8" s="56" t="s">
        <v>554</v>
      </c>
      <c r="BI8" s="56" t="s">
        <v>554</v>
      </c>
      <c r="BJ8" s="56" t="s">
        <v>554</v>
      </c>
      <c r="BK8" s="56" t="s">
        <v>554</v>
      </c>
      <c r="BL8" s="56" t="s">
        <v>554</v>
      </c>
      <c r="BM8" s="56" t="s">
        <v>554</v>
      </c>
      <c r="BN8" s="56" t="s">
        <v>554</v>
      </c>
      <c r="BO8" s="56" t="s">
        <v>554</v>
      </c>
      <c r="BP8" s="56" t="s">
        <v>554</v>
      </c>
      <c r="BQ8" s="56" t="s">
        <v>554</v>
      </c>
      <c r="BR8" s="56" t="s">
        <v>554</v>
      </c>
      <c r="BS8" s="56" t="s">
        <v>554</v>
      </c>
      <c r="BT8" s="56" t="s">
        <v>554</v>
      </c>
      <c r="BU8" s="56" t="s">
        <v>554</v>
      </c>
      <c r="BV8" s="56" t="s">
        <v>554</v>
      </c>
      <c r="BW8" s="56" t="s">
        <v>554</v>
      </c>
      <c r="BX8" s="56" t="s">
        <v>554</v>
      </c>
      <c r="BY8" s="56" t="s">
        <v>554</v>
      </c>
      <c r="BZ8" s="56" t="s">
        <v>554</v>
      </c>
      <c r="CA8" s="56" t="s">
        <v>554</v>
      </c>
      <c r="CB8" s="56" t="s">
        <v>554</v>
      </c>
      <c r="CC8" s="56" t="s">
        <v>554</v>
      </c>
      <c r="CD8" s="56" t="s">
        <v>554</v>
      </c>
      <c r="CE8" s="56" t="s">
        <v>554</v>
      </c>
      <c r="CF8" s="56" t="s">
        <v>554</v>
      </c>
      <c r="CG8" s="56" t="s">
        <v>554</v>
      </c>
      <c r="CH8" s="56" t="s">
        <v>554</v>
      </c>
      <c r="CI8" s="56" t="s">
        <v>554</v>
      </c>
      <c r="CJ8" s="56" t="s">
        <v>554</v>
      </c>
      <c r="CK8" s="56" t="s">
        <v>554</v>
      </c>
      <c r="CL8" s="56" t="s">
        <v>554</v>
      </c>
      <c r="CM8" s="56" t="s">
        <v>554</v>
      </c>
      <c r="CN8" s="56" t="s">
        <v>554</v>
      </c>
      <c r="CO8" s="56" t="s">
        <v>554</v>
      </c>
      <c r="CP8" s="56" t="s">
        <v>554</v>
      </c>
      <c r="CQ8" s="56" t="s">
        <v>554</v>
      </c>
      <c r="CR8" s="56" t="s">
        <v>554</v>
      </c>
      <c r="CS8" s="56" t="s">
        <v>554</v>
      </c>
      <c r="CT8" s="56" t="s">
        <v>554</v>
      </c>
      <c r="CU8" s="56" t="s">
        <v>554</v>
      </c>
      <c r="DA8" s="56" t="s">
        <v>554</v>
      </c>
      <c r="DB8" s="56" t="s">
        <v>554</v>
      </c>
      <c r="DC8" s="56" t="s">
        <v>554</v>
      </c>
      <c r="DD8" s="56" t="s">
        <v>554</v>
      </c>
      <c r="DE8" s="56" t="s">
        <v>554</v>
      </c>
      <c r="DF8" s="56" t="s">
        <v>554</v>
      </c>
      <c r="DG8" s="56" t="s">
        <v>554</v>
      </c>
      <c r="DH8" s="56" t="s">
        <v>554</v>
      </c>
      <c r="DI8" s="56" t="s">
        <v>554</v>
      </c>
      <c r="DJ8" s="56" t="s">
        <v>554</v>
      </c>
      <c r="DK8" s="56" t="s">
        <v>554</v>
      </c>
      <c r="DL8" s="56" t="s">
        <v>554</v>
      </c>
      <c r="DM8" s="56" t="s">
        <v>554</v>
      </c>
      <c r="DN8" s="56" t="s">
        <v>554</v>
      </c>
      <c r="DO8" s="56" t="s">
        <v>554</v>
      </c>
      <c r="DP8" s="56" t="s">
        <v>554</v>
      </c>
      <c r="DQ8" s="56" t="s">
        <v>554</v>
      </c>
      <c r="DR8" s="56" t="s">
        <v>554</v>
      </c>
      <c r="DS8" s="56" t="s">
        <v>554</v>
      </c>
      <c r="DT8" s="56" t="s">
        <v>554</v>
      </c>
      <c r="DU8" s="56" t="s">
        <v>554</v>
      </c>
      <c r="DV8" s="56" t="s">
        <v>554</v>
      </c>
      <c r="DW8" s="56" t="s">
        <v>554</v>
      </c>
      <c r="DX8" s="56" t="s">
        <v>554</v>
      </c>
      <c r="DY8" s="56" t="s">
        <v>554</v>
      </c>
      <c r="DZ8" s="56" t="s">
        <v>554</v>
      </c>
      <c r="EA8" s="56" t="s">
        <v>554</v>
      </c>
      <c r="EB8" s="56" t="s">
        <v>554</v>
      </c>
      <c r="EC8" s="56" t="s">
        <v>554</v>
      </c>
      <c r="ED8" s="56" t="s">
        <v>554</v>
      </c>
      <c r="EE8" s="56" t="s">
        <v>554</v>
      </c>
      <c r="EF8" s="56" t="s">
        <v>554</v>
      </c>
      <c r="EG8" s="56" t="s">
        <v>554</v>
      </c>
      <c r="EH8" s="56" t="s">
        <v>554</v>
      </c>
      <c r="EI8" s="56" t="s">
        <v>554</v>
      </c>
      <c r="EJ8" s="56" t="s">
        <v>554</v>
      </c>
      <c r="EK8" s="56" t="s">
        <v>554</v>
      </c>
      <c r="EL8" s="56" t="s">
        <v>554</v>
      </c>
      <c r="EM8" s="56" t="s">
        <v>554</v>
      </c>
      <c r="EN8" s="56" t="s">
        <v>554</v>
      </c>
      <c r="EO8" s="56" t="s">
        <v>554</v>
      </c>
      <c r="EP8" s="56" t="s">
        <v>554</v>
      </c>
      <c r="EQ8" s="56" t="s">
        <v>554</v>
      </c>
      <c r="ER8" s="56" t="s">
        <v>554</v>
      </c>
      <c r="ES8" s="56" t="s">
        <v>554</v>
      </c>
      <c r="ET8" s="56" t="s">
        <v>554</v>
      </c>
      <c r="EU8" s="56" t="s">
        <v>554</v>
      </c>
      <c r="EV8" s="56" t="s">
        <v>554</v>
      </c>
      <c r="EW8" s="56" t="s">
        <v>554</v>
      </c>
      <c r="EX8" s="56" t="s">
        <v>554</v>
      </c>
      <c r="EY8" s="56" t="s">
        <v>554</v>
      </c>
      <c r="EZ8" s="56" t="s">
        <v>554</v>
      </c>
      <c r="FA8" s="56" t="s">
        <v>554</v>
      </c>
      <c r="FB8" s="56" t="s">
        <v>554</v>
      </c>
      <c r="FC8" s="56" t="s">
        <v>554</v>
      </c>
      <c r="FD8" s="56" t="s">
        <v>554</v>
      </c>
      <c r="FE8" s="56" t="s">
        <v>554</v>
      </c>
      <c r="FF8" s="56" t="s">
        <v>554</v>
      </c>
      <c r="FG8" s="56" t="s">
        <v>554</v>
      </c>
      <c r="FH8" s="56" t="s">
        <v>554</v>
      </c>
      <c r="FI8" s="56" t="s">
        <v>554</v>
      </c>
      <c r="FJ8" s="56" t="s">
        <v>554</v>
      </c>
      <c r="FK8" s="56" t="s">
        <v>554</v>
      </c>
      <c r="FL8" s="56" t="s">
        <v>554</v>
      </c>
      <c r="FM8" s="56" t="s">
        <v>554</v>
      </c>
      <c r="FN8" s="56" t="s">
        <v>554</v>
      </c>
      <c r="FO8" s="56" t="s">
        <v>554</v>
      </c>
      <c r="FP8" s="56" t="s">
        <v>554</v>
      </c>
      <c r="FQ8" s="56" t="s">
        <v>554</v>
      </c>
      <c r="FR8" s="56" t="s">
        <v>554</v>
      </c>
      <c r="FS8" s="56" t="s">
        <v>554</v>
      </c>
      <c r="FT8" s="56" t="s">
        <v>554</v>
      </c>
      <c r="FU8" s="56" t="s">
        <v>554</v>
      </c>
      <c r="FV8" s="56" t="s">
        <v>554</v>
      </c>
      <c r="FW8" s="56" t="s">
        <v>554</v>
      </c>
      <c r="FX8" s="56" t="s">
        <v>554</v>
      </c>
      <c r="FY8" s="56" t="s">
        <v>554</v>
      </c>
      <c r="FZ8" s="56" t="s">
        <v>554</v>
      </c>
      <c r="GA8" s="56" t="s">
        <v>554</v>
      </c>
      <c r="GB8" s="56" t="s">
        <v>554</v>
      </c>
      <c r="GC8" s="56" t="s">
        <v>554</v>
      </c>
      <c r="GD8" s="56" t="s">
        <v>554</v>
      </c>
      <c r="GE8" s="56" t="s">
        <v>554</v>
      </c>
      <c r="GF8" s="56" t="s">
        <v>554</v>
      </c>
      <c r="GG8" s="56" t="s">
        <v>554</v>
      </c>
      <c r="GH8" s="56" t="s">
        <v>554</v>
      </c>
      <c r="GI8" s="56" t="s">
        <v>554</v>
      </c>
      <c r="GJ8" s="56" t="s">
        <v>554</v>
      </c>
      <c r="GK8" s="56" t="s">
        <v>554</v>
      </c>
      <c r="GL8" s="56" t="s">
        <v>554</v>
      </c>
      <c r="GM8" s="56" t="s">
        <v>554</v>
      </c>
      <c r="GN8" s="56" t="s">
        <v>554</v>
      </c>
      <c r="GO8" s="56" t="s">
        <v>554</v>
      </c>
      <c r="GP8" s="56" t="s">
        <v>554</v>
      </c>
      <c r="GQ8" s="56" t="s">
        <v>554</v>
      </c>
      <c r="GR8" s="56" t="s">
        <v>554</v>
      </c>
      <c r="GS8" s="56" t="s">
        <v>554</v>
      </c>
      <c r="GT8" s="56" t="s">
        <v>554</v>
      </c>
      <c r="GU8" s="56" t="s">
        <v>554</v>
      </c>
      <c r="GW8" s="56" t="s">
        <v>554</v>
      </c>
      <c r="GX8" s="56" t="s">
        <v>554</v>
      </c>
      <c r="GY8" s="56" t="s">
        <v>554</v>
      </c>
      <c r="GZ8" s="56" t="s">
        <v>554</v>
      </c>
      <c r="HA8" s="56" t="s">
        <v>554</v>
      </c>
      <c r="HB8" s="56" t="s">
        <v>554</v>
      </c>
    </row>
    <row r="9" spans="1:417" ht="12.75" customHeight="1" x14ac:dyDescent="0.3">
      <c r="A9" s="397" t="s">
        <v>385</v>
      </c>
      <c r="B9" s="423">
        <v>7</v>
      </c>
      <c r="C9" s="397" t="s">
        <v>386</v>
      </c>
      <c r="D9" s="397" t="s">
        <v>6890</v>
      </c>
      <c r="E9" s="56" t="s">
        <v>6891</v>
      </c>
      <c r="F9" s="398" t="s">
        <v>900</v>
      </c>
      <c r="G9" s="397">
        <v>28</v>
      </c>
      <c r="H9" s="397">
        <v>0</v>
      </c>
      <c r="I9" s="56" t="s">
        <v>6476</v>
      </c>
      <c r="J9" s="56" t="s">
        <v>38</v>
      </c>
      <c r="L9" s="56" t="s">
        <v>691</v>
      </c>
      <c r="M9" s="56">
        <v>0</v>
      </c>
      <c r="N9" s="56">
        <v>1</v>
      </c>
      <c r="O9" s="56">
        <v>1</v>
      </c>
      <c r="P9" s="56">
        <v>1</v>
      </c>
      <c r="Q9" s="56">
        <v>0</v>
      </c>
      <c r="R9" s="56">
        <v>3</v>
      </c>
      <c r="S9" s="56">
        <v>2</v>
      </c>
      <c r="T9" s="56">
        <v>2</v>
      </c>
      <c r="U9" s="56">
        <v>0</v>
      </c>
      <c r="V9" s="56">
        <v>0</v>
      </c>
      <c r="W9" s="56">
        <v>0</v>
      </c>
      <c r="X9" s="56">
        <v>0</v>
      </c>
      <c r="Y9" s="56">
        <v>0</v>
      </c>
      <c r="Z9" s="56">
        <v>0</v>
      </c>
      <c r="AA9" s="56">
        <v>10</v>
      </c>
      <c r="AB9" s="56">
        <v>0</v>
      </c>
      <c r="AC9" s="56">
        <v>0</v>
      </c>
      <c r="AD9" s="56">
        <v>0</v>
      </c>
      <c r="AE9" s="56">
        <v>0</v>
      </c>
      <c r="AF9" s="56">
        <v>0</v>
      </c>
      <c r="AG9" s="56">
        <v>0</v>
      </c>
      <c r="AH9" s="56">
        <v>0</v>
      </c>
      <c r="AI9" s="56">
        <v>0</v>
      </c>
      <c r="AJ9" s="56">
        <v>0</v>
      </c>
      <c r="AK9" s="56">
        <v>0</v>
      </c>
      <c r="AL9" s="56">
        <v>0</v>
      </c>
      <c r="AM9" s="56">
        <v>0</v>
      </c>
      <c r="AN9" s="56">
        <v>0</v>
      </c>
      <c r="AO9" s="56">
        <v>0</v>
      </c>
      <c r="AP9" s="56">
        <v>0</v>
      </c>
      <c r="AQ9" s="56">
        <v>0</v>
      </c>
      <c r="AR9" s="56">
        <v>1</v>
      </c>
      <c r="AS9" s="56">
        <v>1</v>
      </c>
      <c r="AT9" s="56">
        <v>1</v>
      </c>
      <c r="AU9" s="56">
        <v>0</v>
      </c>
      <c r="AV9" s="56">
        <v>3</v>
      </c>
      <c r="AW9" s="56">
        <v>2</v>
      </c>
      <c r="AX9" s="56">
        <v>2</v>
      </c>
      <c r="AY9" s="56">
        <v>0</v>
      </c>
      <c r="AZ9" s="56">
        <v>0</v>
      </c>
      <c r="BA9" s="56">
        <v>0</v>
      </c>
      <c r="BB9" s="56">
        <v>0</v>
      </c>
      <c r="BC9" s="56">
        <v>0</v>
      </c>
      <c r="BD9" s="56">
        <v>0</v>
      </c>
      <c r="BE9" s="56">
        <v>10</v>
      </c>
      <c r="BF9" s="56">
        <v>0</v>
      </c>
      <c r="BG9" s="56">
        <v>0</v>
      </c>
      <c r="BH9" s="56" t="s">
        <v>3428</v>
      </c>
      <c r="BI9" s="56">
        <v>163425</v>
      </c>
      <c r="BJ9" s="56" t="s">
        <v>3428</v>
      </c>
      <c r="BK9" s="56">
        <v>232758</v>
      </c>
      <c r="BL9" s="56">
        <v>127</v>
      </c>
      <c r="BM9" s="56">
        <v>256117</v>
      </c>
      <c r="BN9" s="56">
        <v>110839</v>
      </c>
      <c r="BO9" s="56">
        <v>10</v>
      </c>
      <c r="BP9" s="56">
        <v>207963</v>
      </c>
      <c r="BQ9" s="56">
        <v>2000</v>
      </c>
      <c r="BR9" s="56">
        <v>56000</v>
      </c>
      <c r="BS9" s="56">
        <v>48000</v>
      </c>
      <c r="BT9" s="56">
        <v>66000</v>
      </c>
      <c r="BU9" s="56">
        <v>11000</v>
      </c>
      <c r="BV9" s="56">
        <v>181000</v>
      </c>
      <c r="BW9" s="56">
        <v>15581</v>
      </c>
      <c r="BX9" s="56">
        <v>198581</v>
      </c>
      <c r="BY9" s="56">
        <v>30</v>
      </c>
      <c r="BZ9" s="56">
        <v>9500</v>
      </c>
      <c r="CA9" s="56">
        <v>8000</v>
      </c>
      <c r="CB9" s="56">
        <v>13000</v>
      </c>
      <c r="CC9" s="56">
        <v>1500</v>
      </c>
      <c r="CD9" s="56">
        <v>32000</v>
      </c>
      <c r="CE9" s="56">
        <v>32030</v>
      </c>
      <c r="CF9" s="56">
        <v>550</v>
      </c>
      <c r="CG9" s="56">
        <v>5300</v>
      </c>
      <c r="CH9" s="56">
        <v>1500</v>
      </c>
      <c r="CI9" s="56">
        <v>29000</v>
      </c>
      <c r="CJ9" s="56">
        <v>2853</v>
      </c>
      <c r="CK9" s="56">
        <v>36000</v>
      </c>
      <c r="CL9" s="56">
        <v>2342</v>
      </c>
      <c r="CM9" s="56">
        <v>0</v>
      </c>
      <c r="CN9" s="56">
        <v>0</v>
      </c>
      <c r="CO9" s="56">
        <v>35800</v>
      </c>
      <c r="CP9" s="56">
        <v>0</v>
      </c>
      <c r="CQ9" s="56">
        <v>36350</v>
      </c>
      <c r="CR9" s="56">
        <v>0</v>
      </c>
      <c r="CS9" s="56">
        <v>1050</v>
      </c>
      <c r="CT9" s="56">
        <v>120</v>
      </c>
      <c r="CU9" s="56">
        <v>0</v>
      </c>
      <c r="DA9" s="56">
        <v>1170</v>
      </c>
      <c r="DB9" s="56">
        <v>1170</v>
      </c>
      <c r="DC9" s="56">
        <v>12</v>
      </c>
      <c r="DD9" s="56">
        <v>55</v>
      </c>
      <c r="DE9" s="56">
        <v>67</v>
      </c>
      <c r="DF9" s="56">
        <v>0</v>
      </c>
      <c r="DG9" s="56">
        <v>0</v>
      </c>
      <c r="DH9" s="56">
        <v>176360</v>
      </c>
      <c r="DI9" s="56">
        <v>167607</v>
      </c>
      <c r="DJ9" s="56">
        <v>233552</v>
      </c>
      <c r="DK9" s="56">
        <v>30068</v>
      </c>
      <c r="DL9" s="56">
        <v>607587</v>
      </c>
      <c r="DM9" s="56">
        <v>11617</v>
      </c>
      <c r="DN9" s="56">
        <v>2161</v>
      </c>
      <c r="DO9" s="56">
        <v>58269</v>
      </c>
      <c r="DP9" s="56">
        <v>8278</v>
      </c>
      <c r="DQ9" s="56">
        <v>98514</v>
      </c>
      <c r="DR9" s="56">
        <v>13277</v>
      </c>
      <c r="DS9" s="56">
        <v>0</v>
      </c>
      <c r="DT9" s="56">
        <v>0</v>
      </c>
      <c r="DU9" s="56">
        <v>72047</v>
      </c>
      <c r="DV9" s="56">
        <v>117195</v>
      </c>
      <c r="DW9" s="56">
        <v>44869</v>
      </c>
      <c r="DX9" s="56">
        <v>34</v>
      </c>
      <c r="DY9" s="56">
        <v>72</v>
      </c>
      <c r="DZ9" s="56">
        <v>80</v>
      </c>
      <c r="EA9" s="56" t="s">
        <v>554</v>
      </c>
      <c r="EB9" s="56" t="s">
        <v>554</v>
      </c>
      <c r="EC9" s="56" t="s">
        <v>554</v>
      </c>
      <c r="ED9" s="56">
        <v>26821</v>
      </c>
      <c r="EE9" s="56">
        <v>199</v>
      </c>
      <c r="EF9" s="56">
        <v>1023635</v>
      </c>
      <c r="EG9" s="56">
        <v>0</v>
      </c>
      <c r="EH9" s="56" t="s">
        <v>554</v>
      </c>
      <c r="EI9" s="56">
        <v>10</v>
      </c>
      <c r="EJ9" s="56">
        <v>255000</v>
      </c>
      <c r="EK9" s="56">
        <v>50</v>
      </c>
      <c r="EL9" s="56">
        <v>100</v>
      </c>
      <c r="EM9" s="56">
        <v>3209553</v>
      </c>
      <c r="EN9" s="56">
        <v>59681</v>
      </c>
      <c r="EO9" s="56">
        <v>1094</v>
      </c>
      <c r="EP9" s="56">
        <v>59153</v>
      </c>
      <c r="EQ9" s="56">
        <v>55303</v>
      </c>
      <c r="ER9" s="56">
        <v>42181</v>
      </c>
      <c r="ES9" s="56">
        <v>9182</v>
      </c>
      <c r="ET9" s="56">
        <v>23453</v>
      </c>
      <c r="EU9" s="56">
        <v>24889</v>
      </c>
      <c r="EV9" s="56">
        <v>2444</v>
      </c>
      <c r="EW9" s="56">
        <v>0</v>
      </c>
      <c r="EX9" s="56">
        <v>41665</v>
      </c>
      <c r="EY9" s="56">
        <v>24217</v>
      </c>
      <c r="EZ9" s="56">
        <v>13613</v>
      </c>
      <c r="FA9" s="56">
        <v>0</v>
      </c>
      <c r="FB9" s="56">
        <v>0</v>
      </c>
      <c r="FC9" s="56">
        <v>0</v>
      </c>
      <c r="FD9" s="56">
        <v>0</v>
      </c>
      <c r="FE9" s="56">
        <v>0</v>
      </c>
      <c r="FF9" s="56">
        <v>297194</v>
      </c>
      <c r="FG9" s="56">
        <v>141247</v>
      </c>
      <c r="FH9" s="56">
        <v>103456</v>
      </c>
      <c r="FI9" s="56">
        <v>1978</v>
      </c>
      <c r="FJ9" s="56">
        <v>0</v>
      </c>
      <c r="FK9" s="56">
        <v>71367</v>
      </c>
      <c r="FL9" s="56">
        <v>3884476</v>
      </c>
      <c r="FM9" s="56">
        <v>24799</v>
      </c>
      <c r="FN9" s="56" t="s">
        <v>7196</v>
      </c>
      <c r="FO9" s="56">
        <v>31402</v>
      </c>
      <c r="FP9" s="56">
        <v>12437</v>
      </c>
      <c r="FQ9" s="56">
        <v>0</v>
      </c>
      <c r="FR9" s="56">
        <v>0</v>
      </c>
      <c r="FS9" s="56">
        <v>0</v>
      </c>
      <c r="FT9" s="56">
        <v>31824</v>
      </c>
      <c r="FU9" s="56">
        <v>50160</v>
      </c>
      <c r="FV9" s="56">
        <v>150622</v>
      </c>
      <c r="FW9" s="56">
        <v>3733854</v>
      </c>
      <c r="FX9" s="56" t="s">
        <v>554</v>
      </c>
      <c r="FY9" s="56">
        <v>3181960</v>
      </c>
      <c r="FZ9" s="56">
        <v>0</v>
      </c>
      <c r="GA9" s="56">
        <v>295400</v>
      </c>
      <c r="GB9" s="56">
        <v>295900</v>
      </c>
      <c r="GC9" s="56">
        <v>3773260</v>
      </c>
      <c r="GD9" s="56">
        <v>116000</v>
      </c>
      <c r="GE9" s="56">
        <v>3657260</v>
      </c>
      <c r="GF9" s="56" t="s">
        <v>554</v>
      </c>
      <c r="GG9" s="56">
        <v>0</v>
      </c>
      <c r="GH9" s="56">
        <v>587000</v>
      </c>
      <c r="GI9" s="56">
        <v>0</v>
      </c>
      <c r="GJ9" s="56">
        <v>0</v>
      </c>
      <c r="GK9" s="56">
        <v>0</v>
      </c>
      <c r="GL9" s="56">
        <v>0</v>
      </c>
      <c r="GM9" s="56">
        <v>587000</v>
      </c>
      <c r="GN9" s="56" t="s">
        <v>554</v>
      </c>
      <c r="GO9" s="56" t="s">
        <v>554</v>
      </c>
      <c r="GP9" s="56" t="s">
        <v>7197</v>
      </c>
      <c r="GQ9" s="56" t="s">
        <v>554</v>
      </c>
      <c r="GR9" s="56" t="s">
        <v>554</v>
      </c>
      <c r="GS9" s="56" t="s">
        <v>554</v>
      </c>
      <c r="GT9" s="56" t="s">
        <v>554</v>
      </c>
      <c r="GU9" s="56" t="s">
        <v>7198</v>
      </c>
      <c r="GW9" s="56">
        <v>10</v>
      </c>
      <c r="GX9" s="56">
        <v>0</v>
      </c>
      <c r="GY9" s="56">
        <v>10</v>
      </c>
      <c r="GZ9" s="56">
        <v>0</v>
      </c>
      <c r="HA9" s="56">
        <v>0</v>
      </c>
      <c r="HB9" s="56">
        <v>0</v>
      </c>
    </row>
    <row r="10" spans="1:417" ht="12.75" customHeight="1" x14ac:dyDescent="0.3">
      <c r="A10" s="397" t="s">
        <v>385</v>
      </c>
      <c r="B10" s="423">
        <v>8</v>
      </c>
      <c r="C10" s="397" t="s">
        <v>386</v>
      </c>
      <c r="D10" s="397" t="s">
        <v>6892</v>
      </c>
      <c r="E10" s="56" t="s">
        <v>6893</v>
      </c>
      <c r="F10" s="398" t="s">
        <v>901</v>
      </c>
      <c r="G10" s="397">
        <v>30</v>
      </c>
      <c r="H10" s="397">
        <v>0</v>
      </c>
      <c r="I10" s="56" t="s">
        <v>6476</v>
      </c>
      <c r="J10" s="56" t="s">
        <v>38</v>
      </c>
      <c r="L10" s="56" t="s">
        <v>692</v>
      </c>
      <c r="M10" s="56">
        <v>0</v>
      </c>
      <c r="N10" s="56">
        <v>1</v>
      </c>
      <c r="O10" s="56">
        <v>3</v>
      </c>
      <c r="P10" s="56">
        <v>0</v>
      </c>
      <c r="Q10" s="56">
        <v>0</v>
      </c>
      <c r="R10" s="56">
        <v>0</v>
      </c>
      <c r="S10" s="56">
        <v>0</v>
      </c>
      <c r="T10" s="56">
        <v>2</v>
      </c>
      <c r="U10" s="56">
        <v>0</v>
      </c>
      <c r="V10" s="56">
        <v>0</v>
      </c>
      <c r="W10" s="56">
        <v>0</v>
      </c>
      <c r="X10" s="56">
        <v>0</v>
      </c>
      <c r="Y10" s="56">
        <v>0</v>
      </c>
      <c r="Z10" s="56">
        <v>0</v>
      </c>
      <c r="AA10" s="56">
        <v>6</v>
      </c>
      <c r="AB10" s="56">
        <v>0</v>
      </c>
      <c r="AC10" s="56">
        <v>0</v>
      </c>
      <c r="AD10" s="56">
        <v>0</v>
      </c>
      <c r="AE10" s="56">
        <v>0</v>
      </c>
      <c r="AF10" s="56">
        <v>0</v>
      </c>
      <c r="AG10" s="56">
        <v>0</v>
      </c>
      <c r="AH10" s="56">
        <v>0</v>
      </c>
      <c r="AI10" s="56">
        <v>0</v>
      </c>
      <c r="AJ10" s="56">
        <v>0</v>
      </c>
      <c r="AK10" s="56">
        <v>0</v>
      </c>
      <c r="AL10" s="56">
        <v>0</v>
      </c>
      <c r="AM10" s="56">
        <v>0</v>
      </c>
      <c r="AN10" s="56">
        <v>0</v>
      </c>
      <c r="AO10" s="56">
        <v>0</v>
      </c>
      <c r="AP10" s="56">
        <v>0</v>
      </c>
      <c r="AQ10" s="56">
        <v>0</v>
      </c>
      <c r="AR10" s="56">
        <v>1</v>
      </c>
      <c r="AS10" s="56">
        <v>3</v>
      </c>
      <c r="AT10" s="56">
        <v>0</v>
      </c>
      <c r="AU10" s="56">
        <v>0</v>
      </c>
      <c r="AV10" s="56">
        <v>0</v>
      </c>
      <c r="AW10" s="56">
        <v>0</v>
      </c>
      <c r="AX10" s="56">
        <v>2</v>
      </c>
      <c r="AY10" s="56">
        <v>0</v>
      </c>
      <c r="AZ10" s="56">
        <v>0</v>
      </c>
      <c r="BA10" s="56">
        <v>0</v>
      </c>
      <c r="BB10" s="56">
        <v>0</v>
      </c>
      <c r="BC10" s="56">
        <v>0</v>
      </c>
      <c r="BD10" s="56">
        <v>0</v>
      </c>
      <c r="BE10" s="56">
        <v>6</v>
      </c>
      <c r="BF10" s="56" t="s">
        <v>554</v>
      </c>
      <c r="BG10" s="56" t="s">
        <v>554</v>
      </c>
      <c r="BH10" s="56" t="s">
        <v>1506</v>
      </c>
      <c r="BI10" s="56">
        <v>192995</v>
      </c>
      <c r="BJ10" s="56" t="s">
        <v>1506</v>
      </c>
      <c r="BK10" s="56">
        <v>272325</v>
      </c>
      <c r="BL10" s="56">
        <v>139</v>
      </c>
      <c r="BM10" s="56">
        <v>277562</v>
      </c>
      <c r="BN10" s="56">
        <v>72959</v>
      </c>
      <c r="BO10" s="56">
        <v>6</v>
      </c>
      <c r="BP10" s="56">
        <v>290254</v>
      </c>
      <c r="BQ10" s="56">
        <v>83479</v>
      </c>
      <c r="BR10" s="56">
        <v>35362</v>
      </c>
      <c r="BS10" s="56">
        <v>58113</v>
      </c>
      <c r="BT10" s="56">
        <v>41198</v>
      </c>
      <c r="BU10" s="56">
        <v>12136</v>
      </c>
      <c r="BV10" s="56">
        <v>146809</v>
      </c>
      <c r="BW10" s="56">
        <v>82893</v>
      </c>
      <c r="BX10" s="56">
        <v>313181</v>
      </c>
      <c r="BY10" s="56">
        <v>654</v>
      </c>
      <c r="BZ10" s="56">
        <v>5761</v>
      </c>
      <c r="CA10" s="56">
        <v>5264</v>
      </c>
      <c r="CB10" s="56">
        <v>7120</v>
      </c>
      <c r="CC10" s="56">
        <v>1284</v>
      </c>
      <c r="CD10" s="56">
        <v>19429</v>
      </c>
      <c r="CE10" s="56">
        <v>20083</v>
      </c>
      <c r="CF10" s="56">
        <v>1</v>
      </c>
      <c r="CG10" s="56">
        <v>2110</v>
      </c>
      <c r="CH10" s="56">
        <v>338</v>
      </c>
      <c r="CI10" s="56">
        <v>6144</v>
      </c>
      <c r="CJ10" s="56">
        <v>4551</v>
      </c>
      <c r="CK10" s="56" t="s">
        <v>554</v>
      </c>
      <c r="CL10" s="56" t="s">
        <v>554</v>
      </c>
      <c r="CM10" s="56">
        <v>0</v>
      </c>
      <c r="CN10" s="56">
        <v>0</v>
      </c>
      <c r="CO10" s="56">
        <v>8592</v>
      </c>
      <c r="CP10" s="56">
        <v>43</v>
      </c>
      <c r="CQ10" s="56">
        <v>8636</v>
      </c>
      <c r="CR10" s="56">
        <v>0</v>
      </c>
      <c r="CS10" s="56">
        <v>169</v>
      </c>
      <c r="CT10" s="56">
        <v>0</v>
      </c>
      <c r="CU10" s="56">
        <v>604</v>
      </c>
      <c r="DA10" s="56">
        <v>773</v>
      </c>
      <c r="DB10" s="56">
        <v>773</v>
      </c>
      <c r="DC10" s="56" t="s">
        <v>554</v>
      </c>
      <c r="DD10" s="56" t="s">
        <v>554</v>
      </c>
      <c r="DE10" s="56" t="s">
        <v>554</v>
      </c>
      <c r="DF10" s="56" t="s">
        <v>554</v>
      </c>
      <c r="DG10" s="56" t="s">
        <v>554</v>
      </c>
      <c r="DH10" s="56">
        <v>110500</v>
      </c>
      <c r="DI10" s="56">
        <v>144960</v>
      </c>
      <c r="DJ10" s="56">
        <v>124075</v>
      </c>
      <c r="DK10" s="56">
        <v>19337</v>
      </c>
      <c r="DL10" s="56">
        <v>398872</v>
      </c>
      <c r="DM10" s="56">
        <v>5935</v>
      </c>
      <c r="DN10" s="56">
        <v>378</v>
      </c>
      <c r="DO10" s="56">
        <v>5696</v>
      </c>
      <c r="DP10" s="56">
        <v>9965</v>
      </c>
      <c r="DQ10" s="56">
        <v>106752</v>
      </c>
      <c r="DR10" s="56">
        <v>5510</v>
      </c>
      <c r="DS10" s="56">
        <v>0</v>
      </c>
      <c r="DT10" s="56">
        <v>0</v>
      </c>
      <c r="DU10" s="56">
        <v>12009</v>
      </c>
      <c r="DV10" s="56" t="s">
        <v>554</v>
      </c>
      <c r="DW10" s="56" t="s">
        <v>554</v>
      </c>
      <c r="DX10" s="56" t="s">
        <v>554</v>
      </c>
      <c r="DY10" s="56" t="s">
        <v>554</v>
      </c>
      <c r="DZ10" s="56" t="s">
        <v>554</v>
      </c>
      <c r="EA10" s="56" t="s">
        <v>554</v>
      </c>
      <c r="EB10" s="56" t="s">
        <v>554</v>
      </c>
      <c r="EC10" s="56" t="s">
        <v>554</v>
      </c>
      <c r="ED10" s="56">
        <v>24358</v>
      </c>
      <c r="EE10" s="56">
        <v>198</v>
      </c>
      <c r="EF10" s="56">
        <v>776403</v>
      </c>
      <c r="EG10" s="56" t="s">
        <v>554</v>
      </c>
      <c r="EH10" s="56" t="s">
        <v>554</v>
      </c>
      <c r="EI10" s="56">
        <v>6</v>
      </c>
      <c r="EJ10" s="56" t="s">
        <v>554</v>
      </c>
      <c r="EK10" s="56" t="s">
        <v>554</v>
      </c>
      <c r="EL10" s="56" t="s">
        <v>554</v>
      </c>
      <c r="EM10" s="56">
        <v>2436718</v>
      </c>
      <c r="EN10" s="56">
        <v>43</v>
      </c>
      <c r="EO10" s="56">
        <v>9379</v>
      </c>
      <c r="EP10" s="56">
        <v>84422</v>
      </c>
      <c r="EQ10" s="56">
        <v>33685</v>
      </c>
      <c r="ER10" s="56">
        <v>57912</v>
      </c>
      <c r="ES10" s="56">
        <v>5482</v>
      </c>
      <c r="ET10" s="56">
        <v>22531</v>
      </c>
      <c r="EU10" s="56">
        <v>15351</v>
      </c>
      <c r="EV10" s="56">
        <v>0</v>
      </c>
      <c r="EW10" s="56">
        <v>11041</v>
      </c>
      <c r="EX10" s="56">
        <v>13000</v>
      </c>
      <c r="EY10" s="56">
        <v>15000</v>
      </c>
      <c r="EZ10" s="56">
        <v>8000</v>
      </c>
      <c r="FA10" s="56">
        <v>0</v>
      </c>
      <c r="FB10" s="56">
        <v>0</v>
      </c>
      <c r="FC10" s="56">
        <v>46824</v>
      </c>
      <c r="FD10" s="56">
        <v>0</v>
      </c>
      <c r="FE10" s="56">
        <v>0</v>
      </c>
      <c r="FF10" s="56">
        <v>322627</v>
      </c>
      <c r="FG10" s="56">
        <v>112131</v>
      </c>
      <c r="FH10" s="56">
        <v>16118</v>
      </c>
      <c r="FI10" s="56">
        <v>6038</v>
      </c>
      <c r="FJ10" s="56">
        <v>0</v>
      </c>
      <c r="FK10" s="56">
        <v>549116</v>
      </c>
      <c r="FL10" s="56">
        <v>3442791</v>
      </c>
      <c r="FM10" s="56">
        <v>35425</v>
      </c>
      <c r="FN10" s="56">
        <v>0</v>
      </c>
      <c r="FO10" s="56">
        <v>26400</v>
      </c>
      <c r="FP10" s="56">
        <v>7150</v>
      </c>
      <c r="FQ10" s="56">
        <v>0</v>
      </c>
      <c r="FR10" s="56">
        <v>0</v>
      </c>
      <c r="FS10" s="56">
        <v>172013</v>
      </c>
      <c r="FT10" s="56">
        <v>85694</v>
      </c>
      <c r="FU10" s="56">
        <v>20029</v>
      </c>
      <c r="FV10" s="56">
        <v>346711</v>
      </c>
      <c r="FW10" s="56">
        <v>3096080</v>
      </c>
      <c r="FX10" s="56">
        <v>6251</v>
      </c>
      <c r="FY10" s="56">
        <v>2485500</v>
      </c>
      <c r="FZ10" s="56">
        <v>0</v>
      </c>
      <c r="GA10" s="56">
        <v>295400</v>
      </c>
      <c r="GB10" s="56">
        <v>697100</v>
      </c>
      <c r="GC10" s="56">
        <v>3478000</v>
      </c>
      <c r="GD10" s="56">
        <v>364000</v>
      </c>
      <c r="GE10" s="56">
        <v>3114000</v>
      </c>
      <c r="GF10" s="56">
        <v>6300</v>
      </c>
      <c r="GG10" s="56">
        <v>0</v>
      </c>
      <c r="GH10" s="56">
        <v>0</v>
      </c>
      <c r="GI10" s="56">
        <v>0</v>
      </c>
      <c r="GJ10" s="56">
        <v>0</v>
      </c>
      <c r="GK10" s="56">
        <v>0</v>
      </c>
      <c r="GL10" s="56">
        <v>0</v>
      </c>
      <c r="GM10" s="56">
        <v>0</v>
      </c>
      <c r="GN10" s="56" t="s">
        <v>554</v>
      </c>
      <c r="GO10" s="56" t="s">
        <v>554</v>
      </c>
      <c r="GP10" s="56" t="s">
        <v>554</v>
      </c>
      <c r="GQ10" s="56" t="s">
        <v>554</v>
      </c>
      <c r="GR10" s="56">
        <v>0</v>
      </c>
      <c r="GS10" s="56" t="s">
        <v>554</v>
      </c>
      <c r="GT10" s="56" t="s">
        <v>554</v>
      </c>
      <c r="GU10" s="56">
        <v>0</v>
      </c>
      <c r="GW10" s="56">
        <v>6</v>
      </c>
      <c r="GX10" s="56">
        <v>0</v>
      </c>
      <c r="GY10" s="56">
        <v>6</v>
      </c>
      <c r="GZ10" s="56">
        <v>0</v>
      </c>
      <c r="HA10" s="56">
        <v>0</v>
      </c>
      <c r="HB10" s="56">
        <v>0</v>
      </c>
    </row>
    <row r="11" spans="1:417" ht="12.75" customHeight="1" x14ac:dyDescent="0.3">
      <c r="A11" s="397" t="s">
        <v>385</v>
      </c>
      <c r="B11" s="423">
        <v>9</v>
      </c>
      <c r="C11" s="397" t="s">
        <v>386</v>
      </c>
      <c r="D11" s="397" t="s">
        <v>6894</v>
      </c>
      <c r="E11" s="56" t="s">
        <v>6895</v>
      </c>
      <c r="F11" s="398" t="s">
        <v>900</v>
      </c>
      <c r="G11" s="397">
        <v>38</v>
      </c>
      <c r="H11" s="397">
        <v>0</v>
      </c>
      <c r="I11" s="56" t="s">
        <v>6476</v>
      </c>
      <c r="J11" s="56" t="s">
        <v>38</v>
      </c>
      <c r="L11" s="56" t="s">
        <v>694</v>
      </c>
      <c r="M11" s="56" t="s">
        <v>554</v>
      </c>
      <c r="N11" s="56" t="s">
        <v>554</v>
      </c>
      <c r="O11" s="56" t="s">
        <v>554</v>
      </c>
      <c r="P11" s="56" t="s">
        <v>554</v>
      </c>
      <c r="Q11" s="56" t="s">
        <v>554</v>
      </c>
      <c r="R11" s="56" t="s">
        <v>554</v>
      </c>
      <c r="S11" s="56" t="s">
        <v>554</v>
      </c>
      <c r="T11" s="56" t="s">
        <v>554</v>
      </c>
      <c r="U11" s="56" t="s">
        <v>554</v>
      </c>
      <c r="V11" s="56" t="s">
        <v>554</v>
      </c>
      <c r="W11" s="56" t="s">
        <v>554</v>
      </c>
      <c r="X11" s="56" t="s">
        <v>554</v>
      </c>
      <c r="Y11" s="56" t="s">
        <v>554</v>
      </c>
      <c r="Z11" s="56" t="s">
        <v>554</v>
      </c>
      <c r="AA11" s="56" t="s">
        <v>554</v>
      </c>
      <c r="AB11" s="56" t="s">
        <v>554</v>
      </c>
      <c r="AC11" s="56" t="s">
        <v>554</v>
      </c>
      <c r="AD11" s="56" t="s">
        <v>554</v>
      </c>
      <c r="AE11" s="56" t="s">
        <v>554</v>
      </c>
      <c r="AF11" s="56" t="s">
        <v>554</v>
      </c>
      <c r="AG11" s="56" t="s">
        <v>554</v>
      </c>
      <c r="AH11" s="56" t="s">
        <v>554</v>
      </c>
      <c r="AI11" s="56" t="s">
        <v>554</v>
      </c>
      <c r="AJ11" s="56" t="s">
        <v>554</v>
      </c>
      <c r="AK11" s="56" t="s">
        <v>554</v>
      </c>
      <c r="AL11" s="56" t="s">
        <v>554</v>
      </c>
      <c r="AM11" s="56" t="s">
        <v>554</v>
      </c>
      <c r="AN11" s="56" t="s">
        <v>554</v>
      </c>
      <c r="AO11" s="56" t="s">
        <v>554</v>
      </c>
      <c r="AP11" s="56" t="s">
        <v>554</v>
      </c>
      <c r="AQ11" s="56" t="s">
        <v>554</v>
      </c>
      <c r="AR11" s="56" t="s">
        <v>554</v>
      </c>
      <c r="AS11" s="56" t="s">
        <v>554</v>
      </c>
      <c r="AT11" s="56" t="s">
        <v>554</v>
      </c>
      <c r="AU11" s="56" t="s">
        <v>554</v>
      </c>
      <c r="AV11" s="56" t="s">
        <v>554</v>
      </c>
      <c r="AW11" s="56" t="s">
        <v>554</v>
      </c>
      <c r="AX11" s="56" t="s">
        <v>554</v>
      </c>
      <c r="AY11" s="56" t="s">
        <v>554</v>
      </c>
      <c r="AZ11" s="56" t="s">
        <v>554</v>
      </c>
      <c r="BA11" s="56" t="s">
        <v>554</v>
      </c>
      <c r="BB11" s="56" t="s">
        <v>554</v>
      </c>
      <c r="BC11" s="56" t="s">
        <v>554</v>
      </c>
      <c r="BD11" s="56" t="s">
        <v>554</v>
      </c>
      <c r="BE11" s="56" t="s">
        <v>554</v>
      </c>
      <c r="BF11" s="56" t="s">
        <v>554</v>
      </c>
      <c r="BG11" s="56" t="s">
        <v>554</v>
      </c>
      <c r="BH11" s="56" t="s">
        <v>554</v>
      </c>
      <c r="BI11" s="56" t="s">
        <v>554</v>
      </c>
      <c r="BJ11" s="56" t="s">
        <v>554</v>
      </c>
      <c r="BK11" s="56" t="s">
        <v>554</v>
      </c>
      <c r="BL11" s="56" t="s">
        <v>554</v>
      </c>
      <c r="BM11" s="56" t="s">
        <v>554</v>
      </c>
      <c r="BN11" s="56" t="s">
        <v>554</v>
      </c>
      <c r="BO11" s="56" t="s">
        <v>554</v>
      </c>
      <c r="BP11" s="56" t="s">
        <v>554</v>
      </c>
      <c r="BQ11" s="56" t="s">
        <v>554</v>
      </c>
      <c r="BR11" s="56" t="s">
        <v>554</v>
      </c>
      <c r="BS11" s="56" t="s">
        <v>554</v>
      </c>
      <c r="BT11" s="56" t="s">
        <v>554</v>
      </c>
      <c r="BU11" s="56" t="s">
        <v>554</v>
      </c>
      <c r="BV11" s="56" t="s">
        <v>554</v>
      </c>
      <c r="BW11" s="56" t="s">
        <v>554</v>
      </c>
      <c r="BX11" s="56" t="s">
        <v>554</v>
      </c>
      <c r="BY11" s="56" t="s">
        <v>554</v>
      </c>
      <c r="BZ11" s="56" t="s">
        <v>554</v>
      </c>
      <c r="CA11" s="56" t="s">
        <v>554</v>
      </c>
      <c r="CB11" s="56" t="s">
        <v>554</v>
      </c>
      <c r="CC11" s="56" t="s">
        <v>554</v>
      </c>
      <c r="CD11" s="56" t="s">
        <v>554</v>
      </c>
      <c r="CE11" s="56" t="s">
        <v>554</v>
      </c>
      <c r="CF11" s="56" t="s">
        <v>554</v>
      </c>
      <c r="CG11" s="56" t="s">
        <v>554</v>
      </c>
      <c r="CH11" s="56" t="s">
        <v>554</v>
      </c>
      <c r="CI11" s="56" t="s">
        <v>554</v>
      </c>
      <c r="CJ11" s="56" t="s">
        <v>554</v>
      </c>
      <c r="CK11" s="56" t="s">
        <v>554</v>
      </c>
      <c r="CL11" s="56" t="s">
        <v>554</v>
      </c>
      <c r="CM11" s="56" t="s">
        <v>554</v>
      </c>
      <c r="CN11" s="56" t="s">
        <v>554</v>
      </c>
      <c r="CO11" s="56" t="s">
        <v>554</v>
      </c>
      <c r="CP11" s="56" t="s">
        <v>554</v>
      </c>
      <c r="CQ11" s="56" t="s">
        <v>554</v>
      </c>
      <c r="CR11" s="56" t="s">
        <v>554</v>
      </c>
      <c r="CS11" s="56" t="s">
        <v>554</v>
      </c>
      <c r="CT11" s="56" t="s">
        <v>554</v>
      </c>
      <c r="CU11" s="56" t="s">
        <v>554</v>
      </c>
      <c r="DA11" s="56" t="s">
        <v>554</v>
      </c>
      <c r="DB11" s="56" t="s">
        <v>554</v>
      </c>
      <c r="DC11" s="56" t="s">
        <v>554</v>
      </c>
      <c r="DD11" s="56" t="s">
        <v>554</v>
      </c>
      <c r="DE11" s="56" t="s">
        <v>554</v>
      </c>
      <c r="DF11" s="56" t="s">
        <v>554</v>
      </c>
      <c r="DG11" s="56" t="s">
        <v>554</v>
      </c>
      <c r="DH11" s="56" t="s">
        <v>554</v>
      </c>
      <c r="DI11" s="56" t="s">
        <v>554</v>
      </c>
      <c r="DJ11" s="56" t="s">
        <v>554</v>
      </c>
      <c r="DK11" s="56" t="s">
        <v>554</v>
      </c>
      <c r="DL11" s="56" t="s">
        <v>554</v>
      </c>
      <c r="DM11" s="56" t="s">
        <v>554</v>
      </c>
      <c r="DN11" s="56" t="s">
        <v>554</v>
      </c>
      <c r="DO11" s="56" t="s">
        <v>554</v>
      </c>
      <c r="DP11" s="56" t="s">
        <v>554</v>
      </c>
      <c r="DQ11" s="56" t="s">
        <v>554</v>
      </c>
      <c r="DR11" s="56" t="s">
        <v>554</v>
      </c>
      <c r="DS11" s="56" t="s">
        <v>554</v>
      </c>
      <c r="DT11" s="56" t="s">
        <v>554</v>
      </c>
      <c r="DU11" s="56" t="s">
        <v>554</v>
      </c>
      <c r="DV11" s="56" t="s">
        <v>554</v>
      </c>
      <c r="DW11" s="56" t="s">
        <v>554</v>
      </c>
      <c r="DX11" s="56" t="s">
        <v>554</v>
      </c>
      <c r="DY11" s="56" t="s">
        <v>554</v>
      </c>
      <c r="DZ11" s="56" t="s">
        <v>554</v>
      </c>
      <c r="EA11" s="56" t="s">
        <v>554</v>
      </c>
      <c r="EB11" s="56" t="s">
        <v>554</v>
      </c>
      <c r="EC11" s="56" t="s">
        <v>554</v>
      </c>
      <c r="ED11" s="56" t="s">
        <v>554</v>
      </c>
      <c r="EE11" s="56" t="s">
        <v>554</v>
      </c>
      <c r="EF11" s="56" t="s">
        <v>554</v>
      </c>
      <c r="EG11" s="56" t="s">
        <v>554</v>
      </c>
      <c r="EH11" s="56" t="s">
        <v>554</v>
      </c>
      <c r="EI11" s="56" t="s">
        <v>554</v>
      </c>
      <c r="EJ11" s="56" t="s">
        <v>554</v>
      </c>
      <c r="EK11" s="56" t="s">
        <v>554</v>
      </c>
      <c r="EL11" s="56" t="s">
        <v>554</v>
      </c>
      <c r="EM11" s="56" t="s">
        <v>554</v>
      </c>
      <c r="EN11" s="56" t="s">
        <v>554</v>
      </c>
      <c r="EO11" s="56" t="s">
        <v>554</v>
      </c>
      <c r="EP11" s="56" t="s">
        <v>554</v>
      </c>
      <c r="EQ11" s="56" t="s">
        <v>554</v>
      </c>
      <c r="ER11" s="56" t="s">
        <v>554</v>
      </c>
      <c r="ES11" s="56" t="s">
        <v>554</v>
      </c>
      <c r="ET11" s="56" t="s">
        <v>554</v>
      </c>
      <c r="EU11" s="56" t="s">
        <v>554</v>
      </c>
      <c r="EV11" s="56" t="s">
        <v>554</v>
      </c>
      <c r="EW11" s="56" t="s">
        <v>554</v>
      </c>
      <c r="EX11" s="56" t="s">
        <v>554</v>
      </c>
      <c r="EY11" s="56" t="s">
        <v>554</v>
      </c>
      <c r="EZ11" s="56" t="s">
        <v>554</v>
      </c>
      <c r="FA11" s="56" t="s">
        <v>554</v>
      </c>
      <c r="FB11" s="56" t="s">
        <v>554</v>
      </c>
      <c r="FC11" s="56" t="s">
        <v>554</v>
      </c>
      <c r="FD11" s="56" t="s">
        <v>554</v>
      </c>
      <c r="FE11" s="56" t="s">
        <v>554</v>
      </c>
      <c r="FF11" s="56" t="s">
        <v>554</v>
      </c>
      <c r="FG11" s="56" t="s">
        <v>554</v>
      </c>
      <c r="FH11" s="56" t="s">
        <v>554</v>
      </c>
      <c r="FI11" s="56" t="s">
        <v>554</v>
      </c>
      <c r="FJ11" s="56" t="s">
        <v>554</v>
      </c>
      <c r="FK11" s="56" t="s">
        <v>554</v>
      </c>
      <c r="FL11" s="56" t="s">
        <v>554</v>
      </c>
      <c r="FM11" s="56" t="s">
        <v>554</v>
      </c>
      <c r="FN11" s="56" t="s">
        <v>554</v>
      </c>
      <c r="FO11" s="56" t="s">
        <v>554</v>
      </c>
      <c r="FP11" s="56" t="s">
        <v>554</v>
      </c>
      <c r="FQ11" s="56" t="s">
        <v>554</v>
      </c>
      <c r="FR11" s="56" t="s">
        <v>554</v>
      </c>
      <c r="FS11" s="56" t="s">
        <v>554</v>
      </c>
      <c r="FT11" s="56" t="s">
        <v>554</v>
      </c>
      <c r="FU11" s="56" t="s">
        <v>554</v>
      </c>
      <c r="FV11" s="56" t="s">
        <v>554</v>
      </c>
      <c r="FW11" s="56" t="s">
        <v>554</v>
      </c>
      <c r="FX11" s="56" t="s">
        <v>554</v>
      </c>
      <c r="FY11" s="56" t="s">
        <v>554</v>
      </c>
      <c r="FZ11" s="56" t="s">
        <v>554</v>
      </c>
      <c r="GA11" s="56" t="s">
        <v>554</v>
      </c>
      <c r="GB11" s="56" t="s">
        <v>554</v>
      </c>
      <c r="GC11" s="56" t="s">
        <v>554</v>
      </c>
      <c r="GD11" s="56" t="s">
        <v>554</v>
      </c>
      <c r="GE11" s="56" t="s">
        <v>554</v>
      </c>
      <c r="GF11" s="56" t="s">
        <v>554</v>
      </c>
      <c r="GG11" s="56" t="s">
        <v>554</v>
      </c>
      <c r="GH11" s="56" t="s">
        <v>554</v>
      </c>
      <c r="GI11" s="56" t="s">
        <v>554</v>
      </c>
      <c r="GJ11" s="56" t="s">
        <v>554</v>
      </c>
      <c r="GK11" s="56" t="s">
        <v>554</v>
      </c>
      <c r="GL11" s="56" t="s">
        <v>554</v>
      </c>
      <c r="GM11" s="56" t="s">
        <v>554</v>
      </c>
      <c r="GN11" s="56" t="s">
        <v>554</v>
      </c>
      <c r="GO11" s="56" t="s">
        <v>554</v>
      </c>
      <c r="GP11" s="56" t="s">
        <v>554</v>
      </c>
      <c r="GQ11" s="56" t="s">
        <v>554</v>
      </c>
      <c r="GR11" s="56" t="s">
        <v>554</v>
      </c>
      <c r="GS11" s="56" t="s">
        <v>554</v>
      </c>
      <c r="GT11" s="56" t="s">
        <v>554</v>
      </c>
      <c r="GU11" s="56" t="s">
        <v>554</v>
      </c>
      <c r="GW11" s="56" t="s">
        <v>554</v>
      </c>
      <c r="GX11" s="56" t="s">
        <v>554</v>
      </c>
      <c r="GY11" s="56" t="s">
        <v>554</v>
      </c>
      <c r="GZ11" s="56" t="s">
        <v>554</v>
      </c>
      <c r="HA11" s="56" t="s">
        <v>554</v>
      </c>
      <c r="HB11" s="56" t="s">
        <v>554</v>
      </c>
    </row>
    <row r="12" spans="1:417" ht="12.75" customHeight="1" x14ac:dyDescent="0.3">
      <c r="A12" s="397" t="s">
        <v>385</v>
      </c>
      <c r="B12" s="423">
        <v>10</v>
      </c>
      <c r="C12" s="397" t="s">
        <v>386</v>
      </c>
      <c r="D12" s="397" t="s">
        <v>6896</v>
      </c>
      <c r="E12" s="56" t="s">
        <v>6897</v>
      </c>
      <c r="F12" s="398" t="s">
        <v>900</v>
      </c>
      <c r="G12" s="397">
        <v>29</v>
      </c>
      <c r="H12" s="397">
        <v>0</v>
      </c>
      <c r="I12" s="56" t="s">
        <v>6476</v>
      </c>
      <c r="J12" s="56" t="s">
        <v>38</v>
      </c>
      <c r="L12" s="56" t="s">
        <v>696</v>
      </c>
      <c r="M12" s="56">
        <v>5</v>
      </c>
      <c r="N12" s="56">
        <v>2</v>
      </c>
      <c r="O12" s="56">
        <v>0</v>
      </c>
      <c r="P12" s="56">
        <v>0</v>
      </c>
      <c r="Q12" s="56">
        <v>1</v>
      </c>
      <c r="R12" s="56">
        <v>1</v>
      </c>
      <c r="S12" s="56">
        <v>2</v>
      </c>
      <c r="T12" s="56">
        <v>1</v>
      </c>
      <c r="U12" s="56">
        <v>0</v>
      </c>
      <c r="V12" s="56">
        <v>1</v>
      </c>
      <c r="W12" s="56">
        <v>0</v>
      </c>
      <c r="X12" s="56">
        <v>0</v>
      </c>
      <c r="Y12" s="56">
        <v>0</v>
      </c>
      <c r="Z12" s="56">
        <v>0</v>
      </c>
      <c r="AA12" s="56">
        <v>13</v>
      </c>
      <c r="AB12" s="56">
        <v>0</v>
      </c>
      <c r="AC12" s="56">
        <v>0</v>
      </c>
      <c r="AD12" s="56">
        <v>0</v>
      </c>
      <c r="AE12" s="56">
        <v>0</v>
      </c>
      <c r="AF12" s="56">
        <v>0</v>
      </c>
      <c r="AG12" s="56">
        <v>0</v>
      </c>
      <c r="AH12" s="56">
        <v>0</v>
      </c>
      <c r="AI12" s="56">
        <v>0</v>
      </c>
      <c r="AJ12" s="56">
        <v>0</v>
      </c>
      <c r="AK12" s="56">
        <v>0</v>
      </c>
      <c r="AL12" s="56">
        <v>0</v>
      </c>
      <c r="AM12" s="56">
        <v>0</v>
      </c>
      <c r="AN12" s="56">
        <v>0</v>
      </c>
      <c r="AO12" s="56">
        <v>0</v>
      </c>
      <c r="AP12" s="56">
        <v>0</v>
      </c>
      <c r="AQ12" s="56">
        <v>5</v>
      </c>
      <c r="AR12" s="56">
        <v>2</v>
      </c>
      <c r="AS12" s="56">
        <v>0</v>
      </c>
      <c r="AT12" s="56">
        <v>0</v>
      </c>
      <c r="AU12" s="56">
        <v>1</v>
      </c>
      <c r="AV12" s="56">
        <v>1</v>
      </c>
      <c r="AW12" s="56">
        <v>2</v>
      </c>
      <c r="AX12" s="56">
        <v>1</v>
      </c>
      <c r="AY12" s="56">
        <v>0</v>
      </c>
      <c r="AZ12" s="56">
        <v>1</v>
      </c>
      <c r="BA12" s="56">
        <v>0</v>
      </c>
      <c r="BB12" s="56">
        <v>0</v>
      </c>
      <c r="BC12" s="56">
        <v>0</v>
      </c>
      <c r="BD12" s="56">
        <v>0</v>
      </c>
      <c r="BE12" s="56">
        <v>13</v>
      </c>
      <c r="BF12" s="56">
        <v>0</v>
      </c>
      <c r="BG12" s="56">
        <v>0</v>
      </c>
      <c r="BH12" s="56" t="s">
        <v>697</v>
      </c>
      <c r="BI12" s="56">
        <v>140037</v>
      </c>
      <c r="BJ12" s="56" t="s">
        <v>1665</v>
      </c>
      <c r="BK12" s="56">
        <v>339866</v>
      </c>
      <c r="BL12" s="56">
        <v>130</v>
      </c>
      <c r="BM12" s="56">
        <v>302731</v>
      </c>
      <c r="BN12" s="56">
        <v>115837</v>
      </c>
      <c r="BO12" s="56">
        <v>12</v>
      </c>
      <c r="BP12" s="56">
        <v>373161</v>
      </c>
      <c r="BQ12" s="56">
        <v>28971</v>
      </c>
      <c r="BR12" s="56">
        <v>75195</v>
      </c>
      <c r="BS12" s="56">
        <v>56638</v>
      </c>
      <c r="BT12" s="56">
        <v>85683</v>
      </c>
      <c r="BU12" s="56">
        <v>28885</v>
      </c>
      <c r="BV12" s="56">
        <v>246401</v>
      </c>
      <c r="BW12" s="56">
        <v>19105</v>
      </c>
      <c r="BX12" s="56">
        <v>294477</v>
      </c>
      <c r="BY12" s="56">
        <v>29</v>
      </c>
      <c r="BZ12" s="56">
        <v>8448</v>
      </c>
      <c r="CA12" s="56">
        <v>3527</v>
      </c>
      <c r="CB12" s="56">
        <v>12951</v>
      </c>
      <c r="CC12" s="56">
        <v>2323</v>
      </c>
      <c r="CD12" s="56">
        <v>27249</v>
      </c>
      <c r="CE12" s="56">
        <v>27278</v>
      </c>
      <c r="CF12" s="56">
        <v>0</v>
      </c>
      <c r="CG12" s="56">
        <v>3650</v>
      </c>
      <c r="CH12" s="56">
        <v>888</v>
      </c>
      <c r="CI12" s="56">
        <v>6083</v>
      </c>
      <c r="CJ12" s="56">
        <v>13504</v>
      </c>
      <c r="CK12" s="56">
        <v>9573</v>
      </c>
      <c r="CL12" s="56">
        <v>22572</v>
      </c>
      <c r="CM12" s="56">
        <v>1868</v>
      </c>
      <c r="CN12" s="56">
        <v>0</v>
      </c>
      <c r="CO12" s="56">
        <v>10621</v>
      </c>
      <c r="CP12" s="56">
        <v>0</v>
      </c>
      <c r="CQ12" s="56">
        <v>10621</v>
      </c>
      <c r="CR12" s="56">
        <v>0</v>
      </c>
      <c r="CS12" s="56">
        <v>204</v>
      </c>
      <c r="CT12" s="56">
        <v>22</v>
      </c>
      <c r="CU12" s="56">
        <v>126</v>
      </c>
      <c r="DA12" s="56">
        <v>352</v>
      </c>
      <c r="DB12" s="56">
        <v>352</v>
      </c>
      <c r="DC12" s="56">
        <v>11</v>
      </c>
      <c r="DD12" s="56">
        <v>64</v>
      </c>
      <c r="DE12" s="56">
        <v>75</v>
      </c>
      <c r="DF12" s="56">
        <v>1748</v>
      </c>
      <c r="DG12" s="56">
        <v>16933</v>
      </c>
      <c r="DH12" s="56">
        <v>109234</v>
      </c>
      <c r="DI12" s="56">
        <v>73340</v>
      </c>
      <c r="DJ12" s="56">
        <v>275298</v>
      </c>
      <c r="DK12" s="56">
        <v>58540</v>
      </c>
      <c r="DL12" s="56">
        <v>516412</v>
      </c>
      <c r="DM12" s="56">
        <v>8349</v>
      </c>
      <c r="DN12" s="56">
        <v>979</v>
      </c>
      <c r="DO12" s="56">
        <v>2113</v>
      </c>
      <c r="DP12" s="56">
        <v>33172</v>
      </c>
      <c r="DQ12" s="56">
        <v>93489</v>
      </c>
      <c r="DR12" s="56">
        <v>5333</v>
      </c>
      <c r="DS12" s="56">
        <v>438</v>
      </c>
      <c r="DT12" s="56">
        <v>0</v>
      </c>
      <c r="DU12" s="56">
        <v>11441</v>
      </c>
      <c r="DV12" s="56">
        <v>10721</v>
      </c>
      <c r="DW12" s="56">
        <v>9185</v>
      </c>
      <c r="DX12" s="56">
        <v>42</v>
      </c>
      <c r="DY12" s="56">
        <v>65</v>
      </c>
      <c r="DZ12" s="56">
        <v>85</v>
      </c>
      <c r="EA12" s="56">
        <v>345340</v>
      </c>
      <c r="EB12" s="56">
        <v>234940</v>
      </c>
      <c r="EC12" s="56" t="s">
        <v>54</v>
      </c>
      <c r="ED12" s="56">
        <v>20916</v>
      </c>
      <c r="EE12" s="56">
        <v>266</v>
      </c>
      <c r="EF12" s="56">
        <v>1830344</v>
      </c>
      <c r="EG12" s="56">
        <v>0</v>
      </c>
      <c r="EH12" s="56" t="s">
        <v>55</v>
      </c>
      <c r="EI12" s="56">
        <v>12</v>
      </c>
      <c r="EJ12" s="56">
        <v>838438</v>
      </c>
      <c r="EK12" s="56">
        <v>0</v>
      </c>
      <c r="EL12" s="56">
        <v>0</v>
      </c>
      <c r="EM12" s="56">
        <v>2186516</v>
      </c>
      <c r="EN12" s="56">
        <v>318681</v>
      </c>
      <c r="EO12" s="56">
        <v>2458</v>
      </c>
      <c r="EP12" s="56">
        <v>51180</v>
      </c>
      <c r="EQ12" s="56">
        <v>27125</v>
      </c>
      <c r="ER12" s="56">
        <v>76949</v>
      </c>
      <c r="ES12" s="56" t="s">
        <v>3429</v>
      </c>
      <c r="ET12" s="56">
        <v>14850</v>
      </c>
      <c r="EU12" s="56">
        <v>6854</v>
      </c>
      <c r="EV12" s="56" t="s">
        <v>3426</v>
      </c>
      <c r="EW12" s="56">
        <v>938</v>
      </c>
      <c r="EX12" s="56" t="s">
        <v>3434</v>
      </c>
      <c r="EY12" s="56" t="s">
        <v>3434</v>
      </c>
      <c r="EZ12" s="56" t="s">
        <v>3434</v>
      </c>
      <c r="FA12" s="56" t="s">
        <v>3434</v>
      </c>
      <c r="FB12" s="56">
        <v>0</v>
      </c>
      <c r="FC12" s="56">
        <v>13000</v>
      </c>
      <c r="FD12" s="56">
        <v>99485</v>
      </c>
      <c r="FE12" s="56">
        <v>0</v>
      </c>
      <c r="FF12" s="56">
        <v>292839</v>
      </c>
      <c r="FG12" s="56">
        <v>76199</v>
      </c>
      <c r="FH12" s="56">
        <v>101582</v>
      </c>
      <c r="FI12" s="56">
        <v>12671</v>
      </c>
      <c r="FJ12" s="56">
        <v>0</v>
      </c>
      <c r="FK12" s="56">
        <v>242893</v>
      </c>
      <c r="FL12" s="56">
        <v>3231381</v>
      </c>
      <c r="FM12" s="56">
        <v>10744</v>
      </c>
      <c r="FN12" s="56">
        <v>0</v>
      </c>
      <c r="FO12" s="56">
        <v>9708</v>
      </c>
      <c r="FP12" s="56">
        <v>2285</v>
      </c>
      <c r="FQ12" s="56">
        <v>0</v>
      </c>
      <c r="FR12" s="56">
        <v>31730</v>
      </c>
      <c r="FS12" s="56">
        <v>0</v>
      </c>
      <c r="FT12" s="56">
        <v>37397</v>
      </c>
      <c r="FU12" s="56">
        <v>0</v>
      </c>
      <c r="FV12" s="56">
        <v>91864</v>
      </c>
      <c r="FW12" s="56">
        <v>3139517</v>
      </c>
      <c r="FX12" s="56">
        <v>293744</v>
      </c>
      <c r="FY12" s="56">
        <v>2373100</v>
      </c>
      <c r="FZ12" s="56">
        <v>292900</v>
      </c>
      <c r="GA12" s="56">
        <v>329800</v>
      </c>
      <c r="GB12" s="56">
        <v>523600</v>
      </c>
      <c r="GC12" s="56">
        <v>3519400</v>
      </c>
      <c r="GD12" s="56" t="s">
        <v>554</v>
      </c>
      <c r="GE12" s="56" t="s">
        <v>554</v>
      </c>
      <c r="GF12" s="56">
        <v>294000</v>
      </c>
      <c r="GG12" s="56">
        <v>0</v>
      </c>
      <c r="GH12" s="56">
        <v>0</v>
      </c>
      <c r="GI12" s="56">
        <v>0</v>
      </c>
      <c r="GJ12" s="56">
        <v>0</v>
      </c>
      <c r="GK12" s="56">
        <v>0</v>
      </c>
      <c r="GL12" s="56">
        <v>0</v>
      </c>
      <c r="GM12" s="56">
        <v>0</v>
      </c>
      <c r="GN12" s="56" t="s">
        <v>554</v>
      </c>
      <c r="GO12" s="56" t="s">
        <v>554</v>
      </c>
      <c r="GP12" s="56" t="s">
        <v>554</v>
      </c>
      <c r="GQ12" s="56" t="s">
        <v>554</v>
      </c>
      <c r="GR12" s="56" t="s">
        <v>554</v>
      </c>
      <c r="GS12" s="56" t="s">
        <v>554</v>
      </c>
      <c r="GT12" s="56" t="s">
        <v>554</v>
      </c>
      <c r="GU12" s="56" t="s">
        <v>554</v>
      </c>
      <c r="GW12" s="56">
        <v>13</v>
      </c>
      <c r="GX12" s="56">
        <v>0</v>
      </c>
      <c r="GY12" s="56">
        <v>4</v>
      </c>
      <c r="GZ12" s="56">
        <v>9</v>
      </c>
      <c r="HA12" s="56">
        <v>0</v>
      </c>
      <c r="HB12" s="56">
        <v>0</v>
      </c>
    </row>
    <row r="13" spans="1:417" ht="12.75" customHeight="1" x14ac:dyDescent="0.3">
      <c r="A13" s="397" t="s">
        <v>385</v>
      </c>
      <c r="B13" s="423">
        <v>11</v>
      </c>
      <c r="C13" s="397" t="s">
        <v>386</v>
      </c>
      <c r="D13" s="397" t="s">
        <v>6898</v>
      </c>
      <c r="E13" s="56" t="s">
        <v>6899</v>
      </c>
      <c r="F13" s="398" t="s">
        <v>900</v>
      </c>
      <c r="G13" s="397">
        <v>37.5</v>
      </c>
      <c r="H13" s="397">
        <v>0</v>
      </c>
      <c r="I13" s="56" t="s">
        <v>6476</v>
      </c>
      <c r="J13" s="56" t="s">
        <v>38</v>
      </c>
      <c r="L13" s="56" t="s">
        <v>698</v>
      </c>
      <c r="M13" s="56">
        <v>5</v>
      </c>
      <c r="N13" s="56">
        <v>0</v>
      </c>
      <c r="O13" s="56">
        <v>0</v>
      </c>
      <c r="P13" s="56">
        <v>1</v>
      </c>
      <c r="Q13" s="56">
        <v>0</v>
      </c>
      <c r="R13" s="56">
        <v>1</v>
      </c>
      <c r="S13" s="56">
        <v>1</v>
      </c>
      <c r="T13" s="56">
        <v>2</v>
      </c>
      <c r="U13" s="56">
        <v>1</v>
      </c>
      <c r="V13" s="56">
        <v>0</v>
      </c>
      <c r="W13" s="56">
        <v>0</v>
      </c>
      <c r="X13" s="56">
        <v>0</v>
      </c>
      <c r="Y13" s="56">
        <v>0</v>
      </c>
      <c r="Z13" s="56">
        <v>0</v>
      </c>
      <c r="AA13" s="56">
        <v>11</v>
      </c>
      <c r="AB13" s="56">
        <v>0</v>
      </c>
      <c r="AC13" s="56">
        <v>0</v>
      </c>
      <c r="AD13" s="56">
        <v>0</v>
      </c>
      <c r="AE13" s="56">
        <v>0</v>
      </c>
      <c r="AF13" s="56">
        <v>0</v>
      </c>
      <c r="AG13" s="56">
        <v>0</v>
      </c>
      <c r="AH13" s="56">
        <v>0</v>
      </c>
      <c r="AI13" s="56">
        <v>0</v>
      </c>
      <c r="AJ13" s="56">
        <v>0</v>
      </c>
      <c r="AK13" s="56">
        <v>0</v>
      </c>
      <c r="AL13" s="56">
        <v>0</v>
      </c>
      <c r="AM13" s="56">
        <v>0</v>
      </c>
      <c r="AN13" s="56">
        <v>0</v>
      </c>
      <c r="AO13" s="56">
        <v>0</v>
      </c>
      <c r="AP13" s="56">
        <v>0</v>
      </c>
      <c r="AQ13" s="56">
        <v>5</v>
      </c>
      <c r="AR13" s="56">
        <v>0</v>
      </c>
      <c r="AS13" s="56">
        <v>0</v>
      </c>
      <c r="AT13" s="56">
        <v>1</v>
      </c>
      <c r="AU13" s="56">
        <v>0</v>
      </c>
      <c r="AV13" s="56">
        <v>1</v>
      </c>
      <c r="AW13" s="56">
        <v>1</v>
      </c>
      <c r="AX13" s="56">
        <v>2</v>
      </c>
      <c r="AY13" s="56">
        <v>1</v>
      </c>
      <c r="AZ13" s="56">
        <v>0</v>
      </c>
      <c r="BA13" s="56">
        <v>0</v>
      </c>
      <c r="BB13" s="56">
        <v>0</v>
      </c>
      <c r="BC13" s="56">
        <v>0</v>
      </c>
      <c r="BD13" s="56">
        <v>0</v>
      </c>
      <c r="BE13" s="56">
        <v>11</v>
      </c>
      <c r="BF13" s="56">
        <v>0</v>
      </c>
      <c r="BG13" s="56">
        <v>0</v>
      </c>
      <c r="BH13" s="56" t="s">
        <v>2982</v>
      </c>
      <c r="BI13" s="56">
        <v>247190</v>
      </c>
      <c r="BJ13" s="56" t="s">
        <v>2982</v>
      </c>
      <c r="BK13" s="56">
        <v>385567</v>
      </c>
      <c r="BL13" s="56">
        <v>175</v>
      </c>
      <c r="BM13" s="56">
        <v>473588</v>
      </c>
      <c r="BN13" s="56">
        <v>218801</v>
      </c>
      <c r="BO13" s="56">
        <v>11</v>
      </c>
      <c r="BP13" s="56">
        <v>284431</v>
      </c>
      <c r="BQ13" s="56">
        <v>11585</v>
      </c>
      <c r="BR13" s="56">
        <v>92791</v>
      </c>
      <c r="BS13" s="56">
        <v>84447</v>
      </c>
      <c r="BT13" s="56">
        <v>91320</v>
      </c>
      <c r="BU13" s="56">
        <v>24169</v>
      </c>
      <c r="BV13" s="56">
        <v>292727</v>
      </c>
      <c r="BW13" s="56">
        <v>0</v>
      </c>
      <c r="BX13" s="56">
        <v>304312</v>
      </c>
      <c r="BY13" s="56">
        <v>134</v>
      </c>
      <c r="BZ13" s="56">
        <v>12974</v>
      </c>
      <c r="CA13" s="56">
        <v>12423</v>
      </c>
      <c r="CB13" s="56">
        <v>18335</v>
      </c>
      <c r="CC13" s="56">
        <v>3059</v>
      </c>
      <c r="CD13" s="56">
        <v>46791</v>
      </c>
      <c r="CE13" s="56">
        <v>46925</v>
      </c>
      <c r="CF13" s="56">
        <v>0</v>
      </c>
      <c r="CG13" s="56">
        <v>8241</v>
      </c>
      <c r="CH13" s="56">
        <v>725</v>
      </c>
      <c r="CI13" s="56">
        <v>27569</v>
      </c>
      <c r="CJ13" s="56">
        <v>6066</v>
      </c>
      <c r="CK13" s="56">
        <v>7579</v>
      </c>
      <c r="CL13" s="56">
        <v>3599</v>
      </c>
      <c r="CM13" s="56">
        <v>0</v>
      </c>
      <c r="CN13" s="56">
        <v>0</v>
      </c>
      <c r="CO13" s="56">
        <v>36535</v>
      </c>
      <c r="CP13" s="56">
        <v>0</v>
      </c>
      <c r="CQ13" s="56">
        <v>36535</v>
      </c>
      <c r="CR13" s="56">
        <v>0</v>
      </c>
      <c r="CS13" s="56">
        <v>260</v>
      </c>
      <c r="CT13" s="56">
        <v>28</v>
      </c>
      <c r="CU13" s="56">
        <v>2047</v>
      </c>
      <c r="DA13" s="56">
        <v>2335</v>
      </c>
      <c r="DB13" s="56">
        <v>2335</v>
      </c>
      <c r="DC13" s="56">
        <v>15</v>
      </c>
      <c r="DD13" s="56">
        <v>70</v>
      </c>
      <c r="DE13" s="56">
        <v>85</v>
      </c>
      <c r="DF13" s="56">
        <v>194</v>
      </c>
      <c r="DG13" s="56">
        <v>7531</v>
      </c>
      <c r="DH13" s="56">
        <v>323048</v>
      </c>
      <c r="DI13" s="56">
        <v>352762</v>
      </c>
      <c r="DJ13" s="56">
        <v>451572</v>
      </c>
      <c r="DK13" s="56">
        <v>75655</v>
      </c>
      <c r="DL13" s="56">
        <v>1203037</v>
      </c>
      <c r="DM13" s="56">
        <v>12443</v>
      </c>
      <c r="DN13" s="56">
        <v>2565</v>
      </c>
      <c r="DO13" s="56">
        <v>34197</v>
      </c>
      <c r="DP13" s="56">
        <v>80232</v>
      </c>
      <c r="DQ13" s="56">
        <v>93478</v>
      </c>
      <c r="DR13" s="56">
        <v>95718</v>
      </c>
      <c r="DS13" s="56">
        <v>0</v>
      </c>
      <c r="DT13" s="56">
        <v>0</v>
      </c>
      <c r="DU13" s="56">
        <v>49205</v>
      </c>
      <c r="DV13" s="56">
        <v>41237</v>
      </c>
      <c r="DW13" s="56">
        <v>34023</v>
      </c>
      <c r="DX13" s="56">
        <v>52</v>
      </c>
      <c r="DY13" s="56">
        <v>59</v>
      </c>
      <c r="DZ13" s="56">
        <v>67</v>
      </c>
      <c r="EA13" s="56" t="s">
        <v>554</v>
      </c>
      <c r="EB13" s="56" t="s">
        <v>554</v>
      </c>
      <c r="EC13" s="56" t="s">
        <v>554</v>
      </c>
      <c r="ED13" s="56">
        <v>41332</v>
      </c>
      <c r="EE13" s="56">
        <v>220</v>
      </c>
      <c r="EF13" s="56">
        <v>1922979</v>
      </c>
      <c r="EG13" s="56">
        <v>0</v>
      </c>
      <c r="EH13" s="56" t="s">
        <v>55</v>
      </c>
      <c r="EI13" s="56">
        <v>11</v>
      </c>
      <c r="EJ13" s="56">
        <v>457638</v>
      </c>
      <c r="EK13" s="56">
        <v>1</v>
      </c>
      <c r="EL13" s="56">
        <v>12</v>
      </c>
      <c r="EM13" s="56">
        <v>3723032</v>
      </c>
      <c r="EN13" s="56">
        <v>1101923</v>
      </c>
      <c r="EO13" s="56">
        <v>1481</v>
      </c>
      <c r="EP13" s="56">
        <v>48672</v>
      </c>
      <c r="EQ13" s="56">
        <v>68547</v>
      </c>
      <c r="ER13" s="56">
        <v>53267</v>
      </c>
      <c r="ES13" s="56">
        <v>13969</v>
      </c>
      <c r="ET13" s="56">
        <v>10622</v>
      </c>
      <c r="EU13" s="56" t="s">
        <v>6536</v>
      </c>
      <c r="EV13" s="56" t="s">
        <v>3429</v>
      </c>
      <c r="EW13" s="56">
        <v>12884</v>
      </c>
      <c r="EX13" s="56">
        <v>95894</v>
      </c>
      <c r="EY13" s="56">
        <v>8900</v>
      </c>
      <c r="EZ13" s="56" t="s">
        <v>3447</v>
      </c>
      <c r="FA13" s="56">
        <v>0</v>
      </c>
      <c r="FB13" s="56">
        <v>0</v>
      </c>
      <c r="FC13" s="56">
        <v>0</v>
      </c>
      <c r="FD13" s="56">
        <v>0</v>
      </c>
      <c r="FE13" s="56">
        <v>0</v>
      </c>
      <c r="FF13" s="56">
        <v>321236</v>
      </c>
      <c r="FG13" s="56">
        <v>297999</v>
      </c>
      <c r="FH13" s="56">
        <v>467953</v>
      </c>
      <c r="FI13" s="56">
        <v>23464</v>
      </c>
      <c r="FJ13" s="56">
        <v>35513</v>
      </c>
      <c r="FK13" s="56">
        <v>1090352</v>
      </c>
      <c r="FL13" s="56">
        <v>7061472</v>
      </c>
      <c r="FM13" s="56">
        <v>46154</v>
      </c>
      <c r="FN13" s="56">
        <v>2688</v>
      </c>
      <c r="FO13" s="56">
        <v>0</v>
      </c>
      <c r="FP13" s="56">
        <v>15942</v>
      </c>
      <c r="FQ13" s="56">
        <v>0</v>
      </c>
      <c r="FR13" s="56">
        <v>0</v>
      </c>
      <c r="FS13" s="56">
        <v>0</v>
      </c>
      <c r="FT13" s="56">
        <v>0</v>
      </c>
      <c r="FU13" s="56">
        <v>408842</v>
      </c>
      <c r="FV13" s="56">
        <v>473626</v>
      </c>
      <c r="FW13" s="56">
        <v>6587846</v>
      </c>
      <c r="FX13" s="56">
        <v>856237</v>
      </c>
      <c r="FY13" s="56">
        <v>3240147</v>
      </c>
      <c r="FZ13" s="56">
        <v>844302</v>
      </c>
      <c r="GA13" s="56">
        <v>321236</v>
      </c>
      <c r="GB13" s="56">
        <v>1829179</v>
      </c>
      <c r="GC13" s="56">
        <v>6234864</v>
      </c>
      <c r="GD13" s="56">
        <v>342429</v>
      </c>
      <c r="GE13" s="56">
        <v>5892435</v>
      </c>
      <c r="GF13" s="56">
        <v>843456</v>
      </c>
      <c r="GG13" s="56">
        <v>3986764</v>
      </c>
      <c r="GH13" s="56">
        <v>28848</v>
      </c>
      <c r="GI13" s="56">
        <v>154559</v>
      </c>
      <c r="GJ13" s="56">
        <v>0</v>
      </c>
      <c r="GK13" s="56">
        <v>0</v>
      </c>
      <c r="GL13" s="56">
        <v>32981</v>
      </c>
      <c r="GM13" s="56">
        <v>4203152</v>
      </c>
      <c r="GN13" s="56" t="s">
        <v>554</v>
      </c>
      <c r="GO13" s="56" t="s">
        <v>554</v>
      </c>
      <c r="GP13" s="56" t="s">
        <v>554</v>
      </c>
      <c r="GQ13" s="56">
        <v>0</v>
      </c>
      <c r="GR13" s="56" t="s">
        <v>7199</v>
      </c>
      <c r="GS13" s="56" t="s">
        <v>7200</v>
      </c>
      <c r="GT13" s="56" t="s">
        <v>554</v>
      </c>
      <c r="GU13" s="56" t="s">
        <v>7201</v>
      </c>
      <c r="GW13" s="56">
        <v>11</v>
      </c>
      <c r="GX13" s="56">
        <v>0</v>
      </c>
      <c r="GY13" s="56">
        <v>11</v>
      </c>
      <c r="GZ13" s="56">
        <v>0</v>
      </c>
      <c r="HA13" s="56">
        <v>0</v>
      </c>
      <c r="HB13" s="56">
        <v>0</v>
      </c>
    </row>
    <row r="14" spans="1:417" ht="12.75" customHeight="1" x14ac:dyDescent="0.3">
      <c r="A14" s="397" t="s">
        <v>385</v>
      </c>
      <c r="B14" s="423">
        <v>12</v>
      </c>
      <c r="C14" s="397" t="s">
        <v>386</v>
      </c>
      <c r="D14" s="397" t="s">
        <v>6900</v>
      </c>
      <c r="E14" s="56" t="s">
        <v>6901</v>
      </c>
      <c r="F14" s="398" t="s">
        <v>900</v>
      </c>
      <c r="G14" s="397">
        <v>28</v>
      </c>
      <c r="H14" s="397">
        <v>0</v>
      </c>
      <c r="I14" s="56" t="s">
        <v>6476</v>
      </c>
      <c r="J14" s="56" t="s">
        <v>38</v>
      </c>
      <c r="L14" s="56" t="s">
        <v>700</v>
      </c>
      <c r="M14" s="56">
        <v>5</v>
      </c>
      <c r="N14" s="56">
        <v>0</v>
      </c>
      <c r="O14" s="56">
        <v>2</v>
      </c>
      <c r="P14" s="56">
        <v>0</v>
      </c>
      <c r="Q14" s="56">
        <v>0</v>
      </c>
      <c r="R14" s="56">
        <v>0</v>
      </c>
      <c r="S14" s="56">
        <v>1</v>
      </c>
      <c r="T14" s="56">
        <v>0</v>
      </c>
      <c r="U14" s="56">
        <v>0</v>
      </c>
      <c r="V14" s="56">
        <v>0</v>
      </c>
      <c r="W14" s="56">
        <v>0</v>
      </c>
      <c r="X14" s="56">
        <v>0</v>
      </c>
      <c r="Y14" s="56">
        <v>0</v>
      </c>
      <c r="Z14" s="56">
        <v>0</v>
      </c>
      <c r="AA14" s="56">
        <v>8</v>
      </c>
      <c r="AB14" s="56">
        <v>0</v>
      </c>
      <c r="AC14" s="56">
        <v>0</v>
      </c>
      <c r="AD14" s="56">
        <v>0</v>
      </c>
      <c r="AE14" s="56">
        <v>0</v>
      </c>
      <c r="AF14" s="56">
        <v>0</v>
      </c>
      <c r="AG14" s="56">
        <v>0</v>
      </c>
      <c r="AH14" s="56">
        <v>0</v>
      </c>
      <c r="AI14" s="56">
        <v>0</v>
      </c>
      <c r="AJ14" s="56">
        <v>0</v>
      </c>
      <c r="AK14" s="56">
        <v>0</v>
      </c>
      <c r="AL14" s="56">
        <v>0</v>
      </c>
      <c r="AM14" s="56">
        <v>0</v>
      </c>
      <c r="AN14" s="56">
        <v>0</v>
      </c>
      <c r="AO14" s="56">
        <v>0</v>
      </c>
      <c r="AP14" s="56">
        <v>0</v>
      </c>
      <c r="AQ14" s="56">
        <v>5</v>
      </c>
      <c r="AR14" s="56">
        <v>0</v>
      </c>
      <c r="AS14" s="56">
        <v>2</v>
      </c>
      <c r="AT14" s="56">
        <v>0</v>
      </c>
      <c r="AU14" s="56">
        <v>0</v>
      </c>
      <c r="AV14" s="56">
        <v>0</v>
      </c>
      <c r="AW14" s="56">
        <v>1</v>
      </c>
      <c r="AX14" s="56">
        <v>0</v>
      </c>
      <c r="AY14" s="56">
        <v>0</v>
      </c>
      <c r="AZ14" s="56">
        <v>0</v>
      </c>
      <c r="BA14" s="56">
        <v>0</v>
      </c>
      <c r="BB14" s="56">
        <v>0</v>
      </c>
      <c r="BC14" s="56">
        <v>0</v>
      </c>
      <c r="BD14" s="56">
        <v>0</v>
      </c>
      <c r="BE14" s="56">
        <v>8</v>
      </c>
      <c r="BF14" s="56">
        <v>0</v>
      </c>
      <c r="BG14" s="56">
        <v>0</v>
      </c>
      <c r="BH14" s="56" t="s">
        <v>3167</v>
      </c>
      <c r="BI14" s="56">
        <v>184715</v>
      </c>
      <c r="BJ14" s="56" t="s">
        <v>3167</v>
      </c>
      <c r="BK14" s="56">
        <v>472175</v>
      </c>
      <c r="BL14" s="56">
        <v>188</v>
      </c>
      <c r="BM14" s="56">
        <v>548612</v>
      </c>
      <c r="BN14" s="56">
        <v>186528</v>
      </c>
      <c r="BO14" s="56">
        <v>8</v>
      </c>
      <c r="BP14" s="56">
        <v>334675</v>
      </c>
      <c r="BQ14" s="56">
        <v>2961</v>
      </c>
      <c r="BR14" s="56">
        <v>71705</v>
      </c>
      <c r="BS14" s="56">
        <v>59449</v>
      </c>
      <c r="BT14" s="56">
        <v>67228</v>
      </c>
      <c r="BU14" s="56">
        <v>14332</v>
      </c>
      <c r="BV14" s="56">
        <v>212714</v>
      </c>
      <c r="BW14" s="56">
        <v>0</v>
      </c>
      <c r="BX14" s="56">
        <v>215675</v>
      </c>
      <c r="BY14" s="56">
        <v>3</v>
      </c>
      <c r="BZ14" s="56">
        <v>13197</v>
      </c>
      <c r="CA14" s="56">
        <v>5558</v>
      </c>
      <c r="CB14" s="56">
        <v>13283</v>
      </c>
      <c r="CC14" s="56">
        <v>1201</v>
      </c>
      <c r="CD14" s="56">
        <v>33239</v>
      </c>
      <c r="CE14" s="56">
        <v>33242</v>
      </c>
      <c r="CF14" s="56">
        <v>0</v>
      </c>
      <c r="CG14" s="56">
        <v>3511</v>
      </c>
      <c r="CH14" s="56">
        <v>291</v>
      </c>
      <c r="CI14" s="56">
        <v>13271</v>
      </c>
      <c r="CJ14" s="56">
        <v>53305</v>
      </c>
      <c r="CK14" s="56">
        <v>30884</v>
      </c>
      <c r="CL14" s="56">
        <v>30384</v>
      </c>
      <c r="CM14" s="56">
        <v>14446333</v>
      </c>
      <c r="CN14" s="56" t="s">
        <v>554</v>
      </c>
      <c r="CO14" s="56">
        <v>17073</v>
      </c>
      <c r="CP14" s="56">
        <v>0</v>
      </c>
      <c r="CQ14" s="56">
        <v>17073</v>
      </c>
      <c r="CR14" s="56">
        <v>0</v>
      </c>
      <c r="CS14" s="56">
        <v>37</v>
      </c>
      <c r="CT14" s="56">
        <v>167</v>
      </c>
      <c r="CU14" s="56">
        <v>1484</v>
      </c>
      <c r="DA14" s="56">
        <v>1688</v>
      </c>
      <c r="DB14" s="56">
        <v>1688</v>
      </c>
      <c r="DC14" s="56">
        <v>3</v>
      </c>
      <c r="DD14" s="56">
        <v>106</v>
      </c>
      <c r="DE14" s="56">
        <v>109</v>
      </c>
      <c r="DF14" s="56">
        <v>151</v>
      </c>
      <c r="DG14" s="56">
        <v>3236</v>
      </c>
      <c r="DH14" s="56">
        <v>173669</v>
      </c>
      <c r="DI14" s="56">
        <v>137306</v>
      </c>
      <c r="DJ14" s="56">
        <v>341883</v>
      </c>
      <c r="DK14" s="56">
        <v>33666</v>
      </c>
      <c r="DL14" s="56">
        <v>686524</v>
      </c>
      <c r="DM14" s="56">
        <v>4308</v>
      </c>
      <c r="DN14" s="56">
        <v>427</v>
      </c>
      <c r="DO14" s="56">
        <v>40050</v>
      </c>
      <c r="DP14" s="56">
        <v>42354</v>
      </c>
      <c r="DQ14" s="56">
        <v>58820</v>
      </c>
      <c r="DR14" s="56">
        <v>24217</v>
      </c>
      <c r="DS14" s="56">
        <v>70940</v>
      </c>
      <c r="DT14" s="56" t="s">
        <v>554</v>
      </c>
      <c r="DU14" s="56">
        <v>44785</v>
      </c>
      <c r="DV14" s="56">
        <v>37054</v>
      </c>
      <c r="DW14" s="56">
        <v>37054</v>
      </c>
      <c r="DX14" s="56">
        <v>31</v>
      </c>
      <c r="DY14" s="56">
        <v>51</v>
      </c>
      <c r="DZ14" s="56">
        <v>77</v>
      </c>
      <c r="EA14" s="56" t="s">
        <v>554</v>
      </c>
      <c r="EB14" s="56" t="s">
        <v>554</v>
      </c>
      <c r="EC14" s="56" t="s">
        <v>554</v>
      </c>
      <c r="ED14" s="56">
        <v>30478</v>
      </c>
      <c r="EE14" s="56">
        <v>29</v>
      </c>
      <c r="EF14" s="56">
        <v>1674875</v>
      </c>
      <c r="EG14" s="56">
        <v>0</v>
      </c>
      <c r="EH14" s="56" t="s">
        <v>554</v>
      </c>
      <c r="EI14" s="56">
        <v>7</v>
      </c>
      <c r="EJ14" s="56">
        <v>2000416</v>
      </c>
      <c r="EK14" s="56">
        <v>12</v>
      </c>
      <c r="EL14" s="56">
        <v>0</v>
      </c>
      <c r="EM14" s="56">
        <v>4398242.88</v>
      </c>
      <c r="EN14" s="56">
        <v>1590009.3</v>
      </c>
      <c r="EO14" s="56">
        <v>312060.23</v>
      </c>
      <c r="EP14" s="56" t="s">
        <v>3456</v>
      </c>
      <c r="EQ14" s="56" t="s">
        <v>3456</v>
      </c>
      <c r="ER14" s="56" t="s">
        <v>3456</v>
      </c>
      <c r="ES14" s="56" t="s">
        <v>3456</v>
      </c>
      <c r="ET14" s="56">
        <v>36969.65</v>
      </c>
      <c r="EU14" s="56" t="s">
        <v>3456</v>
      </c>
      <c r="EV14" s="56" t="s">
        <v>3456</v>
      </c>
      <c r="EW14" s="56" t="s">
        <v>3456</v>
      </c>
      <c r="EX14" s="56" t="s">
        <v>3456</v>
      </c>
      <c r="EY14" s="56" t="s">
        <v>3456</v>
      </c>
      <c r="EZ14" s="56" t="s">
        <v>3456</v>
      </c>
      <c r="FA14" s="56" t="s">
        <v>3456</v>
      </c>
      <c r="FB14" s="56" t="s">
        <v>3456</v>
      </c>
      <c r="FC14" s="56" t="s">
        <v>3456</v>
      </c>
      <c r="FD14" s="56">
        <v>0</v>
      </c>
      <c r="FE14" s="56">
        <v>0</v>
      </c>
      <c r="FF14" s="56">
        <v>349029.88</v>
      </c>
      <c r="FG14" s="56">
        <v>64912.67</v>
      </c>
      <c r="FH14" s="56">
        <v>575834.24</v>
      </c>
      <c r="FI14" s="56">
        <v>9660.42</v>
      </c>
      <c r="FJ14" s="56">
        <v>9785</v>
      </c>
      <c r="FK14" s="56">
        <v>1243042.1100000001</v>
      </c>
      <c r="FL14" s="56">
        <v>8240516.5</v>
      </c>
      <c r="FM14" s="56">
        <v>1907.66</v>
      </c>
      <c r="FN14" s="56">
        <v>0</v>
      </c>
      <c r="FO14" s="56">
        <v>57880.26</v>
      </c>
      <c r="FP14" s="56">
        <v>1074.3499999999999</v>
      </c>
      <c r="FQ14" s="56">
        <v>0</v>
      </c>
      <c r="FR14" s="56">
        <v>1060677.6499999999</v>
      </c>
      <c r="FS14" s="56">
        <v>0</v>
      </c>
      <c r="FT14" s="56">
        <v>87934.94</v>
      </c>
      <c r="FU14" s="56">
        <v>4259.2</v>
      </c>
      <c r="FV14" s="56">
        <v>1213734.0599999998</v>
      </c>
      <c r="FW14" s="56">
        <v>7026782.4400000004</v>
      </c>
      <c r="FX14" s="56">
        <v>503348.08</v>
      </c>
      <c r="FY14" s="56">
        <v>4489711</v>
      </c>
      <c r="FZ14" s="56">
        <v>1564393</v>
      </c>
      <c r="GA14" s="56">
        <v>339050</v>
      </c>
      <c r="GB14" s="56">
        <v>1810488</v>
      </c>
      <c r="GC14" s="56">
        <v>8203642</v>
      </c>
      <c r="GD14" s="56">
        <v>1366701</v>
      </c>
      <c r="GE14" s="56">
        <v>6836941</v>
      </c>
      <c r="GF14" s="56">
        <v>503348</v>
      </c>
      <c r="GG14" s="56">
        <v>0</v>
      </c>
      <c r="GH14" s="56">
        <v>1506497.0100000002</v>
      </c>
      <c r="GI14" s="56">
        <v>140336.53</v>
      </c>
      <c r="GJ14" s="56">
        <v>0</v>
      </c>
      <c r="GK14" s="56">
        <v>0</v>
      </c>
      <c r="GL14" s="56">
        <v>18062.55</v>
      </c>
      <c r="GM14" s="56">
        <v>1664896.0900000003</v>
      </c>
      <c r="GN14" s="56" t="s">
        <v>554</v>
      </c>
      <c r="GO14" s="56" t="s">
        <v>554</v>
      </c>
      <c r="GP14" s="56" t="s">
        <v>554</v>
      </c>
      <c r="GQ14" s="56" t="s">
        <v>554</v>
      </c>
      <c r="GR14" s="56" t="s">
        <v>7202</v>
      </c>
      <c r="GS14" s="56" t="s">
        <v>554</v>
      </c>
      <c r="GT14" s="56" t="s">
        <v>554</v>
      </c>
      <c r="GU14" s="56" t="s">
        <v>7203</v>
      </c>
      <c r="GW14" s="56">
        <v>8</v>
      </c>
      <c r="GX14" s="56">
        <v>0</v>
      </c>
      <c r="GY14" s="56">
        <v>8</v>
      </c>
      <c r="GZ14" s="56">
        <v>0</v>
      </c>
      <c r="HA14" s="56">
        <v>0</v>
      </c>
      <c r="HB14" s="56">
        <v>0</v>
      </c>
    </row>
    <row r="15" spans="1:417" ht="12.75" customHeight="1" x14ac:dyDescent="0.3">
      <c r="A15" s="397" t="s">
        <v>385</v>
      </c>
      <c r="B15" s="423">
        <v>13</v>
      </c>
      <c r="C15" s="397" t="s">
        <v>386</v>
      </c>
      <c r="D15" s="397" t="s">
        <v>6902</v>
      </c>
      <c r="E15" s="56" t="s">
        <v>6901</v>
      </c>
      <c r="F15" s="398" t="s">
        <v>900</v>
      </c>
      <c r="G15" s="397">
        <v>29</v>
      </c>
      <c r="H15" s="397">
        <v>0</v>
      </c>
      <c r="I15" s="56" t="s">
        <v>6476</v>
      </c>
      <c r="J15" s="56" t="s">
        <v>38</v>
      </c>
      <c r="L15" s="56" t="s">
        <v>702</v>
      </c>
      <c r="M15" s="56">
        <v>0</v>
      </c>
      <c r="N15" s="56">
        <v>0</v>
      </c>
      <c r="O15" s="56">
        <v>3</v>
      </c>
      <c r="P15" s="56">
        <v>2</v>
      </c>
      <c r="Q15" s="56">
        <v>0</v>
      </c>
      <c r="R15" s="56">
        <v>0</v>
      </c>
      <c r="S15" s="56">
        <v>6</v>
      </c>
      <c r="T15" s="56">
        <v>0</v>
      </c>
      <c r="U15" s="56">
        <v>0</v>
      </c>
      <c r="V15" s="56">
        <v>0</v>
      </c>
      <c r="W15" s="56">
        <v>0</v>
      </c>
      <c r="X15" s="56">
        <v>0</v>
      </c>
      <c r="Y15" s="56">
        <v>0</v>
      </c>
      <c r="Z15" s="56">
        <v>0</v>
      </c>
      <c r="AA15" s="56">
        <v>11</v>
      </c>
      <c r="AB15" s="56">
        <v>0</v>
      </c>
      <c r="AC15" s="56">
        <v>0</v>
      </c>
      <c r="AD15" s="56">
        <v>0</v>
      </c>
      <c r="AE15" s="56">
        <v>0</v>
      </c>
      <c r="AF15" s="56">
        <v>0</v>
      </c>
      <c r="AG15" s="56">
        <v>0</v>
      </c>
      <c r="AH15" s="56">
        <v>0</v>
      </c>
      <c r="AI15" s="56">
        <v>0</v>
      </c>
      <c r="AJ15" s="56">
        <v>0</v>
      </c>
      <c r="AK15" s="56">
        <v>0</v>
      </c>
      <c r="AL15" s="56">
        <v>0</v>
      </c>
      <c r="AM15" s="56">
        <v>0</v>
      </c>
      <c r="AN15" s="56">
        <v>0</v>
      </c>
      <c r="AO15" s="56">
        <v>0</v>
      </c>
      <c r="AP15" s="56">
        <v>0</v>
      </c>
      <c r="AQ15" s="56">
        <v>0</v>
      </c>
      <c r="AR15" s="56">
        <v>0</v>
      </c>
      <c r="AS15" s="56">
        <v>3</v>
      </c>
      <c r="AT15" s="56">
        <v>2</v>
      </c>
      <c r="AU15" s="56">
        <v>0</v>
      </c>
      <c r="AV15" s="56">
        <v>0</v>
      </c>
      <c r="AW15" s="56">
        <v>6</v>
      </c>
      <c r="AX15" s="56">
        <v>0</v>
      </c>
      <c r="AY15" s="56">
        <v>0</v>
      </c>
      <c r="AZ15" s="56">
        <v>0</v>
      </c>
      <c r="BA15" s="56">
        <v>0</v>
      </c>
      <c r="BB15" s="56">
        <v>0</v>
      </c>
      <c r="BC15" s="56">
        <v>0</v>
      </c>
      <c r="BD15" s="56">
        <v>0</v>
      </c>
      <c r="BE15" s="56">
        <v>11</v>
      </c>
      <c r="BF15" s="56">
        <v>0</v>
      </c>
      <c r="BG15" s="56">
        <v>0</v>
      </c>
      <c r="BH15" s="56" t="s">
        <v>3170</v>
      </c>
      <c r="BI15" s="56">
        <v>223949</v>
      </c>
      <c r="BJ15" s="56" t="s">
        <v>3170</v>
      </c>
      <c r="BK15" s="56">
        <v>262188</v>
      </c>
      <c r="BL15" s="56">
        <v>253</v>
      </c>
      <c r="BM15" s="56">
        <v>563108</v>
      </c>
      <c r="BN15" s="56">
        <v>149054</v>
      </c>
      <c r="BO15" s="56">
        <v>11</v>
      </c>
      <c r="BP15" s="56">
        <v>533806</v>
      </c>
      <c r="BQ15" s="56">
        <v>22675</v>
      </c>
      <c r="BR15" s="56">
        <v>109642</v>
      </c>
      <c r="BS15" s="56">
        <v>106320</v>
      </c>
      <c r="BT15" s="56">
        <v>136030</v>
      </c>
      <c r="BU15" s="56">
        <v>60362</v>
      </c>
      <c r="BV15" s="56">
        <v>412354</v>
      </c>
      <c r="BW15" s="56">
        <v>94058</v>
      </c>
      <c r="BX15" s="56">
        <v>529087</v>
      </c>
      <c r="BY15" s="56">
        <v>48</v>
      </c>
      <c r="BZ15" s="56">
        <v>13186</v>
      </c>
      <c r="CA15" s="56">
        <v>8869</v>
      </c>
      <c r="CB15" s="56">
        <v>15063</v>
      </c>
      <c r="CC15" s="56">
        <v>1674</v>
      </c>
      <c r="CD15" s="56">
        <v>38792</v>
      </c>
      <c r="CE15" s="56">
        <v>38840</v>
      </c>
      <c r="CF15" s="56">
        <v>0</v>
      </c>
      <c r="CG15" s="56">
        <v>4928</v>
      </c>
      <c r="CH15" s="56">
        <v>1869</v>
      </c>
      <c r="CI15" s="56">
        <v>11593</v>
      </c>
      <c r="CJ15" s="56">
        <v>21656</v>
      </c>
      <c r="CK15" s="56">
        <v>7580</v>
      </c>
      <c r="CL15" s="56">
        <v>6772</v>
      </c>
      <c r="CM15" s="56">
        <v>15000000</v>
      </c>
      <c r="CN15" s="56">
        <v>0</v>
      </c>
      <c r="CO15" s="56">
        <v>18390</v>
      </c>
      <c r="CP15" s="56">
        <v>3966</v>
      </c>
      <c r="CQ15" s="56">
        <v>22356</v>
      </c>
      <c r="CR15" s="56">
        <v>0</v>
      </c>
      <c r="CS15" s="56">
        <v>161</v>
      </c>
      <c r="CT15" s="56">
        <v>60</v>
      </c>
      <c r="CU15" s="56">
        <v>693</v>
      </c>
      <c r="DA15" s="56">
        <v>914</v>
      </c>
      <c r="DB15" s="56">
        <v>914</v>
      </c>
      <c r="DC15" s="56">
        <v>14.5</v>
      </c>
      <c r="DD15" s="56">
        <v>53.5</v>
      </c>
      <c r="DE15" s="56">
        <v>68</v>
      </c>
      <c r="DF15" s="56">
        <v>195</v>
      </c>
      <c r="DG15" s="56">
        <v>4541</v>
      </c>
      <c r="DH15" s="56">
        <v>352805</v>
      </c>
      <c r="DI15" s="56">
        <v>311519</v>
      </c>
      <c r="DJ15" s="56">
        <v>594833</v>
      </c>
      <c r="DK15" s="56">
        <v>124583</v>
      </c>
      <c r="DL15" s="56">
        <v>1383740</v>
      </c>
      <c r="DM15" s="56">
        <v>7507</v>
      </c>
      <c r="DN15" s="56">
        <v>3821</v>
      </c>
      <c r="DO15" s="56">
        <v>17779</v>
      </c>
      <c r="DP15" s="56">
        <v>28742</v>
      </c>
      <c r="DQ15" s="56">
        <v>67302</v>
      </c>
      <c r="DR15" s="56">
        <v>14663</v>
      </c>
      <c r="DS15" s="56">
        <v>57056</v>
      </c>
      <c r="DT15" s="56">
        <v>0</v>
      </c>
      <c r="DU15" s="56">
        <v>29107</v>
      </c>
      <c r="DV15" s="56">
        <v>59600</v>
      </c>
      <c r="DW15" s="56">
        <v>42616</v>
      </c>
      <c r="DX15" s="56">
        <v>60</v>
      </c>
      <c r="DY15" s="56">
        <v>79</v>
      </c>
      <c r="DZ15" s="56">
        <v>90</v>
      </c>
      <c r="EA15" s="56">
        <v>116300</v>
      </c>
      <c r="EB15" s="56">
        <v>7950</v>
      </c>
      <c r="EC15" s="56" t="s">
        <v>777</v>
      </c>
      <c r="ED15" s="56">
        <v>44119</v>
      </c>
      <c r="EE15" s="56">
        <v>154</v>
      </c>
      <c r="EF15" s="56">
        <v>1318411</v>
      </c>
      <c r="EG15" s="56">
        <v>0</v>
      </c>
      <c r="EH15" s="56" t="s">
        <v>55</v>
      </c>
      <c r="EI15" s="56">
        <v>11</v>
      </c>
      <c r="EJ15" s="56">
        <v>524630</v>
      </c>
      <c r="EK15" s="56">
        <v>83</v>
      </c>
      <c r="EL15" s="56">
        <v>397</v>
      </c>
      <c r="EM15" s="56">
        <v>2616228</v>
      </c>
      <c r="EN15" s="56">
        <v>700263</v>
      </c>
      <c r="EO15" s="56">
        <v>1091.78</v>
      </c>
      <c r="EP15" s="56">
        <v>92318</v>
      </c>
      <c r="EQ15" s="56">
        <v>78580</v>
      </c>
      <c r="ER15" s="56">
        <v>75261</v>
      </c>
      <c r="ES15" s="56">
        <v>18815</v>
      </c>
      <c r="ET15" s="56">
        <v>31525</v>
      </c>
      <c r="EU15" s="56">
        <v>7643</v>
      </c>
      <c r="EV15" s="56">
        <v>2181</v>
      </c>
      <c r="EW15" s="56">
        <v>8761</v>
      </c>
      <c r="EX15" s="56">
        <v>14000</v>
      </c>
      <c r="EY15" s="56">
        <v>8701</v>
      </c>
      <c r="EZ15" s="56" t="s">
        <v>3447</v>
      </c>
      <c r="FA15" s="56">
        <v>7000</v>
      </c>
      <c r="FB15" s="56">
        <v>0</v>
      </c>
      <c r="FC15" s="56">
        <v>23236</v>
      </c>
      <c r="FD15" s="56">
        <v>0</v>
      </c>
      <c r="FE15" s="56">
        <v>0</v>
      </c>
      <c r="FF15" s="56">
        <v>369112.78</v>
      </c>
      <c r="FG15" s="56">
        <v>199627</v>
      </c>
      <c r="FH15" s="56">
        <v>370723</v>
      </c>
      <c r="FI15" s="56">
        <v>0</v>
      </c>
      <c r="FJ15" s="56">
        <v>0</v>
      </c>
      <c r="FK15" s="56">
        <v>100096</v>
      </c>
      <c r="FL15" s="56">
        <v>4356049.78</v>
      </c>
      <c r="FM15" s="56">
        <v>42635</v>
      </c>
      <c r="FN15" s="56">
        <v>7167</v>
      </c>
      <c r="FO15" s="56">
        <v>260141</v>
      </c>
      <c r="FP15" s="56">
        <v>10201</v>
      </c>
      <c r="FQ15" s="56">
        <v>0</v>
      </c>
      <c r="FR15" s="56">
        <v>0</v>
      </c>
      <c r="FS15" s="56">
        <v>0</v>
      </c>
      <c r="FT15" s="56">
        <v>252836</v>
      </c>
      <c r="FU15" s="56">
        <v>0</v>
      </c>
      <c r="FV15" s="56">
        <v>572980</v>
      </c>
      <c r="FW15" s="56">
        <v>3783069.7800000003</v>
      </c>
      <c r="FX15" s="56" t="s">
        <v>554</v>
      </c>
      <c r="FY15" s="56">
        <v>2616228</v>
      </c>
      <c r="FZ15" s="56">
        <v>700263</v>
      </c>
      <c r="GA15" s="56">
        <v>371000</v>
      </c>
      <c r="GB15" s="56">
        <v>800000</v>
      </c>
      <c r="GC15" s="56">
        <v>4487491</v>
      </c>
      <c r="GD15" s="56">
        <v>500000</v>
      </c>
      <c r="GE15" s="56">
        <v>3987491</v>
      </c>
      <c r="GF15" s="56" t="s">
        <v>554</v>
      </c>
      <c r="GG15" s="56">
        <v>0</v>
      </c>
      <c r="GH15" s="56">
        <v>0</v>
      </c>
      <c r="GI15" s="56">
        <v>0</v>
      </c>
      <c r="GJ15" s="56">
        <v>0</v>
      </c>
      <c r="GK15" s="56">
        <v>0</v>
      </c>
      <c r="GL15" s="56">
        <v>0</v>
      </c>
      <c r="GM15" s="56">
        <v>0</v>
      </c>
      <c r="GN15" s="56" t="s">
        <v>7204</v>
      </c>
      <c r="GO15" s="56" t="s">
        <v>3430</v>
      </c>
      <c r="GP15" s="56" t="s">
        <v>554</v>
      </c>
      <c r="GQ15" s="56" t="s">
        <v>554</v>
      </c>
      <c r="GR15" s="56">
        <v>0</v>
      </c>
      <c r="GS15" s="56" t="s">
        <v>7205</v>
      </c>
      <c r="GT15" s="56" t="s">
        <v>554</v>
      </c>
      <c r="GU15" s="56" t="s">
        <v>554</v>
      </c>
      <c r="GW15" s="56">
        <v>11</v>
      </c>
      <c r="GX15" s="56">
        <v>0</v>
      </c>
      <c r="GY15" s="56">
        <v>0</v>
      </c>
      <c r="GZ15" s="56">
        <v>0</v>
      </c>
      <c r="HA15" s="56">
        <v>11</v>
      </c>
      <c r="HB15" s="56">
        <v>0</v>
      </c>
    </row>
    <row r="16" spans="1:417" ht="12.75" customHeight="1" x14ac:dyDescent="0.3">
      <c r="A16" s="397" t="s">
        <v>385</v>
      </c>
      <c r="B16" s="423">
        <v>14</v>
      </c>
      <c r="C16" s="397" t="s">
        <v>386</v>
      </c>
      <c r="D16" s="397" t="s">
        <v>6903</v>
      </c>
      <c r="E16" s="56" t="s">
        <v>6904</v>
      </c>
      <c r="F16" s="398" t="s">
        <v>900</v>
      </c>
      <c r="G16" s="397">
        <v>30</v>
      </c>
      <c r="H16" s="397">
        <v>0</v>
      </c>
      <c r="I16" s="56" t="s">
        <v>6476</v>
      </c>
      <c r="J16" s="56" t="s">
        <v>38</v>
      </c>
      <c r="L16" s="56" t="s">
        <v>704</v>
      </c>
      <c r="M16" s="56">
        <v>3</v>
      </c>
      <c r="N16" s="56">
        <v>7</v>
      </c>
      <c r="O16" s="56">
        <v>0</v>
      </c>
      <c r="P16" s="56">
        <v>0</v>
      </c>
      <c r="Q16" s="56">
        <v>1</v>
      </c>
      <c r="R16" s="56">
        <v>0</v>
      </c>
      <c r="S16" s="56">
        <v>0</v>
      </c>
      <c r="T16" s="56">
        <v>0</v>
      </c>
      <c r="U16" s="56">
        <v>0</v>
      </c>
      <c r="V16" s="56">
        <v>0</v>
      </c>
      <c r="W16" s="56">
        <v>0</v>
      </c>
      <c r="X16" s="56">
        <v>0</v>
      </c>
      <c r="Y16" s="56">
        <v>0</v>
      </c>
      <c r="Z16" s="56">
        <v>0</v>
      </c>
      <c r="AA16" s="56">
        <v>11</v>
      </c>
      <c r="AB16" s="56">
        <v>0</v>
      </c>
      <c r="AC16" s="56">
        <v>0</v>
      </c>
      <c r="AD16" s="56">
        <v>0</v>
      </c>
      <c r="AE16" s="56">
        <v>0</v>
      </c>
      <c r="AF16" s="56">
        <v>0</v>
      </c>
      <c r="AG16" s="56">
        <v>0</v>
      </c>
      <c r="AH16" s="56">
        <v>0</v>
      </c>
      <c r="AI16" s="56">
        <v>0</v>
      </c>
      <c r="AJ16" s="56">
        <v>0</v>
      </c>
      <c r="AK16" s="56">
        <v>0</v>
      </c>
      <c r="AL16" s="56">
        <v>0</v>
      </c>
      <c r="AM16" s="56">
        <v>0</v>
      </c>
      <c r="AN16" s="56">
        <v>0</v>
      </c>
      <c r="AO16" s="56">
        <v>0</v>
      </c>
      <c r="AP16" s="56">
        <v>0</v>
      </c>
      <c r="AQ16" s="56">
        <v>3</v>
      </c>
      <c r="AR16" s="56">
        <v>7</v>
      </c>
      <c r="AS16" s="56">
        <v>0</v>
      </c>
      <c r="AT16" s="56">
        <v>0</v>
      </c>
      <c r="AU16" s="56">
        <v>1</v>
      </c>
      <c r="AV16" s="56">
        <v>0</v>
      </c>
      <c r="AW16" s="56">
        <v>0</v>
      </c>
      <c r="AX16" s="56">
        <v>0</v>
      </c>
      <c r="AY16" s="56">
        <v>0</v>
      </c>
      <c r="AZ16" s="56">
        <v>0</v>
      </c>
      <c r="BA16" s="56">
        <v>0</v>
      </c>
      <c r="BB16" s="56">
        <v>0</v>
      </c>
      <c r="BC16" s="56">
        <v>0</v>
      </c>
      <c r="BD16" s="56">
        <v>0</v>
      </c>
      <c r="BE16" s="56">
        <v>11</v>
      </c>
      <c r="BF16" s="56">
        <v>0</v>
      </c>
      <c r="BG16" s="56">
        <v>0</v>
      </c>
      <c r="BH16" s="56" t="s">
        <v>3291</v>
      </c>
      <c r="BI16" s="56">
        <v>141725</v>
      </c>
      <c r="BJ16" s="56" t="s">
        <v>3291</v>
      </c>
      <c r="BK16" s="56">
        <v>261074</v>
      </c>
      <c r="BL16" s="56" t="s">
        <v>554</v>
      </c>
      <c r="BM16" s="56">
        <v>666485</v>
      </c>
      <c r="BN16" s="56">
        <v>182510</v>
      </c>
      <c r="BO16" s="56">
        <v>11</v>
      </c>
      <c r="BP16" s="56">
        <v>443869</v>
      </c>
      <c r="BQ16" s="56">
        <v>32709</v>
      </c>
      <c r="BR16" s="56">
        <v>54722</v>
      </c>
      <c r="BS16" s="56">
        <v>161207</v>
      </c>
      <c r="BT16" s="56">
        <v>66303</v>
      </c>
      <c r="BU16" s="56">
        <v>20580</v>
      </c>
      <c r="BV16" s="56">
        <v>302812</v>
      </c>
      <c r="BW16" s="56">
        <v>95695</v>
      </c>
      <c r="BX16" s="56">
        <v>431216</v>
      </c>
      <c r="BY16" s="56">
        <v>369</v>
      </c>
      <c r="BZ16" s="56">
        <v>11871</v>
      </c>
      <c r="CA16" s="56">
        <v>11370</v>
      </c>
      <c r="CB16" s="56">
        <v>12318</v>
      </c>
      <c r="CC16" s="56">
        <v>2012</v>
      </c>
      <c r="CD16" s="56">
        <v>37571</v>
      </c>
      <c r="CE16" s="56">
        <v>37940</v>
      </c>
      <c r="CF16" s="56">
        <v>54</v>
      </c>
      <c r="CG16" s="56">
        <v>2248</v>
      </c>
      <c r="CH16" s="56">
        <v>472</v>
      </c>
      <c r="CI16" s="56">
        <v>21320</v>
      </c>
      <c r="CJ16" s="56">
        <v>4061</v>
      </c>
      <c r="CK16" s="56" t="s">
        <v>554</v>
      </c>
      <c r="CL16" s="56" t="s">
        <v>554</v>
      </c>
      <c r="CM16" s="56">
        <v>0</v>
      </c>
      <c r="CN16" s="56">
        <v>0</v>
      </c>
      <c r="CO16" s="56">
        <v>24040</v>
      </c>
      <c r="CP16" s="56">
        <v>922</v>
      </c>
      <c r="CQ16" s="56">
        <v>25016</v>
      </c>
      <c r="CR16" s="56">
        <v>0</v>
      </c>
      <c r="CS16" s="56">
        <v>234</v>
      </c>
      <c r="CT16" s="56">
        <v>54</v>
      </c>
      <c r="CU16" s="56">
        <v>1497</v>
      </c>
      <c r="DA16" s="56">
        <v>1785</v>
      </c>
      <c r="DB16" s="56">
        <v>1785</v>
      </c>
      <c r="DC16" s="56" t="s">
        <v>554</v>
      </c>
      <c r="DD16" s="56" t="s">
        <v>554</v>
      </c>
      <c r="DE16" s="56" t="s">
        <v>554</v>
      </c>
      <c r="DF16" s="56" t="s">
        <v>554</v>
      </c>
      <c r="DG16" s="56" t="s">
        <v>554</v>
      </c>
      <c r="DH16" s="56">
        <v>195241</v>
      </c>
      <c r="DI16" s="56">
        <v>315001</v>
      </c>
      <c r="DJ16" s="56">
        <v>266847</v>
      </c>
      <c r="DK16" s="56">
        <v>55786</v>
      </c>
      <c r="DL16" s="56">
        <v>832875</v>
      </c>
      <c r="DM16" s="56">
        <v>2390</v>
      </c>
      <c r="DN16" s="56">
        <v>532</v>
      </c>
      <c r="DO16" s="56">
        <v>19355</v>
      </c>
      <c r="DP16" s="56">
        <v>17118</v>
      </c>
      <c r="DQ16" s="56">
        <v>279377</v>
      </c>
      <c r="DR16" s="56">
        <v>9576</v>
      </c>
      <c r="DS16" s="56">
        <v>0</v>
      </c>
      <c r="DT16" s="56">
        <v>36</v>
      </c>
      <c r="DU16" s="56">
        <v>22277</v>
      </c>
      <c r="DV16" s="56" t="s">
        <v>554</v>
      </c>
      <c r="DW16" s="56" t="s">
        <v>554</v>
      </c>
      <c r="DX16" s="56" t="s">
        <v>554</v>
      </c>
      <c r="DY16" s="56" t="s">
        <v>554</v>
      </c>
      <c r="DZ16" s="56" t="s">
        <v>554</v>
      </c>
      <c r="EA16" s="56" t="s">
        <v>554</v>
      </c>
      <c r="EB16" s="56" t="s">
        <v>554</v>
      </c>
      <c r="EC16" s="56" t="s">
        <v>554</v>
      </c>
      <c r="ED16" s="56">
        <v>51571</v>
      </c>
      <c r="EE16" s="56">
        <v>280</v>
      </c>
      <c r="EF16" s="56">
        <v>1663372</v>
      </c>
      <c r="EG16" s="56" t="s">
        <v>554</v>
      </c>
      <c r="EH16" s="56" t="s">
        <v>554</v>
      </c>
      <c r="EI16" s="56">
        <v>11</v>
      </c>
      <c r="EJ16" s="56" t="s">
        <v>554</v>
      </c>
      <c r="EK16" s="56" t="s">
        <v>554</v>
      </c>
      <c r="EL16" s="56" t="s">
        <v>554</v>
      </c>
      <c r="EM16" s="56">
        <v>4955630</v>
      </c>
      <c r="EN16" s="56">
        <v>1133324</v>
      </c>
      <c r="EO16" s="56">
        <v>14730</v>
      </c>
      <c r="EP16" s="56">
        <v>38643</v>
      </c>
      <c r="EQ16" s="56">
        <v>25718</v>
      </c>
      <c r="ER16" s="56">
        <v>38024</v>
      </c>
      <c r="ES16" s="56">
        <v>3077</v>
      </c>
      <c r="ET16" s="56">
        <v>45886</v>
      </c>
      <c r="EU16" s="56">
        <v>10326</v>
      </c>
      <c r="EV16" s="56" t="s">
        <v>3426</v>
      </c>
      <c r="EW16" s="56">
        <v>5646</v>
      </c>
      <c r="EX16" s="56">
        <v>15000</v>
      </c>
      <c r="EY16" s="56">
        <v>18000</v>
      </c>
      <c r="EZ16" s="56">
        <v>7000</v>
      </c>
      <c r="FA16" s="56">
        <v>0</v>
      </c>
      <c r="FB16" s="56">
        <v>0</v>
      </c>
      <c r="FC16" s="56">
        <v>29099</v>
      </c>
      <c r="FD16" s="56">
        <v>0</v>
      </c>
      <c r="FE16" s="56">
        <v>0</v>
      </c>
      <c r="FF16" s="56">
        <v>251149</v>
      </c>
      <c r="FG16" s="56">
        <v>120884</v>
      </c>
      <c r="FH16" s="56">
        <v>681329</v>
      </c>
      <c r="FI16" s="56">
        <v>12723</v>
      </c>
      <c r="FJ16" s="56">
        <v>154701</v>
      </c>
      <c r="FK16" s="56">
        <v>2075634</v>
      </c>
      <c r="FL16" s="56">
        <v>9385374</v>
      </c>
      <c r="FM16" s="56">
        <v>42236</v>
      </c>
      <c r="FN16" s="56">
        <v>10191</v>
      </c>
      <c r="FO16" s="56">
        <v>35394</v>
      </c>
      <c r="FP16" s="56">
        <v>17004</v>
      </c>
      <c r="FQ16" s="56">
        <v>5746</v>
      </c>
      <c r="FR16" s="56">
        <v>0</v>
      </c>
      <c r="FS16" s="56">
        <v>339235</v>
      </c>
      <c r="FT16" s="56">
        <v>232292</v>
      </c>
      <c r="FU16" s="56">
        <v>229856</v>
      </c>
      <c r="FV16" s="56">
        <v>911954</v>
      </c>
      <c r="FW16" s="56">
        <v>8473420</v>
      </c>
      <c r="FX16" s="56">
        <v>364377</v>
      </c>
      <c r="FY16" s="56">
        <v>5054700</v>
      </c>
      <c r="FZ16" s="56">
        <v>1156000</v>
      </c>
      <c r="GA16" s="56">
        <v>295400</v>
      </c>
      <c r="GB16" s="56">
        <v>3024000</v>
      </c>
      <c r="GC16" s="56">
        <v>9530100</v>
      </c>
      <c r="GD16" s="56">
        <v>957600</v>
      </c>
      <c r="GE16" s="56">
        <v>8572500</v>
      </c>
      <c r="GF16" s="56">
        <v>271400</v>
      </c>
      <c r="GG16" s="56">
        <v>0</v>
      </c>
      <c r="GH16" s="56">
        <v>0</v>
      </c>
      <c r="GI16" s="56">
        <v>0</v>
      </c>
      <c r="GJ16" s="56">
        <v>0</v>
      </c>
      <c r="GK16" s="56">
        <v>0</v>
      </c>
      <c r="GL16" s="56">
        <v>0</v>
      </c>
      <c r="GM16" s="56">
        <v>0</v>
      </c>
      <c r="GN16" s="56" t="s">
        <v>554</v>
      </c>
      <c r="GO16" s="56" t="s">
        <v>554</v>
      </c>
      <c r="GP16" s="56" t="s">
        <v>554</v>
      </c>
      <c r="GQ16" s="56" t="s">
        <v>554</v>
      </c>
      <c r="GR16" s="56" t="s">
        <v>554</v>
      </c>
      <c r="GS16" s="56" t="s">
        <v>554</v>
      </c>
      <c r="GT16" s="56" t="s">
        <v>554</v>
      </c>
      <c r="GU16" s="56" t="s">
        <v>554</v>
      </c>
      <c r="GW16" s="56">
        <v>11</v>
      </c>
      <c r="GX16" s="56">
        <v>0</v>
      </c>
      <c r="GY16" s="56">
        <v>11</v>
      </c>
      <c r="GZ16" s="56">
        <v>0</v>
      </c>
      <c r="HA16" s="56">
        <v>0</v>
      </c>
      <c r="HB16" s="56">
        <v>0</v>
      </c>
    </row>
    <row r="17" spans="1:210" ht="12.75" customHeight="1" x14ac:dyDescent="0.3">
      <c r="A17" s="397" t="s">
        <v>385</v>
      </c>
      <c r="B17" s="423">
        <v>15</v>
      </c>
      <c r="C17" s="397" t="s">
        <v>386</v>
      </c>
      <c r="D17" s="397" t="s">
        <v>6905</v>
      </c>
      <c r="E17" s="56" t="s">
        <v>6906</v>
      </c>
      <c r="F17" s="398" t="s">
        <v>900</v>
      </c>
      <c r="G17" s="397">
        <v>29</v>
      </c>
      <c r="H17" s="397">
        <v>0</v>
      </c>
      <c r="I17" s="56" t="s">
        <v>6476</v>
      </c>
      <c r="J17" s="56" t="s">
        <v>38</v>
      </c>
      <c r="L17" s="56" t="s">
        <v>139</v>
      </c>
      <c r="M17" s="56">
        <v>1</v>
      </c>
      <c r="N17" s="56">
        <v>1</v>
      </c>
      <c r="O17" s="56">
        <v>0</v>
      </c>
      <c r="P17" s="56">
        <v>0</v>
      </c>
      <c r="Q17" s="56">
        <v>0</v>
      </c>
      <c r="R17" s="56">
        <v>2</v>
      </c>
      <c r="S17" s="56">
        <v>1</v>
      </c>
      <c r="T17" s="56">
        <v>1</v>
      </c>
      <c r="U17" s="56">
        <v>0</v>
      </c>
      <c r="V17" s="56">
        <v>0</v>
      </c>
      <c r="W17" s="56">
        <v>0</v>
      </c>
      <c r="X17" s="56">
        <v>0</v>
      </c>
      <c r="Y17" s="56">
        <v>0</v>
      </c>
      <c r="Z17" s="56">
        <v>0</v>
      </c>
      <c r="AA17" s="56">
        <v>6</v>
      </c>
      <c r="AB17" s="56">
        <v>0</v>
      </c>
      <c r="AC17" s="56">
        <v>0</v>
      </c>
      <c r="AD17" s="56">
        <v>0</v>
      </c>
      <c r="AE17" s="56">
        <v>0</v>
      </c>
      <c r="AF17" s="56">
        <v>0</v>
      </c>
      <c r="AG17" s="56">
        <v>0</v>
      </c>
      <c r="AH17" s="56">
        <v>0</v>
      </c>
      <c r="AI17" s="56">
        <v>0</v>
      </c>
      <c r="AJ17" s="56">
        <v>0</v>
      </c>
      <c r="AK17" s="56">
        <v>0</v>
      </c>
      <c r="AL17" s="56">
        <v>0</v>
      </c>
      <c r="AM17" s="56">
        <v>0</v>
      </c>
      <c r="AN17" s="56">
        <v>0</v>
      </c>
      <c r="AO17" s="56">
        <v>0</v>
      </c>
      <c r="AP17" s="56">
        <v>0</v>
      </c>
      <c r="AQ17" s="56">
        <v>1</v>
      </c>
      <c r="AR17" s="56">
        <v>1</v>
      </c>
      <c r="AS17" s="56">
        <v>0</v>
      </c>
      <c r="AT17" s="56">
        <v>0</v>
      </c>
      <c r="AU17" s="56">
        <v>0</v>
      </c>
      <c r="AV17" s="56">
        <v>2</v>
      </c>
      <c r="AW17" s="56">
        <v>1</v>
      </c>
      <c r="AX17" s="56">
        <v>1</v>
      </c>
      <c r="AY17" s="56">
        <v>0</v>
      </c>
      <c r="AZ17" s="56">
        <v>0</v>
      </c>
      <c r="BA17" s="56">
        <v>0</v>
      </c>
      <c r="BB17" s="56">
        <v>0</v>
      </c>
      <c r="BC17" s="56">
        <v>0</v>
      </c>
      <c r="BD17" s="56">
        <v>0</v>
      </c>
      <c r="BE17" s="56">
        <v>6</v>
      </c>
      <c r="BF17" s="56">
        <v>0</v>
      </c>
      <c r="BG17" s="56">
        <v>0</v>
      </c>
      <c r="BH17" s="56" t="s">
        <v>1832</v>
      </c>
      <c r="BI17" s="56">
        <v>121059</v>
      </c>
      <c r="BJ17" s="56" t="s">
        <v>1832</v>
      </c>
      <c r="BK17" s="56">
        <v>566179</v>
      </c>
      <c r="BL17" s="56">
        <v>140</v>
      </c>
      <c r="BM17" s="56">
        <v>314632</v>
      </c>
      <c r="BN17" s="56">
        <v>68299.100000000006</v>
      </c>
      <c r="BO17" s="56">
        <v>6</v>
      </c>
      <c r="BP17" s="56">
        <v>151378</v>
      </c>
      <c r="BQ17" s="56">
        <v>12508</v>
      </c>
      <c r="BR17" s="56">
        <v>48499</v>
      </c>
      <c r="BS17" s="56">
        <v>33262</v>
      </c>
      <c r="BT17" s="56">
        <v>39668</v>
      </c>
      <c r="BU17" s="56">
        <v>13621</v>
      </c>
      <c r="BV17" s="56">
        <v>135050</v>
      </c>
      <c r="BW17" s="56">
        <v>4333</v>
      </c>
      <c r="BX17" s="56">
        <v>151891</v>
      </c>
      <c r="BY17" s="56">
        <v>59</v>
      </c>
      <c r="BZ17" s="56">
        <v>4526</v>
      </c>
      <c r="CA17" s="56">
        <v>2153</v>
      </c>
      <c r="CB17" s="56">
        <v>6812</v>
      </c>
      <c r="CC17" s="56">
        <v>1227</v>
      </c>
      <c r="CD17" s="56">
        <v>14718</v>
      </c>
      <c r="CE17" s="56">
        <v>14777</v>
      </c>
      <c r="CF17" s="56">
        <v>0</v>
      </c>
      <c r="CG17" s="56">
        <v>3622</v>
      </c>
      <c r="CH17" s="56">
        <v>302</v>
      </c>
      <c r="CI17" s="56">
        <v>6968</v>
      </c>
      <c r="CJ17" s="56">
        <v>59446</v>
      </c>
      <c r="CK17" s="56">
        <v>28884</v>
      </c>
      <c r="CL17" s="56">
        <v>30820</v>
      </c>
      <c r="CM17" s="56">
        <v>1868</v>
      </c>
      <c r="CN17" s="56" t="s">
        <v>554</v>
      </c>
      <c r="CO17" s="56">
        <v>10892</v>
      </c>
      <c r="CP17" s="56">
        <v>316</v>
      </c>
      <c r="CQ17" s="56">
        <v>11208</v>
      </c>
      <c r="CR17" s="56">
        <v>0</v>
      </c>
      <c r="CS17" s="56">
        <v>80</v>
      </c>
      <c r="CT17" s="56">
        <v>4</v>
      </c>
      <c r="CU17" s="56">
        <v>1</v>
      </c>
      <c r="DA17" s="56">
        <v>85</v>
      </c>
      <c r="DB17" s="56">
        <v>85</v>
      </c>
      <c r="DC17" s="56">
        <v>8</v>
      </c>
      <c r="DD17" s="56">
        <v>40.29</v>
      </c>
      <c r="DE17" s="56">
        <v>48.29</v>
      </c>
      <c r="DF17" s="56">
        <v>171</v>
      </c>
      <c r="DG17" s="56">
        <v>8301.5</v>
      </c>
      <c r="DH17" s="56">
        <v>85238</v>
      </c>
      <c r="DI17" s="56">
        <v>45438</v>
      </c>
      <c r="DJ17" s="56">
        <v>139545</v>
      </c>
      <c r="DK17" s="56">
        <v>26623</v>
      </c>
      <c r="DL17" s="56">
        <v>296844</v>
      </c>
      <c r="DM17" s="56">
        <v>8168</v>
      </c>
      <c r="DN17" s="56">
        <v>231</v>
      </c>
      <c r="DO17" s="56">
        <v>1281</v>
      </c>
      <c r="DP17" s="56">
        <v>10080</v>
      </c>
      <c r="DQ17" s="56">
        <v>17937</v>
      </c>
      <c r="DR17" s="56">
        <v>5525</v>
      </c>
      <c r="DS17" s="56">
        <v>65</v>
      </c>
      <c r="DT17" s="56" t="s">
        <v>554</v>
      </c>
      <c r="DU17" s="56">
        <v>9680</v>
      </c>
      <c r="DV17" s="56">
        <v>13141</v>
      </c>
      <c r="DW17" s="56">
        <v>7402</v>
      </c>
      <c r="DX17" s="56">
        <v>26</v>
      </c>
      <c r="DY17" s="56">
        <v>54</v>
      </c>
      <c r="DZ17" s="56">
        <v>79</v>
      </c>
      <c r="EA17" s="56" t="s">
        <v>554</v>
      </c>
      <c r="EB17" s="56" t="s">
        <v>554</v>
      </c>
      <c r="EC17" s="56" t="s">
        <v>554</v>
      </c>
      <c r="ED17" s="56">
        <v>11297</v>
      </c>
      <c r="EE17" s="56">
        <v>129</v>
      </c>
      <c r="EF17" s="56">
        <v>1015232</v>
      </c>
      <c r="EG17" s="56" t="s">
        <v>554</v>
      </c>
      <c r="EH17" s="56" t="s">
        <v>554</v>
      </c>
      <c r="EI17" s="56">
        <v>6</v>
      </c>
      <c r="EJ17" s="56">
        <v>82043</v>
      </c>
      <c r="EK17" s="56">
        <v>0</v>
      </c>
      <c r="EL17" s="56">
        <v>2</v>
      </c>
      <c r="EM17" s="56" t="s">
        <v>554</v>
      </c>
      <c r="EN17" s="56" t="s">
        <v>554</v>
      </c>
      <c r="EO17" s="56" t="s">
        <v>554</v>
      </c>
      <c r="EP17" s="56" t="s">
        <v>554</v>
      </c>
      <c r="EQ17" s="56" t="s">
        <v>554</v>
      </c>
      <c r="ER17" s="56" t="s">
        <v>554</v>
      </c>
      <c r="ES17" s="56" t="s">
        <v>554</v>
      </c>
      <c r="ET17" s="56" t="s">
        <v>554</v>
      </c>
      <c r="EU17" s="56" t="s">
        <v>554</v>
      </c>
      <c r="EV17" s="56" t="s">
        <v>554</v>
      </c>
      <c r="EW17" s="56" t="s">
        <v>554</v>
      </c>
      <c r="EX17" s="56" t="s">
        <v>554</v>
      </c>
      <c r="EY17" s="56" t="s">
        <v>554</v>
      </c>
      <c r="EZ17" s="56" t="s">
        <v>554</v>
      </c>
      <c r="FA17" s="56" t="s">
        <v>554</v>
      </c>
      <c r="FB17" s="56" t="s">
        <v>554</v>
      </c>
      <c r="FC17" s="56" t="s">
        <v>554</v>
      </c>
      <c r="FD17" s="56" t="s">
        <v>554</v>
      </c>
      <c r="FE17" s="56" t="s">
        <v>554</v>
      </c>
      <c r="FF17" s="56" t="s">
        <v>554</v>
      </c>
      <c r="FG17" s="56" t="s">
        <v>554</v>
      </c>
      <c r="FH17" s="56" t="s">
        <v>554</v>
      </c>
      <c r="FI17" s="56" t="s">
        <v>554</v>
      </c>
      <c r="FJ17" s="56" t="s">
        <v>554</v>
      </c>
      <c r="FK17" s="56" t="s">
        <v>554</v>
      </c>
      <c r="FL17" s="56" t="s">
        <v>554</v>
      </c>
      <c r="FM17" s="56" t="s">
        <v>554</v>
      </c>
      <c r="FN17" s="56" t="s">
        <v>554</v>
      </c>
      <c r="FO17" s="56" t="s">
        <v>554</v>
      </c>
      <c r="FP17" s="56" t="s">
        <v>554</v>
      </c>
      <c r="FQ17" s="56" t="s">
        <v>554</v>
      </c>
      <c r="FR17" s="56" t="s">
        <v>554</v>
      </c>
      <c r="FS17" s="56" t="s">
        <v>554</v>
      </c>
      <c r="FT17" s="56" t="s">
        <v>554</v>
      </c>
      <c r="FU17" s="56" t="s">
        <v>554</v>
      </c>
      <c r="FV17" s="56" t="s">
        <v>554</v>
      </c>
      <c r="FW17" s="56" t="s">
        <v>554</v>
      </c>
      <c r="FX17" s="56" t="s">
        <v>554</v>
      </c>
      <c r="FY17" s="56" t="s">
        <v>554</v>
      </c>
      <c r="FZ17" s="56" t="s">
        <v>554</v>
      </c>
      <c r="GA17" s="56" t="s">
        <v>554</v>
      </c>
      <c r="GB17" s="56" t="s">
        <v>554</v>
      </c>
      <c r="GC17" s="56" t="s">
        <v>554</v>
      </c>
      <c r="GD17" s="56" t="s">
        <v>554</v>
      </c>
      <c r="GE17" s="56" t="s">
        <v>554</v>
      </c>
      <c r="GF17" s="56" t="s">
        <v>554</v>
      </c>
      <c r="GG17" s="56" t="s">
        <v>554</v>
      </c>
      <c r="GH17" s="56" t="s">
        <v>554</v>
      </c>
      <c r="GI17" s="56" t="s">
        <v>554</v>
      </c>
      <c r="GJ17" s="56" t="s">
        <v>554</v>
      </c>
      <c r="GK17" s="56" t="s">
        <v>554</v>
      </c>
      <c r="GL17" s="56" t="s">
        <v>554</v>
      </c>
      <c r="GM17" s="56" t="s">
        <v>554</v>
      </c>
      <c r="GN17" s="56" t="s">
        <v>554</v>
      </c>
      <c r="GO17" s="56" t="s">
        <v>554</v>
      </c>
      <c r="GP17" s="56" t="s">
        <v>554</v>
      </c>
      <c r="GQ17" s="56" t="s">
        <v>554</v>
      </c>
      <c r="GR17" s="56" t="s">
        <v>554</v>
      </c>
      <c r="GS17" s="56" t="s">
        <v>554</v>
      </c>
      <c r="GT17" s="56" t="s">
        <v>554</v>
      </c>
      <c r="GU17" s="56" t="s">
        <v>7206</v>
      </c>
      <c r="GW17" s="56">
        <v>6</v>
      </c>
      <c r="GX17" s="56">
        <v>0</v>
      </c>
      <c r="GY17" s="56">
        <v>5</v>
      </c>
      <c r="GZ17" s="56">
        <v>1</v>
      </c>
      <c r="HA17" s="56">
        <v>0</v>
      </c>
      <c r="HB17" s="56">
        <v>0</v>
      </c>
    </row>
    <row r="18" spans="1:210" ht="12.75" customHeight="1" x14ac:dyDescent="0.3">
      <c r="A18" s="397" t="s">
        <v>385</v>
      </c>
      <c r="B18" s="423">
        <v>16</v>
      </c>
      <c r="C18" s="397" t="s">
        <v>386</v>
      </c>
      <c r="D18" s="397" t="s">
        <v>6907</v>
      </c>
      <c r="E18" s="56" t="s">
        <v>6908</v>
      </c>
      <c r="F18" s="398" t="s">
        <v>900</v>
      </c>
      <c r="G18" s="397">
        <v>31</v>
      </c>
      <c r="H18" s="397">
        <v>0</v>
      </c>
      <c r="I18" s="56" t="s">
        <v>6476</v>
      </c>
      <c r="J18" s="56" t="s">
        <v>38</v>
      </c>
      <c r="L18" s="56" t="s">
        <v>141</v>
      </c>
      <c r="M18" s="56">
        <v>9</v>
      </c>
      <c r="N18" s="56">
        <v>0</v>
      </c>
      <c r="O18" s="56">
        <v>0</v>
      </c>
      <c r="P18" s="56">
        <v>1</v>
      </c>
      <c r="Q18" s="56">
        <v>0</v>
      </c>
      <c r="R18" s="56">
        <v>0</v>
      </c>
      <c r="S18" s="56">
        <v>0</v>
      </c>
      <c r="T18" s="56">
        <v>0</v>
      </c>
      <c r="U18" s="56">
        <v>3</v>
      </c>
      <c r="V18" s="56">
        <v>1</v>
      </c>
      <c r="W18" s="56">
        <v>0</v>
      </c>
      <c r="X18" s="56">
        <v>1</v>
      </c>
      <c r="Y18" s="56">
        <v>0</v>
      </c>
      <c r="Z18" s="56">
        <v>0</v>
      </c>
      <c r="AA18" s="56">
        <v>15</v>
      </c>
      <c r="AB18" s="56">
        <v>0</v>
      </c>
      <c r="AC18" s="56">
        <v>0</v>
      </c>
      <c r="AD18" s="56">
        <v>0</v>
      </c>
      <c r="AE18" s="56">
        <v>1</v>
      </c>
      <c r="AF18" s="56">
        <v>0</v>
      </c>
      <c r="AG18" s="56">
        <v>1</v>
      </c>
      <c r="AH18" s="56">
        <v>0</v>
      </c>
      <c r="AI18" s="56">
        <v>0</v>
      </c>
      <c r="AJ18" s="56">
        <v>0</v>
      </c>
      <c r="AK18" s="56">
        <v>0</v>
      </c>
      <c r="AL18" s="56">
        <v>0</v>
      </c>
      <c r="AM18" s="56">
        <v>0</v>
      </c>
      <c r="AN18" s="56">
        <v>0</v>
      </c>
      <c r="AO18" s="56">
        <v>0</v>
      </c>
      <c r="AP18" s="56">
        <v>2</v>
      </c>
      <c r="AQ18" s="56">
        <v>9</v>
      </c>
      <c r="AR18" s="56">
        <v>0</v>
      </c>
      <c r="AS18" s="56">
        <v>0</v>
      </c>
      <c r="AT18" s="56">
        <v>2</v>
      </c>
      <c r="AU18" s="56">
        <v>0</v>
      </c>
      <c r="AV18" s="56">
        <v>1</v>
      </c>
      <c r="AW18" s="56">
        <v>0</v>
      </c>
      <c r="AX18" s="56">
        <v>0</v>
      </c>
      <c r="AY18" s="56">
        <v>3</v>
      </c>
      <c r="AZ18" s="56">
        <v>1</v>
      </c>
      <c r="BA18" s="56">
        <v>0</v>
      </c>
      <c r="BB18" s="56">
        <v>1</v>
      </c>
      <c r="BC18" s="56">
        <v>0</v>
      </c>
      <c r="BD18" s="56">
        <v>0</v>
      </c>
      <c r="BE18" s="56">
        <v>17</v>
      </c>
      <c r="BF18" s="56">
        <v>1</v>
      </c>
      <c r="BG18" s="56">
        <v>1</v>
      </c>
      <c r="BH18" s="56" t="s">
        <v>916</v>
      </c>
      <c r="BI18" s="56">
        <v>151932</v>
      </c>
      <c r="BJ18" s="56" t="s">
        <v>916</v>
      </c>
      <c r="BK18" s="56">
        <v>188400</v>
      </c>
      <c r="BL18" s="56">
        <v>158</v>
      </c>
      <c r="BM18" s="56">
        <v>562243</v>
      </c>
      <c r="BN18" s="56">
        <v>106477</v>
      </c>
      <c r="BO18" s="56">
        <v>14</v>
      </c>
      <c r="BP18" s="56">
        <v>392447</v>
      </c>
      <c r="BQ18" s="56">
        <v>11324</v>
      </c>
      <c r="BR18" s="56">
        <v>72194</v>
      </c>
      <c r="BS18" s="56">
        <v>62437</v>
      </c>
      <c r="BT18" s="56">
        <v>94203</v>
      </c>
      <c r="BU18" s="56">
        <v>28762</v>
      </c>
      <c r="BV18" s="56">
        <v>257596</v>
      </c>
      <c r="BW18" s="56">
        <v>106065</v>
      </c>
      <c r="BX18" s="56">
        <v>374985</v>
      </c>
      <c r="BY18" s="56">
        <v>149</v>
      </c>
      <c r="BZ18" s="56">
        <v>11077</v>
      </c>
      <c r="CA18" s="56">
        <v>7707</v>
      </c>
      <c r="CB18" s="56">
        <v>15473</v>
      </c>
      <c r="CC18" s="56">
        <v>6802</v>
      </c>
      <c r="CD18" s="56">
        <v>41059</v>
      </c>
      <c r="CE18" s="56">
        <v>41208</v>
      </c>
      <c r="CF18" s="56">
        <v>0</v>
      </c>
      <c r="CG18" s="56">
        <v>4902</v>
      </c>
      <c r="CH18" s="56">
        <v>157</v>
      </c>
      <c r="CI18" s="56">
        <v>16158</v>
      </c>
      <c r="CJ18" s="56">
        <v>14569</v>
      </c>
      <c r="CK18" s="56">
        <v>7054</v>
      </c>
      <c r="CL18" s="56">
        <v>18015</v>
      </c>
      <c r="CM18" s="56">
        <v>0</v>
      </c>
      <c r="CN18" s="56">
        <v>140</v>
      </c>
      <c r="CO18" s="56">
        <v>21217</v>
      </c>
      <c r="CP18" s="56">
        <v>262</v>
      </c>
      <c r="CQ18" s="56">
        <v>21479</v>
      </c>
      <c r="CR18" s="56">
        <v>0</v>
      </c>
      <c r="CS18" s="56">
        <v>443</v>
      </c>
      <c r="CT18" s="56">
        <v>1</v>
      </c>
      <c r="CU18" s="56">
        <v>2111</v>
      </c>
      <c r="DA18" s="56">
        <v>2555</v>
      </c>
      <c r="DB18" s="56">
        <v>2555</v>
      </c>
      <c r="DC18" s="56">
        <v>16</v>
      </c>
      <c r="DD18" s="56">
        <v>71</v>
      </c>
      <c r="DE18" s="56">
        <v>87</v>
      </c>
      <c r="DF18" s="56">
        <v>128</v>
      </c>
      <c r="DG18" s="56">
        <v>12342</v>
      </c>
      <c r="DH18" s="56">
        <v>228171</v>
      </c>
      <c r="DI18" s="56">
        <v>139528</v>
      </c>
      <c r="DJ18" s="56">
        <v>459559</v>
      </c>
      <c r="DK18" s="56">
        <v>102552</v>
      </c>
      <c r="DL18" s="56">
        <v>929810</v>
      </c>
      <c r="DM18" s="56">
        <v>7902</v>
      </c>
      <c r="DN18" s="56">
        <v>290</v>
      </c>
      <c r="DO18" s="56">
        <v>12389</v>
      </c>
      <c r="DP18" s="56">
        <v>46228</v>
      </c>
      <c r="DQ18" s="56">
        <v>154535</v>
      </c>
      <c r="DR18" s="56">
        <v>32167</v>
      </c>
      <c r="DS18" s="56">
        <v>0</v>
      </c>
      <c r="DT18" s="56">
        <v>169</v>
      </c>
      <c r="DU18" s="56">
        <v>20581</v>
      </c>
      <c r="DV18" s="56">
        <v>41301</v>
      </c>
      <c r="DW18" s="56">
        <v>25836</v>
      </c>
      <c r="DX18" s="56">
        <v>54</v>
      </c>
      <c r="DY18" s="56">
        <v>71</v>
      </c>
      <c r="DZ18" s="56">
        <v>83</v>
      </c>
      <c r="EA18" s="56" t="s">
        <v>554</v>
      </c>
      <c r="EB18" s="56" t="s">
        <v>554</v>
      </c>
      <c r="EC18" s="56" t="s">
        <v>554</v>
      </c>
      <c r="ED18" s="56">
        <v>33417</v>
      </c>
      <c r="EE18" s="56">
        <v>531</v>
      </c>
      <c r="EF18" s="56">
        <v>901850</v>
      </c>
      <c r="EG18" s="56">
        <v>0</v>
      </c>
      <c r="EH18" s="56" t="s">
        <v>777</v>
      </c>
      <c r="EI18" s="56">
        <v>8</v>
      </c>
      <c r="EJ18" s="56">
        <v>1540293</v>
      </c>
      <c r="EK18" s="56">
        <v>27</v>
      </c>
      <c r="EL18" s="56">
        <v>17</v>
      </c>
      <c r="EM18" s="56">
        <v>2457540</v>
      </c>
      <c r="EN18" s="56">
        <v>438218</v>
      </c>
      <c r="EO18" s="56">
        <v>3893.93</v>
      </c>
      <c r="EP18" s="56">
        <v>55664.5</v>
      </c>
      <c r="EQ18" s="56">
        <v>40611.980000000003</v>
      </c>
      <c r="ER18" s="56">
        <v>64381.89</v>
      </c>
      <c r="ES18" s="56">
        <v>24404.36</v>
      </c>
      <c r="ET18" s="56">
        <v>42909.77</v>
      </c>
      <c r="EU18" s="56">
        <v>4600</v>
      </c>
      <c r="EV18" s="56">
        <v>0</v>
      </c>
      <c r="EW18" s="56">
        <v>23672.57</v>
      </c>
      <c r="EX18" s="56">
        <v>2009.58</v>
      </c>
      <c r="EY18" s="56">
        <v>7994.93</v>
      </c>
      <c r="EZ18" s="56">
        <v>24200</v>
      </c>
      <c r="FA18" s="56">
        <v>0</v>
      </c>
      <c r="FB18" s="56">
        <v>0</v>
      </c>
      <c r="FC18" s="56">
        <v>71449</v>
      </c>
      <c r="FD18" s="56">
        <v>0</v>
      </c>
      <c r="FE18" s="56">
        <v>0</v>
      </c>
      <c r="FF18" s="56">
        <v>365792.50999999995</v>
      </c>
      <c r="FG18" s="56">
        <v>76674</v>
      </c>
      <c r="FH18" s="56">
        <v>373692</v>
      </c>
      <c r="FI18" s="56">
        <v>15088</v>
      </c>
      <c r="FJ18" s="56">
        <v>860</v>
      </c>
      <c r="FK18" s="56">
        <v>54039</v>
      </c>
      <c r="FL18" s="56">
        <v>3781903.51</v>
      </c>
      <c r="FM18" s="56">
        <v>42137</v>
      </c>
      <c r="FN18" s="56">
        <v>0</v>
      </c>
      <c r="FO18" s="56">
        <v>33100.449999999997</v>
      </c>
      <c r="FP18" s="56">
        <v>3127</v>
      </c>
      <c r="FQ18" s="56">
        <v>888</v>
      </c>
      <c r="FR18" s="56">
        <v>13746.2</v>
      </c>
      <c r="FS18" s="56">
        <v>0</v>
      </c>
      <c r="FT18" s="56">
        <v>145128</v>
      </c>
      <c r="FU18" s="56">
        <v>15366.45</v>
      </c>
      <c r="FV18" s="56">
        <v>253493.1</v>
      </c>
      <c r="FW18" s="56">
        <v>3528410.4099999997</v>
      </c>
      <c r="FX18" s="56" t="s">
        <v>554</v>
      </c>
      <c r="FY18" s="56">
        <v>2664286</v>
      </c>
      <c r="FZ18" s="56">
        <v>505891</v>
      </c>
      <c r="GA18" s="56">
        <v>405880</v>
      </c>
      <c r="GB18" s="56">
        <v>130713</v>
      </c>
      <c r="GC18" s="56">
        <v>3706770</v>
      </c>
      <c r="GD18" s="56">
        <v>249738</v>
      </c>
      <c r="GE18" s="56">
        <v>3457032</v>
      </c>
      <c r="GF18" s="56" t="s">
        <v>554</v>
      </c>
      <c r="GG18" s="56">
        <v>0</v>
      </c>
      <c r="GH18" s="56">
        <v>23195</v>
      </c>
      <c r="GI18" s="56">
        <v>0</v>
      </c>
      <c r="GJ18" s="56">
        <v>0</v>
      </c>
      <c r="GK18" s="56">
        <v>0</v>
      </c>
      <c r="GL18" s="56">
        <v>47635</v>
      </c>
      <c r="GM18" s="56">
        <v>70830</v>
      </c>
      <c r="GN18" s="56" t="s">
        <v>7207</v>
      </c>
      <c r="GO18" s="56" t="s">
        <v>554</v>
      </c>
      <c r="GP18" s="56" t="s">
        <v>554</v>
      </c>
      <c r="GQ18" s="56" t="s">
        <v>554</v>
      </c>
      <c r="GR18" s="56" t="s">
        <v>7208</v>
      </c>
      <c r="GS18" s="56" t="s">
        <v>554</v>
      </c>
      <c r="GT18" s="56" t="s">
        <v>554</v>
      </c>
      <c r="GU18" s="56" t="s">
        <v>7209</v>
      </c>
      <c r="GW18" s="56">
        <v>15</v>
      </c>
      <c r="GX18" s="56">
        <v>2</v>
      </c>
      <c r="GY18" s="56">
        <v>11</v>
      </c>
      <c r="GZ18" s="56">
        <v>2</v>
      </c>
      <c r="HA18" s="56">
        <v>4</v>
      </c>
      <c r="HB18" s="56">
        <v>0</v>
      </c>
    </row>
    <row r="19" spans="1:210" ht="12.75" customHeight="1" x14ac:dyDescent="0.3">
      <c r="A19" s="397" t="s">
        <v>385</v>
      </c>
      <c r="B19" s="423">
        <v>17</v>
      </c>
      <c r="C19" s="397" t="s">
        <v>386</v>
      </c>
      <c r="D19" s="397" t="s">
        <v>6909</v>
      </c>
      <c r="E19" s="56" t="s">
        <v>6910</v>
      </c>
      <c r="F19" s="398" t="s">
        <v>900</v>
      </c>
      <c r="G19" s="397">
        <v>43.5</v>
      </c>
      <c r="H19" s="397">
        <v>0</v>
      </c>
      <c r="I19" s="56" t="s">
        <v>810</v>
      </c>
      <c r="J19" s="56" t="s">
        <v>38</v>
      </c>
      <c r="L19" s="56" t="s">
        <v>241</v>
      </c>
      <c r="M19" s="56">
        <v>0</v>
      </c>
      <c r="N19" s="56">
        <v>0</v>
      </c>
      <c r="O19" s="56">
        <v>2</v>
      </c>
      <c r="P19" s="56">
        <v>4</v>
      </c>
      <c r="Q19" s="56">
        <v>0</v>
      </c>
      <c r="R19" s="56">
        <v>0</v>
      </c>
      <c r="S19" s="56">
        <v>0</v>
      </c>
      <c r="T19" s="56">
        <v>0</v>
      </c>
      <c r="U19" s="56">
        <v>0</v>
      </c>
      <c r="V19" s="56">
        <v>0</v>
      </c>
      <c r="W19" s="56">
        <v>0</v>
      </c>
      <c r="X19" s="56">
        <v>0</v>
      </c>
      <c r="Y19" s="56">
        <v>0</v>
      </c>
      <c r="Z19" s="56">
        <v>0</v>
      </c>
      <c r="AA19" s="56">
        <v>6</v>
      </c>
      <c r="AB19" s="56">
        <v>0</v>
      </c>
      <c r="AC19" s="56">
        <v>0</v>
      </c>
      <c r="AD19" s="56">
        <v>0</v>
      </c>
      <c r="AE19" s="56">
        <v>0</v>
      </c>
      <c r="AF19" s="56">
        <v>2</v>
      </c>
      <c r="AG19" s="56">
        <v>1</v>
      </c>
      <c r="AH19" s="56">
        <v>0</v>
      </c>
      <c r="AI19" s="56">
        <v>3</v>
      </c>
      <c r="AJ19" s="56">
        <v>0</v>
      </c>
      <c r="AK19" s="56">
        <v>0</v>
      </c>
      <c r="AL19" s="56">
        <v>0</v>
      </c>
      <c r="AM19" s="56">
        <v>0</v>
      </c>
      <c r="AN19" s="56">
        <v>0</v>
      </c>
      <c r="AO19" s="56">
        <v>0</v>
      </c>
      <c r="AP19" s="56">
        <v>6</v>
      </c>
      <c r="AQ19" s="56">
        <v>0</v>
      </c>
      <c r="AR19" s="56">
        <v>0</v>
      </c>
      <c r="AS19" s="56">
        <v>2</v>
      </c>
      <c r="AT19" s="56">
        <v>4</v>
      </c>
      <c r="AU19" s="56">
        <v>2</v>
      </c>
      <c r="AV19" s="56">
        <v>1</v>
      </c>
      <c r="AW19" s="56">
        <v>0</v>
      </c>
      <c r="AX19" s="56">
        <v>3</v>
      </c>
      <c r="AY19" s="56">
        <v>0</v>
      </c>
      <c r="AZ19" s="56">
        <v>0</v>
      </c>
      <c r="BA19" s="56">
        <v>0</v>
      </c>
      <c r="BB19" s="56">
        <v>0</v>
      </c>
      <c r="BC19" s="56">
        <v>0</v>
      </c>
      <c r="BD19" s="56">
        <v>0</v>
      </c>
      <c r="BE19" s="56">
        <v>12</v>
      </c>
      <c r="BF19" s="56">
        <v>0</v>
      </c>
      <c r="BG19" s="56">
        <v>0</v>
      </c>
      <c r="BH19" s="56" t="s">
        <v>3475</v>
      </c>
      <c r="BI19" s="56">
        <v>183113</v>
      </c>
      <c r="BJ19" s="56" t="s">
        <v>3475</v>
      </c>
      <c r="BK19" s="56">
        <v>296939</v>
      </c>
      <c r="BL19" s="56">
        <v>135</v>
      </c>
      <c r="BM19" s="56">
        <v>273566</v>
      </c>
      <c r="BN19" s="56">
        <v>102566</v>
      </c>
      <c r="BO19" s="56">
        <v>6</v>
      </c>
      <c r="BP19" s="56">
        <v>155842</v>
      </c>
      <c r="BQ19" s="56">
        <v>6439</v>
      </c>
      <c r="BR19" s="56">
        <v>49302</v>
      </c>
      <c r="BS19" s="56">
        <v>33848</v>
      </c>
      <c r="BT19" s="56">
        <v>44756</v>
      </c>
      <c r="BU19" s="56">
        <v>14154</v>
      </c>
      <c r="BV19" s="56">
        <v>142060</v>
      </c>
      <c r="BW19" s="56">
        <v>6042</v>
      </c>
      <c r="BX19" s="56">
        <v>154541</v>
      </c>
      <c r="BY19" s="56">
        <v>45</v>
      </c>
      <c r="BZ19" s="56">
        <v>6845</v>
      </c>
      <c r="CA19" s="56">
        <v>2069</v>
      </c>
      <c r="CB19" s="56">
        <v>8504</v>
      </c>
      <c r="CC19" s="56">
        <v>1916</v>
      </c>
      <c r="CD19" s="56">
        <v>19334</v>
      </c>
      <c r="CE19" s="56">
        <v>19379</v>
      </c>
      <c r="CF19" s="56">
        <v>0</v>
      </c>
      <c r="CG19" s="56">
        <v>5992</v>
      </c>
      <c r="CH19" s="56">
        <v>740</v>
      </c>
      <c r="CI19" s="56">
        <v>2491</v>
      </c>
      <c r="CJ19" s="56">
        <v>5884</v>
      </c>
      <c r="CK19" s="56">
        <v>10992</v>
      </c>
      <c r="CL19" s="56">
        <v>937</v>
      </c>
      <c r="CM19" s="56">
        <v>0</v>
      </c>
      <c r="CN19" s="56">
        <v>0</v>
      </c>
      <c r="CO19" s="56">
        <v>9223</v>
      </c>
      <c r="CP19" s="56">
        <v>93</v>
      </c>
      <c r="CQ19" s="56">
        <v>9316</v>
      </c>
      <c r="CR19" s="56">
        <v>0</v>
      </c>
      <c r="CS19" s="56">
        <v>289</v>
      </c>
      <c r="CT19" s="56">
        <v>14</v>
      </c>
      <c r="CU19" s="56">
        <v>2</v>
      </c>
      <c r="DA19" s="56">
        <v>305</v>
      </c>
      <c r="DB19" s="56">
        <v>305</v>
      </c>
      <c r="DC19" s="56">
        <v>12.9</v>
      </c>
      <c r="DD19" s="56">
        <v>51</v>
      </c>
      <c r="DE19" s="56">
        <v>63.9</v>
      </c>
      <c r="DF19" s="56">
        <v>357</v>
      </c>
      <c r="DG19" s="56">
        <v>9836</v>
      </c>
      <c r="DH19" s="56">
        <v>217115</v>
      </c>
      <c r="DI19" s="56">
        <v>118341</v>
      </c>
      <c r="DJ19" s="56">
        <v>259507</v>
      </c>
      <c r="DK19" s="56">
        <v>43979</v>
      </c>
      <c r="DL19" s="56">
        <v>638942</v>
      </c>
      <c r="DM19" s="56">
        <v>6544</v>
      </c>
      <c r="DN19" s="56">
        <v>1067</v>
      </c>
      <c r="DO19" s="56">
        <v>1719</v>
      </c>
      <c r="DP19" s="56">
        <v>17037</v>
      </c>
      <c r="DQ19" s="56">
        <v>41976</v>
      </c>
      <c r="DR19" s="56">
        <v>9144</v>
      </c>
      <c r="DS19" s="56">
        <v>0</v>
      </c>
      <c r="DT19" s="56">
        <v>0</v>
      </c>
      <c r="DU19" s="56">
        <v>9330</v>
      </c>
      <c r="DV19" s="56">
        <v>21427</v>
      </c>
      <c r="DW19" s="56">
        <v>10397</v>
      </c>
      <c r="DX19" s="56">
        <v>70</v>
      </c>
      <c r="DY19" s="56">
        <v>83</v>
      </c>
      <c r="DZ19" s="56">
        <v>92</v>
      </c>
      <c r="EA19" s="56">
        <v>117250</v>
      </c>
      <c r="EB19" s="56" t="s">
        <v>554</v>
      </c>
      <c r="EC19" s="56" t="s">
        <v>777</v>
      </c>
      <c r="ED19" s="56">
        <v>35116</v>
      </c>
      <c r="EE19" s="56">
        <v>179</v>
      </c>
      <c r="EF19" s="56">
        <v>931428</v>
      </c>
      <c r="EG19" s="56">
        <v>0</v>
      </c>
      <c r="EH19" s="56" t="s">
        <v>55</v>
      </c>
      <c r="EI19" s="56">
        <v>6</v>
      </c>
      <c r="EJ19" s="56">
        <v>244290</v>
      </c>
      <c r="EK19" s="56">
        <v>0</v>
      </c>
      <c r="EL19" s="56">
        <v>1</v>
      </c>
      <c r="EM19" s="56">
        <v>2286161</v>
      </c>
      <c r="EN19" s="56">
        <v>383616</v>
      </c>
      <c r="EO19" s="56">
        <v>4862</v>
      </c>
      <c r="EP19" s="56">
        <v>55599</v>
      </c>
      <c r="EQ19" s="56">
        <v>20786</v>
      </c>
      <c r="ER19" s="56">
        <v>43052</v>
      </c>
      <c r="ES19" s="56">
        <v>13152</v>
      </c>
      <c r="ET19" s="56">
        <v>6995</v>
      </c>
      <c r="EU19" s="56">
        <v>11410</v>
      </c>
      <c r="EV19" s="56">
        <v>427</v>
      </c>
      <c r="EW19" s="56">
        <v>22</v>
      </c>
      <c r="EX19" s="56">
        <v>8517</v>
      </c>
      <c r="EY19" s="56">
        <v>7535</v>
      </c>
      <c r="EZ19" s="56">
        <v>2984</v>
      </c>
      <c r="FA19" s="56">
        <v>0</v>
      </c>
      <c r="FB19" s="56">
        <v>0</v>
      </c>
      <c r="FC19" s="56">
        <v>15712</v>
      </c>
      <c r="FD19" s="56">
        <v>16759</v>
      </c>
      <c r="FE19" s="56">
        <v>390</v>
      </c>
      <c r="FF19" s="56">
        <v>208202</v>
      </c>
      <c r="FG19" s="56">
        <v>160197</v>
      </c>
      <c r="FH19" s="56">
        <v>213364</v>
      </c>
      <c r="FI19" s="56">
        <v>14838</v>
      </c>
      <c r="FJ19" s="56">
        <v>4663</v>
      </c>
      <c r="FK19" s="56">
        <v>801291</v>
      </c>
      <c r="FL19" s="56">
        <v>4072332</v>
      </c>
      <c r="FM19" s="56">
        <v>56109</v>
      </c>
      <c r="FN19" s="56">
        <v>3024</v>
      </c>
      <c r="FO19" s="56">
        <v>86981</v>
      </c>
      <c r="FP19" s="56">
        <v>3337</v>
      </c>
      <c r="FQ19" s="56">
        <v>0</v>
      </c>
      <c r="FR19" s="56">
        <v>57739</v>
      </c>
      <c r="FS19" s="56">
        <v>0</v>
      </c>
      <c r="FT19" s="56">
        <v>91330</v>
      </c>
      <c r="FU19" s="56">
        <v>0</v>
      </c>
      <c r="FV19" s="56">
        <v>298520</v>
      </c>
      <c r="FW19" s="56">
        <v>3773812</v>
      </c>
      <c r="FX19" s="56">
        <v>1164713</v>
      </c>
      <c r="FY19" s="56">
        <v>2309023.0499999998</v>
      </c>
      <c r="FZ19" s="56">
        <v>387452</v>
      </c>
      <c r="GA19" s="56">
        <v>182000</v>
      </c>
      <c r="GB19" s="56">
        <v>1194353</v>
      </c>
      <c r="GC19" s="56">
        <v>4072828.05</v>
      </c>
      <c r="GD19" s="56">
        <v>293996</v>
      </c>
      <c r="GE19" s="56">
        <v>3778832.05</v>
      </c>
      <c r="GF19" s="56">
        <v>1164713.3400000001</v>
      </c>
      <c r="GG19" s="56">
        <v>18674</v>
      </c>
      <c r="GH19" s="56">
        <v>0</v>
      </c>
      <c r="GI19" s="56">
        <v>387554</v>
      </c>
      <c r="GJ19" s="56">
        <v>0</v>
      </c>
      <c r="GK19" s="56">
        <v>0</v>
      </c>
      <c r="GL19" s="56">
        <v>0</v>
      </c>
      <c r="GM19" s="56">
        <v>406228</v>
      </c>
      <c r="GN19" s="56" t="s">
        <v>554</v>
      </c>
      <c r="GO19" s="56" t="s">
        <v>554</v>
      </c>
      <c r="GP19" s="56">
        <v>0</v>
      </c>
      <c r="GQ19" s="56" t="s">
        <v>7210</v>
      </c>
      <c r="GR19" s="56" t="s">
        <v>3431</v>
      </c>
      <c r="GS19" s="56" t="s">
        <v>554</v>
      </c>
      <c r="GT19" s="56" t="s">
        <v>554</v>
      </c>
      <c r="GU19" s="56" t="s">
        <v>7211</v>
      </c>
      <c r="GW19" s="56">
        <v>6</v>
      </c>
      <c r="GX19" s="56">
        <v>6</v>
      </c>
      <c r="GY19" s="56">
        <v>6</v>
      </c>
      <c r="GZ19" s="56">
        <v>6</v>
      </c>
      <c r="HA19" s="56">
        <v>0</v>
      </c>
      <c r="HB19" s="56">
        <v>0</v>
      </c>
    </row>
    <row r="20" spans="1:210" ht="12.75" customHeight="1" x14ac:dyDescent="0.3">
      <c r="A20" s="397" t="s">
        <v>385</v>
      </c>
      <c r="B20" s="423">
        <v>18</v>
      </c>
      <c r="C20" s="397" t="s">
        <v>386</v>
      </c>
      <c r="D20" s="397" t="s">
        <v>6911</v>
      </c>
      <c r="E20" s="56" t="s">
        <v>6912</v>
      </c>
      <c r="F20" s="398" t="s">
        <v>900</v>
      </c>
      <c r="G20" s="397">
        <v>40.5</v>
      </c>
      <c r="H20" s="397">
        <v>0</v>
      </c>
      <c r="I20" s="56" t="s">
        <v>810</v>
      </c>
      <c r="J20" s="56" t="s">
        <v>38</v>
      </c>
      <c r="L20" s="56" t="s">
        <v>242</v>
      </c>
      <c r="M20" s="56">
        <v>4</v>
      </c>
      <c r="N20" s="56">
        <v>2</v>
      </c>
      <c r="O20" s="56">
        <v>0</v>
      </c>
      <c r="P20" s="56">
        <v>0</v>
      </c>
      <c r="Q20" s="56">
        <v>0</v>
      </c>
      <c r="R20" s="56">
        <v>0</v>
      </c>
      <c r="S20" s="56">
        <v>0</v>
      </c>
      <c r="T20" s="56">
        <v>0</v>
      </c>
      <c r="U20" s="56">
        <v>0</v>
      </c>
      <c r="V20" s="56">
        <v>0</v>
      </c>
      <c r="W20" s="56">
        <v>0</v>
      </c>
      <c r="X20" s="56">
        <v>0</v>
      </c>
      <c r="Y20" s="56">
        <v>0</v>
      </c>
      <c r="Z20" s="56">
        <v>0</v>
      </c>
      <c r="AA20" s="56">
        <v>6</v>
      </c>
      <c r="AB20" s="56">
        <v>0</v>
      </c>
      <c r="AC20" s="56">
        <v>0</v>
      </c>
      <c r="AD20" s="56">
        <v>0</v>
      </c>
      <c r="AE20" s="56">
        <v>0</v>
      </c>
      <c r="AF20" s="56">
        <v>0</v>
      </c>
      <c r="AG20" s="56">
        <v>0</v>
      </c>
      <c r="AH20" s="56">
        <v>0</v>
      </c>
      <c r="AI20" s="56">
        <v>0</v>
      </c>
      <c r="AJ20" s="56">
        <v>0</v>
      </c>
      <c r="AK20" s="56">
        <v>0</v>
      </c>
      <c r="AL20" s="56">
        <v>0</v>
      </c>
      <c r="AM20" s="56">
        <v>0</v>
      </c>
      <c r="AN20" s="56">
        <v>0</v>
      </c>
      <c r="AO20" s="56">
        <v>0</v>
      </c>
      <c r="AP20" s="56">
        <v>0</v>
      </c>
      <c r="AQ20" s="56">
        <v>4</v>
      </c>
      <c r="AR20" s="56">
        <v>2</v>
      </c>
      <c r="AS20" s="56">
        <v>0</v>
      </c>
      <c r="AT20" s="56">
        <v>0</v>
      </c>
      <c r="AU20" s="56">
        <v>0</v>
      </c>
      <c r="AV20" s="56">
        <v>0</v>
      </c>
      <c r="AW20" s="56">
        <v>0</v>
      </c>
      <c r="AX20" s="56">
        <v>0</v>
      </c>
      <c r="AY20" s="56">
        <v>0</v>
      </c>
      <c r="AZ20" s="56">
        <v>0</v>
      </c>
      <c r="BA20" s="56">
        <v>0</v>
      </c>
      <c r="BB20" s="56">
        <v>0</v>
      </c>
      <c r="BC20" s="56">
        <v>0</v>
      </c>
      <c r="BD20" s="56">
        <v>0</v>
      </c>
      <c r="BE20" s="56">
        <v>6</v>
      </c>
      <c r="BF20" s="56">
        <v>0</v>
      </c>
      <c r="BG20" s="56">
        <v>0</v>
      </c>
      <c r="BH20" s="56" t="s">
        <v>2420</v>
      </c>
      <c r="BI20" s="56">
        <v>210438</v>
      </c>
      <c r="BJ20" s="56" t="s">
        <v>1850</v>
      </c>
      <c r="BK20" s="56">
        <v>1434927</v>
      </c>
      <c r="BL20" s="56">
        <v>161</v>
      </c>
      <c r="BM20" s="56">
        <v>459195</v>
      </c>
      <c r="BN20" s="56">
        <v>164759</v>
      </c>
      <c r="BO20" s="56">
        <v>6</v>
      </c>
      <c r="BP20" s="56">
        <v>266207</v>
      </c>
      <c r="BQ20" s="56">
        <v>3978</v>
      </c>
      <c r="BR20" s="56">
        <v>56004</v>
      </c>
      <c r="BS20" s="56">
        <v>46993</v>
      </c>
      <c r="BT20" s="56">
        <v>76136</v>
      </c>
      <c r="BU20" s="56">
        <v>25090</v>
      </c>
      <c r="BV20" s="56">
        <v>204223</v>
      </c>
      <c r="BW20" s="56">
        <v>5055</v>
      </c>
      <c r="BX20" s="56">
        <v>213256</v>
      </c>
      <c r="BY20" s="56">
        <v>41</v>
      </c>
      <c r="BZ20" s="56">
        <v>11700</v>
      </c>
      <c r="CA20" s="56">
        <v>6209</v>
      </c>
      <c r="CB20" s="56">
        <v>14308</v>
      </c>
      <c r="CC20" s="56">
        <v>3343</v>
      </c>
      <c r="CD20" s="56">
        <v>35560</v>
      </c>
      <c r="CE20" s="56">
        <v>35601</v>
      </c>
      <c r="CF20" s="56">
        <v>0</v>
      </c>
      <c r="CG20" s="56">
        <v>3670</v>
      </c>
      <c r="CH20" s="56">
        <v>507</v>
      </c>
      <c r="CI20" s="56">
        <v>3533</v>
      </c>
      <c r="CJ20" s="56">
        <v>59446</v>
      </c>
      <c r="CK20" s="56">
        <v>36321</v>
      </c>
      <c r="CL20" s="56">
        <v>30820</v>
      </c>
      <c r="CM20" s="56">
        <v>1868</v>
      </c>
      <c r="CN20" s="56">
        <v>0</v>
      </c>
      <c r="CO20" s="56">
        <v>7710</v>
      </c>
      <c r="CP20" s="56">
        <v>200</v>
      </c>
      <c r="CQ20" s="56">
        <v>7910</v>
      </c>
      <c r="CR20" s="56">
        <v>0</v>
      </c>
      <c r="CS20" s="56">
        <v>369</v>
      </c>
      <c r="CT20" s="56">
        <v>60</v>
      </c>
      <c r="CU20" s="56">
        <v>342</v>
      </c>
      <c r="DA20" s="56">
        <v>771</v>
      </c>
      <c r="DB20" s="56">
        <v>771</v>
      </c>
      <c r="DC20" s="56">
        <v>9</v>
      </c>
      <c r="DD20" s="56">
        <v>54.3</v>
      </c>
      <c r="DE20" s="56">
        <v>63.3</v>
      </c>
      <c r="DF20" s="56">
        <v>51</v>
      </c>
      <c r="DG20" s="56">
        <v>3489</v>
      </c>
      <c r="DH20" s="56">
        <v>186320</v>
      </c>
      <c r="DI20" s="56">
        <v>174254</v>
      </c>
      <c r="DJ20" s="56">
        <v>448839</v>
      </c>
      <c r="DK20" s="56">
        <v>84589</v>
      </c>
      <c r="DL20" s="56">
        <v>894002</v>
      </c>
      <c r="DM20" s="56">
        <v>7902</v>
      </c>
      <c r="DN20" s="56">
        <v>808</v>
      </c>
      <c r="DO20" s="56">
        <v>4010</v>
      </c>
      <c r="DP20" s="56">
        <v>30520</v>
      </c>
      <c r="DQ20" s="56">
        <v>103960</v>
      </c>
      <c r="DR20" s="56">
        <v>24950</v>
      </c>
      <c r="DS20" s="56">
        <v>64</v>
      </c>
      <c r="DT20" s="56">
        <v>0</v>
      </c>
      <c r="DU20" s="56">
        <v>12720</v>
      </c>
      <c r="DV20" s="56">
        <v>29886</v>
      </c>
      <c r="DW20" s="56">
        <v>29886</v>
      </c>
      <c r="DX20" s="56">
        <v>47</v>
      </c>
      <c r="DY20" s="56">
        <v>68</v>
      </c>
      <c r="DZ20" s="56">
        <v>89</v>
      </c>
      <c r="EA20" s="56" t="s">
        <v>554</v>
      </c>
      <c r="EB20" s="56" t="s">
        <v>554</v>
      </c>
      <c r="EC20" s="56" t="s">
        <v>554</v>
      </c>
      <c r="ED20" s="56">
        <v>34676</v>
      </c>
      <c r="EE20" s="56">
        <v>137</v>
      </c>
      <c r="EF20" s="56">
        <v>2262907</v>
      </c>
      <c r="EG20" s="56" t="s">
        <v>554</v>
      </c>
      <c r="EH20" s="56" t="s">
        <v>55</v>
      </c>
      <c r="EI20" s="56">
        <v>6</v>
      </c>
      <c r="EJ20" s="56">
        <v>193771</v>
      </c>
      <c r="EK20" s="56">
        <v>0</v>
      </c>
      <c r="EL20" s="56">
        <v>0</v>
      </c>
      <c r="EM20" s="56">
        <v>2563128.91</v>
      </c>
      <c r="EN20" s="56">
        <v>591025</v>
      </c>
      <c r="EO20" s="56">
        <v>1853.45</v>
      </c>
      <c r="EP20" s="56">
        <v>128458.61</v>
      </c>
      <c r="EQ20" s="56">
        <v>81597.08</v>
      </c>
      <c r="ER20" s="56">
        <v>101389.02</v>
      </c>
      <c r="ES20" s="56">
        <v>32061.71</v>
      </c>
      <c r="ET20" s="56">
        <v>37418</v>
      </c>
      <c r="EU20" s="56">
        <v>17863.25</v>
      </c>
      <c r="EV20" s="56">
        <v>2091.88</v>
      </c>
      <c r="EW20" s="56">
        <v>3517.25</v>
      </c>
      <c r="EX20" s="56">
        <v>17130</v>
      </c>
      <c r="EY20" s="56">
        <v>14114</v>
      </c>
      <c r="EZ20" s="56">
        <v>9625</v>
      </c>
      <c r="FA20" s="56" t="s">
        <v>7212</v>
      </c>
      <c r="FB20" s="56">
        <v>0</v>
      </c>
      <c r="FC20" s="56">
        <v>30501.77</v>
      </c>
      <c r="FD20" s="56">
        <v>0</v>
      </c>
      <c r="FE20" s="56">
        <v>0</v>
      </c>
      <c r="FF20" s="56">
        <v>477621.02000000008</v>
      </c>
      <c r="FG20" s="56">
        <v>45831.6</v>
      </c>
      <c r="FH20" s="56">
        <v>134877</v>
      </c>
      <c r="FI20" s="56">
        <v>29261.39</v>
      </c>
      <c r="FJ20" s="56">
        <v>3000</v>
      </c>
      <c r="FK20" s="56">
        <v>0</v>
      </c>
      <c r="FL20" s="56">
        <v>3844744.9200000004</v>
      </c>
      <c r="FM20" s="56">
        <v>56958.04</v>
      </c>
      <c r="FN20" s="56">
        <v>0</v>
      </c>
      <c r="FO20" s="56">
        <v>0</v>
      </c>
      <c r="FP20" s="56" t="s">
        <v>7196</v>
      </c>
      <c r="FQ20" s="56">
        <v>0</v>
      </c>
      <c r="FR20" s="56">
        <v>49505</v>
      </c>
      <c r="FS20" s="56">
        <v>0</v>
      </c>
      <c r="FT20" s="56">
        <v>36209</v>
      </c>
      <c r="FU20" s="56">
        <v>0</v>
      </c>
      <c r="FV20" s="56">
        <v>142672.04</v>
      </c>
      <c r="FW20" s="56">
        <v>3702072.8800000004</v>
      </c>
      <c r="FX20" s="56">
        <v>0</v>
      </c>
      <c r="FY20" s="56">
        <v>2494901.91</v>
      </c>
      <c r="FZ20" s="56">
        <v>591025</v>
      </c>
      <c r="GA20" s="56" t="s">
        <v>554</v>
      </c>
      <c r="GB20" s="56" t="s">
        <v>554</v>
      </c>
      <c r="GC20" s="56" t="s">
        <v>554</v>
      </c>
      <c r="GD20" s="56" t="s">
        <v>554</v>
      </c>
      <c r="GE20" s="56" t="s">
        <v>554</v>
      </c>
      <c r="GF20" s="56">
        <v>0</v>
      </c>
      <c r="GG20" s="56">
        <v>0</v>
      </c>
      <c r="GH20" s="56">
        <v>0</v>
      </c>
      <c r="GI20" s="56">
        <v>0</v>
      </c>
      <c r="GJ20" s="56">
        <v>0</v>
      </c>
      <c r="GK20" s="56">
        <v>0</v>
      </c>
      <c r="GL20" s="56">
        <v>0</v>
      </c>
      <c r="GM20" s="56">
        <v>0</v>
      </c>
      <c r="GN20" s="56" t="s">
        <v>7213</v>
      </c>
      <c r="GO20" s="56" t="s">
        <v>554</v>
      </c>
      <c r="GP20" s="56" t="s">
        <v>7214</v>
      </c>
      <c r="GQ20" s="56" t="s">
        <v>554</v>
      </c>
      <c r="GR20" s="56" t="s">
        <v>554</v>
      </c>
      <c r="GS20" s="56" t="s">
        <v>554</v>
      </c>
      <c r="GT20" s="56" t="s">
        <v>554</v>
      </c>
      <c r="GU20" s="56" t="s">
        <v>7215</v>
      </c>
      <c r="GW20" s="56">
        <v>6</v>
      </c>
      <c r="GX20" s="56">
        <v>0</v>
      </c>
      <c r="GY20" s="56">
        <v>6</v>
      </c>
      <c r="GZ20" s="56">
        <v>0</v>
      </c>
      <c r="HA20" s="56">
        <v>0</v>
      </c>
      <c r="HB20" s="56">
        <v>0</v>
      </c>
    </row>
    <row r="21" spans="1:210" ht="12.75" customHeight="1" x14ac:dyDescent="0.3">
      <c r="A21" s="397" t="s">
        <v>385</v>
      </c>
      <c r="B21" s="423">
        <v>19</v>
      </c>
      <c r="C21" s="397" t="s">
        <v>386</v>
      </c>
      <c r="D21" s="397" t="s">
        <v>6913</v>
      </c>
      <c r="E21" s="56" t="s">
        <v>6914</v>
      </c>
      <c r="F21" s="398" t="s">
        <v>900</v>
      </c>
      <c r="G21" s="397">
        <v>28</v>
      </c>
      <c r="H21" s="397">
        <v>0</v>
      </c>
      <c r="I21" s="56" t="s">
        <v>810</v>
      </c>
      <c r="J21" s="56" t="s">
        <v>38</v>
      </c>
      <c r="L21" s="56" t="s">
        <v>244</v>
      </c>
      <c r="M21" s="56">
        <v>1</v>
      </c>
      <c r="N21" s="56">
        <v>0</v>
      </c>
      <c r="O21" s="56">
        <v>2</v>
      </c>
      <c r="P21" s="56">
        <v>0</v>
      </c>
      <c r="Q21" s="56">
        <v>5</v>
      </c>
      <c r="R21" s="56">
        <v>0</v>
      </c>
      <c r="S21" s="56">
        <v>0</v>
      </c>
      <c r="T21" s="56">
        <v>4</v>
      </c>
      <c r="U21" s="56">
        <v>2</v>
      </c>
      <c r="V21" s="56">
        <v>0</v>
      </c>
      <c r="W21" s="56">
        <v>0</v>
      </c>
      <c r="X21" s="56">
        <v>0</v>
      </c>
      <c r="Y21" s="56">
        <v>0</v>
      </c>
      <c r="Z21" s="56">
        <v>0</v>
      </c>
      <c r="AA21" s="56">
        <v>14</v>
      </c>
      <c r="AB21" s="56">
        <v>0</v>
      </c>
      <c r="AC21" s="56">
        <v>0</v>
      </c>
      <c r="AD21" s="56">
        <v>0</v>
      </c>
      <c r="AE21" s="56">
        <v>0</v>
      </c>
      <c r="AF21" s="56">
        <v>0</v>
      </c>
      <c r="AG21" s="56">
        <v>0</v>
      </c>
      <c r="AH21" s="56">
        <v>0</v>
      </c>
      <c r="AI21" s="56">
        <v>0</v>
      </c>
      <c r="AJ21" s="56">
        <v>0</v>
      </c>
      <c r="AK21" s="56">
        <v>0</v>
      </c>
      <c r="AL21" s="56">
        <v>0</v>
      </c>
      <c r="AM21" s="56">
        <v>0</v>
      </c>
      <c r="AN21" s="56">
        <v>0</v>
      </c>
      <c r="AO21" s="56">
        <v>0</v>
      </c>
      <c r="AP21" s="56">
        <v>0</v>
      </c>
      <c r="AQ21" s="56">
        <v>1</v>
      </c>
      <c r="AR21" s="56">
        <v>0</v>
      </c>
      <c r="AS21" s="56">
        <v>2</v>
      </c>
      <c r="AT21" s="56">
        <v>0</v>
      </c>
      <c r="AU21" s="56">
        <v>5</v>
      </c>
      <c r="AV21" s="56">
        <v>0</v>
      </c>
      <c r="AW21" s="56">
        <v>0</v>
      </c>
      <c r="AX21" s="56">
        <v>4</v>
      </c>
      <c r="AY21" s="56">
        <v>2</v>
      </c>
      <c r="AZ21" s="56">
        <v>0</v>
      </c>
      <c r="BA21" s="56">
        <v>0</v>
      </c>
      <c r="BB21" s="56">
        <v>0</v>
      </c>
      <c r="BC21" s="56">
        <v>0</v>
      </c>
      <c r="BD21" s="56">
        <v>0</v>
      </c>
      <c r="BE21" s="56">
        <v>14</v>
      </c>
      <c r="BF21" s="56">
        <v>0</v>
      </c>
      <c r="BG21" s="56">
        <v>0</v>
      </c>
      <c r="BH21" s="56" t="s">
        <v>3432</v>
      </c>
      <c r="BI21" s="56">
        <v>288708</v>
      </c>
      <c r="BJ21" s="56" t="s">
        <v>3432</v>
      </c>
      <c r="BK21" s="56">
        <v>398340</v>
      </c>
      <c r="BL21" s="56">
        <v>146</v>
      </c>
      <c r="BM21" s="56">
        <v>331778</v>
      </c>
      <c r="BN21" s="56">
        <v>123525</v>
      </c>
      <c r="BO21" s="56">
        <v>14</v>
      </c>
      <c r="BP21" s="56">
        <v>372955</v>
      </c>
      <c r="BQ21" s="56">
        <v>38010</v>
      </c>
      <c r="BR21" s="56">
        <v>77595</v>
      </c>
      <c r="BS21" s="56">
        <v>83306</v>
      </c>
      <c r="BT21" s="56">
        <v>75047</v>
      </c>
      <c r="BU21" s="56">
        <v>29429</v>
      </c>
      <c r="BV21" s="56">
        <v>265377</v>
      </c>
      <c r="BW21" s="56">
        <v>54885</v>
      </c>
      <c r="BX21" s="56">
        <v>358272</v>
      </c>
      <c r="BY21" s="56">
        <v>247</v>
      </c>
      <c r="BZ21" s="56">
        <v>14588</v>
      </c>
      <c r="CA21" s="56">
        <v>7922</v>
      </c>
      <c r="CB21" s="56">
        <v>12601</v>
      </c>
      <c r="CC21" s="56">
        <v>3439</v>
      </c>
      <c r="CD21" s="56">
        <v>38550</v>
      </c>
      <c r="CE21" s="56">
        <v>38797</v>
      </c>
      <c r="CF21" s="56">
        <v>0</v>
      </c>
      <c r="CG21" s="56">
        <v>7567</v>
      </c>
      <c r="CH21" s="56">
        <v>1009</v>
      </c>
      <c r="CI21" s="56">
        <v>11811</v>
      </c>
      <c r="CJ21" s="56">
        <v>22740</v>
      </c>
      <c r="CK21" s="56">
        <v>4022</v>
      </c>
      <c r="CL21" s="56">
        <v>7278</v>
      </c>
      <c r="CM21" s="56">
        <v>14276051</v>
      </c>
      <c r="CN21" s="56">
        <v>36</v>
      </c>
      <c r="CO21" s="56">
        <v>20387</v>
      </c>
      <c r="CP21" s="56">
        <v>3443</v>
      </c>
      <c r="CQ21" s="56">
        <v>23830</v>
      </c>
      <c r="CR21" s="56">
        <v>0</v>
      </c>
      <c r="CS21" s="56">
        <v>763</v>
      </c>
      <c r="CT21" s="56">
        <v>59</v>
      </c>
      <c r="CU21" s="56">
        <v>806</v>
      </c>
      <c r="DA21" s="56">
        <v>1628</v>
      </c>
      <c r="DB21" s="56">
        <v>1628</v>
      </c>
      <c r="DC21" s="56">
        <v>14</v>
      </c>
      <c r="DD21" s="56">
        <v>65</v>
      </c>
      <c r="DE21" s="56">
        <v>79</v>
      </c>
      <c r="DF21" s="56">
        <v>124</v>
      </c>
      <c r="DG21" s="56">
        <v>2249</v>
      </c>
      <c r="DH21" s="56">
        <v>370689</v>
      </c>
      <c r="DI21" s="56">
        <v>268790</v>
      </c>
      <c r="DJ21" s="56">
        <v>558350</v>
      </c>
      <c r="DK21" s="56">
        <v>97763</v>
      </c>
      <c r="DL21" s="56">
        <v>1295592</v>
      </c>
      <c r="DM21" s="56">
        <v>10240</v>
      </c>
      <c r="DN21" s="56">
        <v>2220</v>
      </c>
      <c r="DO21" s="56">
        <v>10223</v>
      </c>
      <c r="DP21" s="56">
        <v>33378</v>
      </c>
      <c r="DQ21" s="56">
        <v>21021</v>
      </c>
      <c r="DR21" s="56">
        <v>21415</v>
      </c>
      <c r="DS21" s="56">
        <v>12890</v>
      </c>
      <c r="DT21" s="56">
        <v>1235</v>
      </c>
      <c r="DU21" s="56">
        <v>22683</v>
      </c>
      <c r="DV21" s="56">
        <v>39116</v>
      </c>
      <c r="DW21" s="56">
        <v>21881</v>
      </c>
      <c r="DX21" s="56">
        <v>57</v>
      </c>
      <c r="DY21" s="56">
        <v>72</v>
      </c>
      <c r="DZ21" s="56">
        <v>80</v>
      </c>
      <c r="EA21" s="56">
        <v>95400</v>
      </c>
      <c r="EB21" s="56">
        <v>4000</v>
      </c>
      <c r="EC21" s="56" t="s">
        <v>777</v>
      </c>
      <c r="ED21" s="56">
        <v>39218</v>
      </c>
      <c r="EE21" s="56">
        <v>161</v>
      </c>
      <c r="EF21" s="56">
        <v>1171421</v>
      </c>
      <c r="EG21" s="56">
        <v>170413</v>
      </c>
      <c r="EH21" s="56" t="s">
        <v>55</v>
      </c>
      <c r="EI21" s="56">
        <v>14</v>
      </c>
      <c r="EJ21" s="56">
        <v>448779</v>
      </c>
      <c r="EK21" s="56">
        <v>0</v>
      </c>
      <c r="EL21" s="56">
        <v>449</v>
      </c>
      <c r="EM21" s="56">
        <v>2568136.7800000003</v>
      </c>
      <c r="EN21" s="56">
        <v>422130.85000000009</v>
      </c>
      <c r="EO21" s="56">
        <v>5609.4491435999998</v>
      </c>
      <c r="EP21" s="56">
        <v>102234.9525</v>
      </c>
      <c r="EQ21" s="56">
        <v>63306.371185299999</v>
      </c>
      <c r="ER21" s="56">
        <v>58855.702500000007</v>
      </c>
      <c r="ES21" s="56">
        <v>20937.264999999999</v>
      </c>
      <c r="ET21" s="56">
        <v>48756.713040000002</v>
      </c>
      <c r="EU21" s="56">
        <v>22472.331999999999</v>
      </c>
      <c r="EV21" s="56">
        <v>1765.62</v>
      </c>
      <c r="EW21" s="56">
        <v>8226.77</v>
      </c>
      <c r="EX21" s="56">
        <v>14400</v>
      </c>
      <c r="EY21" s="56">
        <v>3327.1420000000003</v>
      </c>
      <c r="EZ21" s="56">
        <v>9600</v>
      </c>
      <c r="FA21" s="56">
        <v>7000</v>
      </c>
      <c r="FB21" s="56">
        <v>0</v>
      </c>
      <c r="FC21" s="56">
        <v>66540.569309999992</v>
      </c>
      <c r="FD21" s="56">
        <v>16630.475320699999</v>
      </c>
      <c r="FE21" s="56">
        <v>336.63942320000001</v>
      </c>
      <c r="FF21" s="56">
        <v>450000.00142279995</v>
      </c>
      <c r="FG21" s="56">
        <v>216030.8</v>
      </c>
      <c r="FH21" s="56">
        <v>447504.22000000003</v>
      </c>
      <c r="FI21" s="56">
        <v>50670.84</v>
      </c>
      <c r="FJ21" s="56">
        <v>0</v>
      </c>
      <c r="FK21" s="56">
        <v>195583.19</v>
      </c>
      <c r="FL21" s="56">
        <v>4350056.6814228008</v>
      </c>
      <c r="FM21" s="56">
        <v>43251.41</v>
      </c>
      <c r="FN21" s="56">
        <v>9157.5800000000017</v>
      </c>
      <c r="FO21" s="56">
        <v>66644.009999999995</v>
      </c>
      <c r="FP21" s="56">
        <v>13853.990000000005</v>
      </c>
      <c r="FQ21" s="56">
        <v>0</v>
      </c>
      <c r="FR21" s="56">
        <v>55.850000000000009</v>
      </c>
      <c r="FS21" s="56">
        <v>0</v>
      </c>
      <c r="FT21" s="56">
        <v>202515.96999999994</v>
      </c>
      <c r="FU21" s="56">
        <v>0</v>
      </c>
      <c r="FV21" s="56">
        <v>335478.80999999994</v>
      </c>
      <c r="FW21" s="56">
        <v>4014577.8714228007</v>
      </c>
      <c r="FX21" s="56" t="s">
        <v>554</v>
      </c>
      <c r="FY21" s="56">
        <v>3134841.0881574652</v>
      </c>
      <c r="FZ21" s="56">
        <v>330727.75458502636</v>
      </c>
      <c r="GA21" s="56">
        <v>450000</v>
      </c>
      <c r="GB21" s="56">
        <v>841491.55575298995</v>
      </c>
      <c r="GC21" s="56">
        <v>4757060.3984954813</v>
      </c>
      <c r="GD21" s="56">
        <v>424198.4765625</v>
      </c>
      <c r="GE21" s="56">
        <v>4332861.9219329813</v>
      </c>
      <c r="GF21" s="56" t="s">
        <v>554</v>
      </c>
      <c r="GG21" s="56">
        <v>0</v>
      </c>
      <c r="GH21" s="56">
        <v>325000</v>
      </c>
      <c r="GI21" s="56">
        <v>0</v>
      </c>
      <c r="GJ21" s="56">
        <v>0</v>
      </c>
      <c r="GK21" s="56">
        <v>0</v>
      </c>
      <c r="GL21" s="56">
        <v>0</v>
      </c>
      <c r="GM21" s="56">
        <v>325000</v>
      </c>
      <c r="GN21" s="56" t="s">
        <v>7216</v>
      </c>
      <c r="GO21" s="56" t="s">
        <v>3430</v>
      </c>
      <c r="GP21" s="56" t="s">
        <v>7217</v>
      </c>
      <c r="GQ21" s="56" t="s">
        <v>6523</v>
      </c>
      <c r="GR21" s="56">
        <v>0</v>
      </c>
      <c r="GS21" s="56" t="s">
        <v>554</v>
      </c>
      <c r="GT21" s="56" t="s">
        <v>554</v>
      </c>
      <c r="GU21" s="56" t="s">
        <v>554</v>
      </c>
      <c r="GW21" s="56">
        <v>14</v>
      </c>
      <c r="GX21" s="56">
        <v>0</v>
      </c>
      <c r="GY21" s="56">
        <v>0</v>
      </c>
      <c r="GZ21" s="56">
        <v>0</v>
      </c>
      <c r="HA21" s="56">
        <v>14</v>
      </c>
      <c r="HB21" s="56">
        <v>0</v>
      </c>
    </row>
    <row r="22" spans="1:210" ht="12.75" customHeight="1" x14ac:dyDescent="0.3">
      <c r="A22" s="397" t="s">
        <v>385</v>
      </c>
      <c r="B22" s="423">
        <v>20</v>
      </c>
      <c r="C22" s="397" t="s">
        <v>386</v>
      </c>
      <c r="D22" s="397" t="s">
        <v>6915</v>
      </c>
      <c r="E22" s="56" t="s">
        <v>1307</v>
      </c>
      <c r="F22" s="398" t="s">
        <v>900</v>
      </c>
      <c r="G22" s="397">
        <v>37.5</v>
      </c>
      <c r="H22" s="397">
        <v>0</v>
      </c>
      <c r="I22" s="56" t="s">
        <v>810</v>
      </c>
      <c r="J22" s="56" t="s">
        <v>38</v>
      </c>
      <c r="L22" s="56" t="s">
        <v>108</v>
      </c>
      <c r="M22" s="56">
        <v>0</v>
      </c>
      <c r="N22" s="56">
        <v>0</v>
      </c>
      <c r="O22" s="56">
        <v>2</v>
      </c>
      <c r="P22" s="56">
        <v>0</v>
      </c>
      <c r="Q22" s="56">
        <v>8</v>
      </c>
      <c r="R22" s="56">
        <v>1</v>
      </c>
      <c r="S22" s="56">
        <v>2</v>
      </c>
      <c r="T22" s="56">
        <v>0</v>
      </c>
      <c r="U22" s="56">
        <v>0</v>
      </c>
      <c r="V22" s="56">
        <v>0</v>
      </c>
      <c r="W22" s="56">
        <v>0</v>
      </c>
      <c r="X22" s="56">
        <v>0</v>
      </c>
      <c r="Y22" s="56">
        <v>0</v>
      </c>
      <c r="Z22" s="56">
        <v>0</v>
      </c>
      <c r="AA22" s="56">
        <v>13</v>
      </c>
      <c r="AB22" s="56">
        <v>0</v>
      </c>
      <c r="AC22" s="56">
        <v>0</v>
      </c>
      <c r="AD22" s="56">
        <v>0</v>
      </c>
      <c r="AE22" s="56">
        <v>0</v>
      </c>
      <c r="AF22" s="56">
        <v>0</v>
      </c>
      <c r="AG22" s="56">
        <v>0</v>
      </c>
      <c r="AH22" s="56">
        <v>0</v>
      </c>
      <c r="AI22" s="56">
        <v>0</v>
      </c>
      <c r="AJ22" s="56">
        <v>0</v>
      </c>
      <c r="AK22" s="56">
        <v>0</v>
      </c>
      <c r="AL22" s="56">
        <v>0</v>
      </c>
      <c r="AM22" s="56">
        <v>0</v>
      </c>
      <c r="AN22" s="56">
        <v>0</v>
      </c>
      <c r="AO22" s="56">
        <v>0</v>
      </c>
      <c r="AP22" s="56">
        <v>0</v>
      </c>
      <c r="AQ22" s="56">
        <v>0</v>
      </c>
      <c r="AR22" s="56">
        <v>0</v>
      </c>
      <c r="AS22" s="56">
        <v>2</v>
      </c>
      <c r="AT22" s="56">
        <v>0</v>
      </c>
      <c r="AU22" s="56">
        <v>8</v>
      </c>
      <c r="AV22" s="56">
        <v>1</v>
      </c>
      <c r="AW22" s="56">
        <v>2</v>
      </c>
      <c r="AX22" s="56">
        <v>0</v>
      </c>
      <c r="AY22" s="56">
        <v>0</v>
      </c>
      <c r="AZ22" s="56">
        <v>0</v>
      </c>
      <c r="BA22" s="56">
        <v>0</v>
      </c>
      <c r="BB22" s="56">
        <v>0</v>
      </c>
      <c r="BC22" s="56">
        <v>0</v>
      </c>
      <c r="BD22" s="56">
        <v>0</v>
      </c>
      <c r="BE22" s="56">
        <v>13</v>
      </c>
      <c r="BF22" s="56">
        <v>0</v>
      </c>
      <c r="BG22" s="56">
        <v>0</v>
      </c>
      <c r="BH22" s="56" t="s">
        <v>2146</v>
      </c>
      <c r="BI22" s="56">
        <v>170064</v>
      </c>
      <c r="BJ22" s="56" t="s">
        <v>2146</v>
      </c>
      <c r="BK22" s="56">
        <v>816435</v>
      </c>
      <c r="BL22" s="56">
        <v>203</v>
      </c>
      <c r="BM22" s="56">
        <v>350751</v>
      </c>
      <c r="BN22" s="56">
        <v>141559</v>
      </c>
      <c r="BO22" s="56">
        <v>13</v>
      </c>
      <c r="BP22" s="56">
        <v>333600</v>
      </c>
      <c r="BQ22" s="56">
        <v>8395</v>
      </c>
      <c r="BR22" s="56">
        <v>98235</v>
      </c>
      <c r="BS22" s="56">
        <v>98738</v>
      </c>
      <c r="BT22" s="56">
        <v>85012</v>
      </c>
      <c r="BU22" s="56">
        <v>28775</v>
      </c>
      <c r="BV22" s="56">
        <v>310760</v>
      </c>
      <c r="BW22" s="56">
        <v>21604</v>
      </c>
      <c r="BX22" s="56">
        <v>340759</v>
      </c>
      <c r="BY22" s="56">
        <v>14</v>
      </c>
      <c r="BZ22" s="56">
        <v>9593</v>
      </c>
      <c r="CA22" s="56">
        <v>4876</v>
      </c>
      <c r="CB22" s="56">
        <v>11209</v>
      </c>
      <c r="CC22" s="56">
        <v>3263</v>
      </c>
      <c r="CD22" s="56">
        <v>28941</v>
      </c>
      <c r="CE22" s="56">
        <v>28955</v>
      </c>
      <c r="CF22" s="56">
        <v>0</v>
      </c>
      <c r="CG22" s="56">
        <v>5788</v>
      </c>
      <c r="CH22" s="56">
        <v>1469</v>
      </c>
      <c r="CI22" s="56">
        <v>3002</v>
      </c>
      <c r="CJ22" s="56">
        <v>2584</v>
      </c>
      <c r="CK22" s="56">
        <v>8591</v>
      </c>
      <c r="CL22" s="56">
        <v>1037</v>
      </c>
      <c r="CM22" s="56">
        <v>0</v>
      </c>
      <c r="CN22" s="56">
        <v>0</v>
      </c>
      <c r="CO22" s="56">
        <v>10259</v>
      </c>
      <c r="CP22" s="56">
        <v>0</v>
      </c>
      <c r="CQ22" s="56">
        <v>10259</v>
      </c>
      <c r="CR22" s="56">
        <v>0</v>
      </c>
      <c r="CS22" s="56">
        <v>201</v>
      </c>
      <c r="CT22" s="56">
        <v>0</v>
      </c>
      <c r="CU22" s="56">
        <v>0</v>
      </c>
      <c r="DA22" s="56">
        <v>201</v>
      </c>
      <c r="DB22" s="56">
        <v>201</v>
      </c>
      <c r="DC22" s="56">
        <v>8</v>
      </c>
      <c r="DD22" s="56">
        <v>60.9</v>
      </c>
      <c r="DE22" s="56">
        <v>68.900000000000006</v>
      </c>
      <c r="DF22" s="56">
        <v>201</v>
      </c>
      <c r="DG22" s="56">
        <v>6218</v>
      </c>
      <c r="DH22" s="56">
        <v>186884</v>
      </c>
      <c r="DI22" s="56">
        <v>127677</v>
      </c>
      <c r="DJ22" s="56">
        <v>224721</v>
      </c>
      <c r="DK22" s="56">
        <v>38692</v>
      </c>
      <c r="DL22" s="56">
        <v>577974</v>
      </c>
      <c r="DM22" s="56">
        <v>5331</v>
      </c>
      <c r="DN22" s="56">
        <v>1820</v>
      </c>
      <c r="DO22" s="56">
        <v>471</v>
      </c>
      <c r="DP22" s="56">
        <v>9532</v>
      </c>
      <c r="DQ22" s="56">
        <v>59288</v>
      </c>
      <c r="DR22" s="56">
        <v>10593</v>
      </c>
      <c r="DS22" s="56">
        <v>0</v>
      </c>
      <c r="DT22" s="56">
        <v>0</v>
      </c>
      <c r="DU22" s="56">
        <v>7622</v>
      </c>
      <c r="DV22" s="56">
        <v>22757</v>
      </c>
      <c r="DW22" s="56">
        <v>12810</v>
      </c>
      <c r="DX22" s="56">
        <v>40</v>
      </c>
      <c r="DY22" s="56">
        <v>64.900000000000006</v>
      </c>
      <c r="DZ22" s="56">
        <v>83.8</v>
      </c>
      <c r="EA22" s="56">
        <v>135307</v>
      </c>
      <c r="EB22" s="56">
        <v>6921</v>
      </c>
      <c r="EC22" s="56" t="s">
        <v>55</v>
      </c>
      <c r="ED22" s="56">
        <v>26982</v>
      </c>
      <c r="EE22" s="56">
        <v>195</v>
      </c>
      <c r="EF22" s="56">
        <v>1466960</v>
      </c>
      <c r="EG22" s="56">
        <v>0</v>
      </c>
      <c r="EH22" s="56" t="s">
        <v>55</v>
      </c>
      <c r="EI22" s="56">
        <v>13</v>
      </c>
      <c r="EJ22" s="56">
        <v>243191</v>
      </c>
      <c r="EK22" s="56">
        <v>5</v>
      </c>
      <c r="EL22" s="56">
        <v>52</v>
      </c>
      <c r="EM22" s="56">
        <v>2128114</v>
      </c>
      <c r="EN22" s="56">
        <v>145409</v>
      </c>
      <c r="EO22" s="56">
        <v>352.02</v>
      </c>
      <c r="EP22" s="56">
        <v>62782.17</v>
      </c>
      <c r="EQ22" s="56">
        <v>47958.7</v>
      </c>
      <c r="ER22" s="56">
        <v>54951.58</v>
      </c>
      <c r="ES22" s="56">
        <v>20066.62</v>
      </c>
      <c r="ET22" s="56">
        <v>21799</v>
      </c>
      <c r="EU22" s="56">
        <v>7619.08</v>
      </c>
      <c r="EV22" s="56">
        <v>0</v>
      </c>
      <c r="EW22" s="56">
        <v>0</v>
      </c>
      <c r="EX22" s="56">
        <v>8363.06</v>
      </c>
      <c r="EY22" s="56">
        <v>19577.580000000002</v>
      </c>
      <c r="EZ22" s="56">
        <v>7629.01</v>
      </c>
      <c r="FA22" s="56">
        <v>0</v>
      </c>
      <c r="FB22" s="56">
        <v>0</v>
      </c>
      <c r="FC22" s="56">
        <v>44172.18</v>
      </c>
      <c r="FD22" s="56">
        <v>0</v>
      </c>
      <c r="FE22" s="56">
        <v>0</v>
      </c>
      <c r="FF22" s="56">
        <v>295270.99999999994</v>
      </c>
      <c r="FG22" s="56">
        <v>350060</v>
      </c>
      <c r="FH22" s="56">
        <v>166700</v>
      </c>
      <c r="FI22" s="56">
        <v>6633</v>
      </c>
      <c r="FJ22" s="56">
        <v>0</v>
      </c>
      <c r="FK22" s="56">
        <v>543000</v>
      </c>
      <c r="FL22" s="56">
        <v>3635187</v>
      </c>
      <c r="FM22" s="56">
        <v>25649</v>
      </c>
      <c r="FN22" s="56">
        <v>0</v>
      </c>
      <c r="FO22" s="56">
        <v>1350</v>
      </c>
      <c r="FP22" s="56" t="s">
        <v>7218</v>
      </c>
      <c r="FQ22" s="56">
        <v>0</v>
      </c>
      <c r="FR22" s="56">
        <v>0</v>
      </c>
      <c r="FS22" s="56">
        <v>0</v>
      </c>
      <c r="FT22" s="56">
        <v>76945</v>
      </c>
      <c r="FU22" s="56">
        <v>0</v>
      </c>
      <c r="FV22" s="56">
        <v>103944</v>
      </c>
      <c r="FW22" s="56">
        <v>3531243</v>
      </c>
      <c r="FX22" s="56">
        <v>757262</v>
      </c>
      <c r="FY22" s="56">
        <v>2117000</v>
      </c>
      <c r="FZ22" s="56">
        <v>365000</v>
      </c>
      <c r="GA22" s="56">
        <v>300000</v>
      </c>
      <c r="GB22" s="56">
        <v>1119000</v>
      </c>
      <c r="GC22" s="56">
        <v>3901000</v>
      </c>
      <c r="GD22" s="56">
        <v>51000</v>
      </c>
      <c r="GE22" s="56">
        <v>3850000</v>
      </c>
      <c r="GF22" s="56">
        <v>757000</v>
      </c>
      <c r="GG22" s="56">
        <v>0</v>
      </c>
      <c r="GH22" s="56">
        <v>1623356</v>
      </c>
      <c r="GI22" s="56">
        <v>0</v>
      </c>
      <c r="GJ22" s="56">
        <v>0</v>
      </c>
      <c r="GK22" s="56">
        <v>0</v>
      </c>
      <c r="GL22" s="56">
        <v>980</v>
      </c>
      <c r="GM22" s="56">
        <v>1624336</v>
      </c>
      <c r="GN22" s="56" t="s">
        <v>554</v>
      </c>
      <c r="GO22" s="56" t="s">
        <v>554</v>
      </c>
      <c r="GP22" s="56" t="s">
        <v>554</v>
      </c>
      <c r="GQ22" s="56" t="s">
        <v>554</v>
      </c>
      <c r="GR22" s="56" t="s">
        <v>7219</v>
      </c>
      <c r="GS22" s="56">
        <v>0</v>
      </c>
      <c r="GT22" s="56">
        <v>0</v>
      </c>
      <c r="GU22" s="56">
        <v>0</v>
      </c>
      <c r="GW22" s="56">
        <v>13</v>
      </c>
      <c r="GX22" s="56">
        <v>0</v>
      </c>
      <c r="GY22" s="56">
        <v>13</v>
      </c>
      <c r="GZ22" s="56">
        <v>0</v>
      </c>
      <c r="HA22" s="56">
        <v>0</v>
      </c>
      <c r="HB22" s="56">
        <v>0</v>
      </c>
    </row>
    <row r="23" spans="1:210" ht="12.75" customHeight="1" x14ac:dyDescent="0.3">
      <c r="A23" s="397" t="s">
        <v>373</v>
      </c>
      <c r="B23" s="423">
        <v>1</v>
      </c>
      <c r="C23" s="397" t="s">
        <v>374</v>
      </c>
      <c r="D23" s="397" t="s">
        <v>5640</v>
      </c>
      <c r="E23" s="56" t="s">
        <v>2798</v>
      </c>
      <c r="F23" s="398" t="s">
        <v>900</v>
      </c>
      <c r="G23" s="397">
        <v>28</v>
      </c>
      <c r="H23" s="397">
        <v>0</v>
      </c>
      <c r="I23" s="56" t="s">
        <v>6476</v>
      </c>
      <c r="J23" s="56" t="s">
        <v>38</v>
      </c>
      <c r="L23" s="56" t="s">
        <v>109</v>
      </c>
      <c r="M23" s="56">
        <v>0</v>
      </c>
      <c r="N23" s="56">
        <v>2</v>
      </c>
      <c r="O23" s="56">
        <v>3</v>
      </c>
      <c r="P23" s="56">
        <v>0</v>
      </c>
      <c r="Q23" s="56">
        <v>0</v>
      </c>
      <c r="R23" s="56">
        <v>4</v>
      </c>
      <c r="S23" s="56">
        <v>4</v>
      </c>
      <c r="T23" s="56">
        <v>0</v>
      </c>
      <c r="U23" s="56">
        <v>1</v>
      </c>
      <c r="V23" s="56">
        <v>0</v>
      </c>
      <c r="W23" s="56">
        <v>0</v>
      </c>
      <c r="X23" s="56">
        <v>0</v>
      </c>
      <c r="Y23" s="56">
        <v>0</v>
      </c>
      <c r="Z23" s="56">
        <v>0</v>
      </c>
      <c r="AA23" s="56">
        <v>14</v>
      </c>
      <c r="AB23" s="56">
        <v>0</v>
      </c>
      <c r="AC23" s="56">
        <v>0</v>
      </c>
      <c r="AD23" s="56">
        <v>0</v>
      </c>
      <c r="AE23" s="56">
        <v>0</v>
      </c>
      <c r="AF23" s="56">
        <v>0</v>
      </c>
      <c r="AG23" s="56">
        <v>0</v>
      </c>
      <c r="AH23" s="56">
        <v>0</v>
      </c>
      <c r="AI23" s="56">
        <v>0</v>
      </c>
      <c r="AJ23" s="56">
        <v>0</v>
      </c>
      <c r="AK23" s="56">
        <v>0</v>
      </c>
      <c r="AL23" s="56">
        <v>0</v>
      </c>
      <c r="AM23" s="56">
        <v>0</v>
      </c>
      <c r="AN23" s="56">
        <v>0</v>
      </c>
      <c r="AO23" s="56">
        <v>0</v>
      </c>
      <c r="AP23" s="56">
        <v>0</v>
      </c>
      <c r="AQ23" s="56">
        <v>0</v>
      </c>
      <c r="AR23" s="56">
        <v>2</v>
      </c>
      <c r="AS23" s="56">
        <v>3</v>
      </c>
      <c r="AT23" s="56">
        <v>0</v>
      </c>
      <c r="AU23" s="56">
        <v>0</v>
      </c>
      <c r="AV23" s="56">
        <v>4</v>
      </c>
      <c r="AW23" s="56">
        <v>4</v>
      </c>
      <c r="AX23" s="56">
        <v>0</v>
      </c>
      <c r="AY23" s="56">
        <v>1</v>
      </c>
      <c r="AZ23" s="56">
        <v>0</v>
      </c>
      <c r="BA23" s="56">
        <v>0</v>
      </c>
      <c r="BB23" s="56">
        <v>0</v>
      </c>
      <c r="BC23" s="56">
        <v>0</v>
      </c>
      <c r="BD23" s="56">
        <v>0</v>
      </c>
      <c r="BE23" s="56">
        <v>14</v>
      </c>
      <c r="BF23" s="56">
        <v>0</v>
      </c>
      <c r="BG23" s="56">
        <v>0</v>
      </c>
      <c r="BH23" s="56" t="s">
        <v>6524</v>
      </c>
      <c r="BI23" s="56">
        <v>150624</v>
      </c>
      <c r="BJ23" s="56" t="s">
        <v>6524</v>
      </c>
      <c r="BK23" s="56">
        <v>269499</v>
      </c>
      <c r="BL23" s="56">
        <v>205</v>
      </c>
      <c r="BM23" s="56">
        <v>198792</v>
      </c>
      <c r="BN23" s="56">
        <v>64071</v>
      </c>
      <c r="BO23" s="56">
        <v>13</v>
      </c>
      <c r="BP23" s="56">
        <v>450451</v>
      </c>
      <c r="BQ23" s="56">
        <v>18507</v>
      </c>
      <c r="BR23" s="56">
        <v>88960</v>
      </c>
      <c r="BS23" s="56">
        <v>88512</v>
      </c>
      <c r="BT23" s="56">
        <v>78070</v>
      </c>
      <c r="BU23" s="56">
        <v>38446</v>
      </c>
      <c r="BV23" s="56">
        <v>293988</v>
      </c>
      <c r="BW23" s="56">
        <v>9130</v>
      </c>
      <c r="BX23" s="56">
        <v>321625</v>
      </c>
      <c r="BY23" s="56">
        <v>6</v>
      </c>
      <c r="BZ23" s="56">
        <v>6712</v>
      </c>
      <c r="CA23" s="56">
        <v>1977</v>
      </c>
      <c r="CB23" s="56">
        <v>9978</v>
      </c>
      <c r="CC23" s="56">
        <v>1562</v>
      </c>
      <c r="CD23" s="56">
        <v>20229</v>
      </c>
      <c r="CE23" s="56">
        <v>20235</v>
      </c>
      <c r="CF23" s="56">
        <v>0</v>
      </c>
      <c r="CG23" s="56">
        <v>3565</v>
      </c>
      <c r="CH23" s="56">
        <v>1219</v>
      </c>
      <c r="CI23" s="56">
        <v>13078</v>
      </c>
      <c r="CJ23" s="56">
        <v>59446</v>
      </c>
      <c r="CK23" s="56">
        <v>28884</v>
      </c>
      <c r="CL23" s="56">
        <v>30820</v>
      </c>
      <c r="CM23" s="56">
        <v>1868</v>
      </c>
      <c r="CN23" s="56">
        <v>0</v>
      </c>
      <c r="CO23" s="56">
        <v>17862</v>
      </c>
      <c r="CP23" s="56">
        <v>397</v>
      </c>
      <c r="CQ23" s="56">
        <v>18259</v>
      </c>
      <c r="CR23" s="56">
        <v>0</v>
      </c>
      <c r="CS23" s="56">
        <v>11</v>
      </c>
      <c r="CT23" s="56">
        <v>13</v>
      </c>
      <c r="CU23" s="56">
        <v>80</v>
      </c>
      <c r="DA23" s="56">
        <v>104</v>
      </c>
      <c r="DB23" s="56">
        <v>104</v>
      </c>
      <c r="DC23" s="56">
        <v>9</v>
      </c>
      <c r="DD23" s="56">
        <v>61</v>
      </c>
      <c r="DE23" s="56">
        <v>70</v>
      </c>
      <c r="DF23" s="56">
        <v>36</v>
      </c>
      <c r="DG23" s="56">
        <v>2172.1999999999998</v>
      </c>
      <c r="DH23" s="56">
        <v>133522</v>
      </c>
      <c r="DI23" s="56">
        <v>127470</v>
      </c>
      <c r="DJ23" s="56">
        <v>256820</v>
      </c>
      <c r="DK23" s="56">
        <v>51883</v>
      </c>
      <c r="DL23" s="56">
        <v>569695</v>
      </c>
      <c r="DM23" s="56">
        <v>2345</v>
      </c>
      <c r="DN23" s="56">
        <v>783</v>
      </c>
      <c r="DO23" s="56">
        <v>3520</v>
      </c>
      <c r="DP23" s="56">
        <v>15476</v>
      </c>
      <c r="DQ23" s="56">
        <v>10156</v>
      </c>
      <c r="DR23" s="56">
        <v>9643</v>
      </c>
      <c r="DS23" s="56">
        <v>20</v>
      </c>
      <c r="DT23" s="56">
        <v>0</v>
      </c>
      <c r="DU23" s="56">
        <v>6648</v>
      </c>
      <c r="DV23" s="56">
        <v>17724</v>
      </c>
      <c r="DW23" s="56">
        <v>3314</v>
      </c>
      <c r="DX23" s="56">
        <v>35.54</v>
      </c>
      <c r="DY23" s="56">
        <v>67.45</v>
      </c>
      <c r="DZ23" s="56">
        <v>95.3</v>
      </c>
      <c r="EA23" s="56">
        <v>139596</v>
      </c>
      <c r="EB23" s="56">
        <v>2376</v>
      </c>
      <c r="EC23" s="56" t="s">
        <v>54</v>
      </c>
      <c r="ED23" s="56">
        <v>25066</v>
      </c>
      <c r="EE23" s="56">
        <v>392</v>
      </c>
      <c r="EF23" s="56">
        <v>1092267</v>
      </c>
      <c r="EG23" s="56">
        <v>0</v>
      </c>
      <c r="EH23" s="56" t="s">
        <v>55</v>
      </c>
      <c r="EI23" s="56">
        <v>8</v>
      </c>
      <c r="EJ23" s="56">
        <v>17536</v>
      </c>
      <c r="EK23" s="56">
        <v>3</v>
      </c>
      <c r="EL23" s="56">
        <v>0</v>
      </c>
      <c r="EM23" s="56">
        <v>2238302</v>
      </c>
      <c r="EN23" s="56">
        <v>668508</v>
      </c>
      <c r="EO23" s="56">
        <v>1000</v>
      </c>
      <c r="EP23" s="56">
        <v>45000</v>
      </c>
      <c r="EQ23" s="56">
        <v>14000</v>
      </c>
      <c r="ER23" s="56">
        <v>59000</v>
      </c>
      <c r="ES23" s="56">
        <v>9000</v>
      </c>
      <c r="ET23" s="56">
        <v>6300</v>
      </c>
      <c r="EU23" s="56">
        <v>2500</v>
      </c>
      <c r="EV23" s="56">
        <v>0</v>
      </c>
      <c r="EW23" s="56">
        <v>0</v>
      </c>
      <c r="EX23" s="56">
        <v>9780</v>
      </c>
      <c r="EY23" s="56">
        <v>9500</v>
      </c>
      <c r="EZ23" s="56">
        <v>6500</v>
      </c>
      <c r="FA23" s="56" t="s">
        <v>7220</v>
      </c>
      <c r="FB23" s="56">
        <v>0</v>
      </c>
      <c r="FC23" s="56">
        <v>35000</v>
      </c>
      <c r="FD23" s="56">
        <v>0</v>
      </c>
      <c r="FE23" s="56">
        <v>0</v>
      </c>
      <c r="FF23" s="56">
        <v>197580</v>
      </c>
      <c r="FG23" s="56">
        <v>512559</v>
      </c>
      <c r="FH23" s="56">
        <v>62042</v>
      </c>
      <c r="FI23" s="56">
        <v>30</v>
      </c>
      <c r="FJ23" s="56">
        <v>22648.69</v>
      </c>
      <c r="FK23" s="56">
        <v>20152</v>
      </c>
      <c r="FL23" s="56">
        <v>3721821.69</v>
      </c>
      <c r="FM23" s="56">
        <v>83786</v>
      </c>
      <c r="FN23" s="56">
        <v>2858</v>
      </c>
      <c r="FO23" s="56">
        <v>11572</v>
      </c>
      <c r="FP23" s="56">
        <v>0</v>
      </c>
      <c r="FQ23" s="56">
        <v>0</v>
      </c>
      <c r="FR23" s="56">
        <v>52096</v>
      </c>
      <c r="FS23" s="56">
        <v>0</v>
      </c>
      <c r="FT23" s="56">
        <v>2518.9899999999998</v>
      </c>
      <c r="FU23" s="56">
        <v>0</v>
      </c>
      <c r="FV23" s="56">
        <v>152830.99</v>
      </c>
      <c r="FW23" s="56">
        <v>3568990.7</v>
      </c>
      <c r="FX23" s="56">
        <v>953049</v>
      </c>
      <c r="FY23" s="56">
        <v>1700000</v>
      </c>
      <c r="FZ23" s="56">
        <v>615848</v>
      </c>
      <c r="GA23" s="56" t="s">
        <v>554</v>
      </c>
      <c r="GB23" s="56">
        <v>620000</v>
      </c>
      <c r="GC23" s="56" t="s">
        <v>554</v>
      </c>
      <c r="GD23" s="56">
        <v>90657</v>
      </c>
      <c r="GE23" s="56" t="s">
        <v>554</v>
      </c>
      <c r="GF23" s="56" t="s">
        <v>554</v>
      </c>
      <c r="GG23" s="56">
        <v>0</v>
      </c>
      <c r="GH23" s="56">
        <v>0</v>
      </c>
      <c r="GI23" s="56">
        <v>101558.77</v>
      </c>
      <c r="GJ23" s="56">
        <v>0</v>
      </c>
      <c r="GK23" s="56">
        <v>0</v>
      </c>
      <c r="GL23" s="56">
        <v>0</v>
      </c>
      <c r="GM23" s="56">
        <v>101558.77</v>
      </c>
      <c r="GN23" s="56" t="s">
        <v>7221</v>
      </c>
      <c r="GO23" s="56" t="s">
        <v>7221</v>
      </c>
      <c r="GP23" s="56" t="s">
        <v>7222</v>
      </c>
      <c r="GQ23" s="56" t="s">
        <v>554</v>
      </c>
      <c r="GR23" s="56">
        <v>0</v>
      </c>
      <c r="GS23" s="56" t="s">
        <v>554</v>
      </c>
      <c r="GT23" s="56" t="s">
        <v>554</v>
      </c>
      <c r="GU23" s="56" t="s">
        <v>7223</v>
      </c>
      <c r="GW23" s="56">
        <v>14</v>
      </c>
      <c r="GX23" s="56">
        <v>0</v>
      </c>
      <c r="GY23" s="56">
        <v>14</v>
      </c>
      <c r="GZ23" s="56">
        <v>0</v>
      </c>
      <c r="HA23" s="56">
        <v>0</v>
      </c>
      <c r="HB23" s="56">
        <v>0</v>
      </c>
    </row>
    <row r="24" spans="1:210" ht="12.75" customHeight="1" x14ac:dyDescent="0.3">
      <c r="A24" s="397" t="s">
        <v>373</v>
      </c>
      <c r="B24" s="423">
        <v>2</v>
      </c>
      <c r="C24" s="397" t="s">
        <v>374</v>
      </c>
      <c r="D24" s="397" t="s">
        <v>5641</v>
      </c>
      <c r="E24" s="56" t="s">
        <v>2799</v>
      </c>
      <c r="F24" s="398" t="s">
        <v>900</v>
      </c>
      <c r="G24" s="397">
        <v>58.5</v>
      </c>
      <c r="H24" s="397">
        <v>0</v>
      </c>
      <c r="I24" s="56" t="s">
        <v>6476</v>
      </c>
      <c r="J24" s="56" t="s">
        <v>38</v>
      </c>
      <c r="L24" s="56" t="s">
        <v>1</v>
      </c>
      <c r="M24" s="56">
        <v>1</v>
      </c>
      <c r="N24" s="56">
        <v>1</v>
      </c>
      <c r="O24" s="56">
        <v>2</v>
      </c>
      <c r="P24" s="56">
        <v>3</v>
      </c>
      <c r="Q24" s="56">
        <v>3</v>
      </c>
      <c r="R24" s="56">
        <v>3</v>
      </c>
      <c r="S24" s="56">
        <v>0</v>
      </c>
      <c r="T24" s="56">
        <v>0</v>
      </c>
      <c r="U24" s="56">
        <v>3</v>
      </c>
      <c r="V24" s="56">
        <v>1</v>
      </c>
      <c r="W24" s="56">
        <v>0</v>
      </c>
      <c r="X24" s="56">
        <v>0</v>
      </c>
      <c r="Y24" s="56">
        <v>0</v>
      </c>
      <c r="Z24" s="56">
        <v>0</v>
      </c>
      <c r="AA24" s="56">
        <v>17</v>
      </c>
      <c r="AB24" s="56">
        <v>0</v>
      </c>
      <c r="AC24" s="56">
        <v>0</v>
      </c>
      <c r="AD24" s="56">
        <v>0</v>
      </c>
      <c r="AE24" s="56">
        <v>0</v>
      </c>
      <c r="AF24" s="56">
        <v>0</v>
      </c>
      <c r="AG24" s="56">
        <v>0</v>
      </c>
      <c r="AH24" s="56">
        <v>0</v>
      </c>
      <c r="AI24" s="56">
        <v>0</v>
      </c>
      <c r="AJ24" s="56">
        <v>0</v>
      </c>
      <c r="AK24" s="56">
        <v>0</v>
      </c>
      <c r="AL24" s="56">
        <v>0</v>
      </c>
      <c r="AM24" s="56">
        <v>0</v>
      </c>
      <c r="AN24" s="56">
        <v>1</v>
      </c>
      <c r="AO24" s="56">
        <v>0</v>
      </c>
      <c r="AP24" s="56">
        <v>1</v>
      </c>
      <c r="AQ24" s="56">
        <v>1</v>
      </c>
      <c r="AR24" s="56">
        <v>1</v>
      </c>
      <c r="AS24" s="56">
        <v>2</v>
      </c>
      <c r="AT24" s="56">
        <v>3</v>
      </c>
      <c r="AU24" s="56">
        <v>3</v>
      </c>
      <c r="AV24" s="56">
        <v>3</v>
      </c>
      <c r="AW24" s="56">
        <v>0</v>
      </c>
      <c r="AX24" s="56">
        <v>0</v>
      </c>
      <c r="AY24" s="56">
        <v>3</v>
      </c>
      <c r="AZ24" s="56">
        <v>1</v>
      </c>
      <c r="BA24" s="56">
        <v>0</v>
      </c>
      <c r="BB24" s="56">
        <v>0</v>
      </c>
      <c r="BC24" s="56">
        <v>1</v>
      </c>
      <c r="BD24" s="56">
        <v>0</v>
      </c>
      <c r="BE24" s="56">
        <v>18</v>
      </c>
      <c r="BF24" s="56">
        <v>0</v>
      </c>
      <c r="BG24" s="56">
        <v>0</v>
      </c>
      <c r="BH24" s="56" t="s">
        <v>1261</v>
      </c>
      <c r="BI24" s="56">
        <v>201455</v>
      </c>
      <c r="BJ24" s="56" t="s">
        <v>1270</v>
      </c>
      <c r="BK24" s="56">
        <v>429255</v>
      </c>
      <c r="BL24" s="56">
        <v>259</v>
      </c>
      <c r="BM24" s="56">
        <v>599036</v>
      </c>
      <c r="BN24" s="56">
        <v>157730</v>
      </c>
      <c r="BO24" s="56">
        <v>16</v>
      </c>
      <c r="BP24" s="56">
        <v>329953</v>
      </c>
      <c r="BQ24" s="56">
        <v>1782</v>
      </c>
      <c r="BR24" s="56">
        <v>78495</v>
      </c>
      <c r="BS24" s="56">
        <v>61487</v>
      </c>
      <c r="BT24" s="56">
        <v>72722</v>
      </c>
      <c r="BU24" s="56">
        <v>16865</v>
      </c>
      <c r="BV24" s="56">
        <v>229569</v>
      </c>
      <c r="BW24" s="56">
        <v>27508</v>
      </c>
      <c r="BX24" s="56">
        <v>258859</v>
      </c>
      <c r="BY24" s="56">
        <v>13</v>
      </c>
      <c r="BZ24" s="56">
        <v>10275</v>
      </c>
      <c r="CA24" s="56">
        <v>2663</v>
      </c>
      <c r="CB24" s="56">
        <v>11147</v>
      </c>
      <c r="CC24" s="56">
        <v>1188</v>
      </c>
      <c r="CD24" s="56">
        <v>25273</v>
      </c>
      <c r="CE24" s="56">
        <v>25286</v>
      </c>
      <c r="CF24" s="56">
        <v>0</v>
      </c>
      <c r="CG24" s="56">
        <v>5433</v>
      </c>
      <c r="CH24" s="56">
        <v>576</v>
      </c>
      <c r="CI24" s="56">
        <v>9136</v>
      </c>
      <c r="CJ24" s="56">
        <v>59446</v>
      </c>
      <c r="CK24" s="56">
        <v>28884</v>
      </c>
      <c r="CL24" s="56">
        <v>30820</v>
      </c>
      <c r="CM24" s="56">
        <v>1868</v>
      </c>
      <c r="CN24" s="56">
        <v>0</v>
      </c>
      <c r="CO24" s="56">
        <v>15145</v>
      </c>
      <c r="CP24" s="56">
        <v>486</v>
      </c>
      <c r="CQ24" s="56">
        <v>15631</v>
      </c>
      <c r="CR24" s="56">
        <v>0</v>
      </c>
      <c r="CS24" s="56">
        <v>573</v>
      </c>
      <c r="CT24" s="56">
        <v>113</v>
      </c>
      <c r="CU24" s="56">
        <v>1312</v>
      </c>
      <c r="DA24" s="56">
        <v>1998</v>
      </c>
      <c r="DB24" s="56">
        <v>1998</v>
      </c>
      <c r="DC24" s="56" t="s">
        <v>554</v>
      </c>
      <c r="DD24" s="56">
        <v>54.99</v>
      </c>
      <c r="DE24" s="56" t="s">
        <v>554</v>
      </c>
      <c r="DF24" s="56">
        <v>164</v>
      </c>
      <c r="DG24" s="56">
        <v>8754.2000000000007</v>
      </c>
      <c r="DH24" s="56">
        <v>203236</v>
      </c>
      <c r="DI24" s="56">
        <v>133824</v>
      </c>
      <c r="DJ24" s="56">
        <v>341424</v>
      </c>
      <c r="DK24" s="56">
        <v>52302</v>
      </c>
      <c r="DL24" s="56">
        <v>730786</v>
      </c>
      <c r="DM24" s="56">
        <v>15596</v>
      </c>
      <c r="DN24" s="56">
        <v>1067</v>
      </c>
      <c r="DO24" s="56">
        <v>7135</v>
      </c>
      <c r="DP24" s="56">
        <v>22734</v>
      </c>
      <c r="DQ24" s="56">
        <v>25904</v>
      </c>
      <c r="DR24" s="56">
        <v>14311</v>
      </c>
      <c r="DS24" s="56">
        <v>0</v>
      </c>
      <c r="DT24" s="56">
        <v>0</v>
      </c>
      <c r="DU24" s="56">
        <v>23798</v>
      </c>
      <c r="DV24" s="56">
        <v>30013</v>
      </c>
      <c r="DW24" s="56">
        <v>20292</v>
      </c>
      <c r="DX24" s="56">
        <v>45</v>
      </c>
      <c r="DY24" s="56">
        <v>64</v>
      </c>
      <c r="DZ24" s="56">
        <v>83</v>
      </c>
      <c r="EA24" s="56" t="s">
        <v>554</v>
      </c>
      <c r="EB24" s="56" t="s">
        <v>554</v>
      </c>
      <c r="EC24" s="56" t="s">
        <v>554</v>
      </c>
      <c r="ED24" s="56">
        <v>24530</v>
      </c>
      <c r="EE24" s="56">
        <v>192</v>
      </c>
      <c r="EF24" s="56">
        <v>1373344</v>
      </c>
      <c r="EG24" s="56">
        <v>42900</v>
      </c>
      <c r="EH24" s="56" t="s">
        <v>55</v>
      </c>
      <c r="EI24" s="56">
        <v>16</v>
      </c>
      <c r="EJ24" s="56">
        <v>209652</v>
      </c>
      <c r="EK24" s="56">
        <v>0</v>
      </c>
      <c r="EL24" s="56">
        <v>0</v>
      </c>
      <c r="EM24" s="56">
        <v>1958443</v>
      </c>
      <c r="EN24" s="56">
        <v>763710</v>
      </c>
      <c r="EO24" s="56" t="s">
        <v>6531</v>
      </c>
      <c r="EP24" s="56" t="s">
        <v>6531</v>
      </c>
      <c r="EQ24" s="56" t="s">
        <v>6531</v>
      </c>
      <c r="ER24" s="56" t="s">
        <v>6531</v>
      </c>
      <c r="ES24" s="56" t="s">
        <v>6531</v>
      </c>
      <c r="ET24" s="56" t="s">
        <v>6531</v>
      </c>
      <c r="EU24" s="56" t="s">
        <v>6531</v>
      </c>
      <c r="EV24" s="56" t="s">
        <v>6531</v>
      </c>
      <c r="EW24" s="56" t="s">
        <v>6531</v>
      </c>
      <c r="EX24" s="56" t="s">
        <v>6531</v>
      </c>
      <c r="EY24" s="56" t="s">
        <v>6531</v>
      </c>
      <c r="EZ24" s="56" t="s">
        <v>6531</v>
      </c>
      <c r="FA24" s="56" t="s">
        <v>554</v>
      </c>
      <c r="FB24" s="56">
        <v>0</v>
      </c>
      <c r="FC24" s="56" t="s">
        <v>554</v>
      </c>
      <c r="FD24" s="56">
        <v>399731</v>
      </c>
      <c r="FE24" s="56" t="s">
        <v>554</v>
      </c>
      <c r="FF24" s="56" t="s">
        <v>554</v>
      </c>
      <c r="FG24" s="56" t="s">
        <v>554</v>
      </c>
      <c r="FH24" s="56">
        <v>60011</v>
      </c>
      <c r="FI24" s="56">
        <v>100241.19</v>
      </c>
      <c r="FJ24" s="56">
        <v>16562.96</v>
      </c>
      <c r="FK24" s="56">
        <v>37047.599999999999</v>
      </c>
      <c r="FL24" s="56" t="s">
        <v>554</v>
      </c>
      <c r="FM24" s="56" t="s">
        <v>7218</v>
      </c>
      <c r="FN24" s="56" t="s">
        <v>7218</v>
      </c>
      <c r="FO24" s="56">
        <v>5083</v>
      </c>
      <c r="FP24" s="56" t="s">
        <v>7218</v>
      </c>
      <c r="FQ24" s="56" t="s">
        <v>554</v>
      </c>
      <c r="FR24" s="56" t="s">
        <v>554</v>
      </c>
      <c r="FS24" s="56" t="s">
        <v>554</v>
      </c>
      <c r="FT24" s="56">
        <v>304833</v>
      </c>
      <c r="FU24" s="56" t="s">
        <v>554</v>
      </c>
      <c r="FV24" s="56" t="s">
        <v>554</v>
      </c>
      <c r="FW24" s="56" t="s">
        <v>554</v>
      </c>
      <c r="FX24" s="56" t="s">
        <v>554</v>
      </c>
      <c r="FY24" s="56">
        <v>1845180</v>
      </c>
      <c r="FZ24" s="56">
        <v>425000</v>
      </c>
      <c r="GA24" s="56" t="s">
        <v>554</v>
      </c>
      <c r="GB24" s="56">
        <v>273250</v>
      </c>
      <c r="GC24" s="56" t="s">
        <v>554</v>
      </c>
      <c r="GD24" s="56">
        <v>443860</v>
      </c>
      <c r="GE24" s="56" t="s">
        <v>554</v>
      </c>
      <c r="GF24" s="56" t="s">
        <v>554</v>
      </c>
      <c r="GG24" s="56" t="s">
        <v>554</v>
      </c>
      <c r="GH24" s="56" t="s">
        <v>554</v>
      </c>
      <c r="GI24" s="56">
        <v>30256</v>
      </c>
      <c r="GJ24" s="56" t="s">
        <v>554</v>
      </c>
      <c r="GK24" s="56" t="s">
        <v>554</v>
      </c>
      <c r="GL24" s="56" t="s">
        <v>554</v>
      </c>
      <c r="GM24" s="56" t="s">
        <v>554</v>
      </c>
      <c r="GN24" s="56" t="s">
        <v>554</v>
      </c>
      <c r="GO24" s="56" t="s">
        <v>554</v>
      </c>
      <c r="GP24" s="56" t="s">
        <v>7224</v>
      </c>
      <c r="GQ24" s="56" t="s">
        <v>6525</v>
      </c>
      <c r="GR24" s="56" t="s">
        <v>554</v>
      </c>
      <c r="GS24" s="56" t="s">
        <v>554</v>
      </c>
      <c r="GT24" s="56" t="s">
        <v>554</v>
      </c>
      <c r="GU24" s="56" t="s">
        <v>7225</v>
      </c>
      <c r="GW24" s="56">
        <v>17</v>
      </c>
      <c r="GX24" s="56">
        <v>1</v>
      </c>
      <c r="GY24" s="56">
        <v>18</v>
      </c>
      <c r="GZ24" s="56">
        <v>0</v>
      </c>
      <c r="HA24" s="56">
        <v>0</v>
      </c>
      <c r="HB24" s="56">
        <v>0</v>
      </c>
    </row>
    <row r="25" spans="1:210" ht="12.75" customHeight="1" x14ac:dyDescent="0.3">
      <c r="A25" s="397" t="s">
        <v>373</v>
      </c>
      <c r="B25" s="423">
        <v>3</v>
      </c>
      <c r="C25" s="397" t="s">
        <v>374</v>
      </c>
      <c r="D25" s="397" t="s">
        <v>5642</v>
      </c>
      <c r="E25" s="56" t="s">
        <v>2800</v>
      </c>
      <c r="F25" s="398" t="s">
        <v>900</v>
      </c>
      <c r="G25" s="397">
        <v>39</v>
      </c>
      <c r="H25" s="397">
        <v>18</v>
      </c>
      <c r="I25" s="56" t="s">
        <v>6476</v>
      </c>
      <c r="J25" s="56" t="s">
        <v>38</v>
      </c>
      <c r="L25" s="56" t="s">
        <v>3</v>
      </c>
      <c r="M25" s="56">
        <v>4</v>
      </c>
      <c r="N25" s="56">
        <v>5</v>
      </c>
      <c r="O25" s="56">
        <v>0</v>
      </c>
      <c r="P25" s="56">
        <v>0</v>
      </c>
      <c r="Q25" s="56">
        <v>0</v>
      </c>
      <c r="R25" s="56">
        <v>0</v>
      </c>
      <c r="S25" s="56">
        <v>0</v>
      </c>
      <c r="T25" s="56">
        <v>0</v>
      </c>
      <c r="U25" s="56">
        <v>0</v>
      </c>
      <c r="V25" s="56">
        <v>0</v>
      </c>
      <c r="W25" s="56">
        <v>0</v>
      </c>
      <c r="X25" s="56">
        <v>0</v>
      </c>
      <c r="Y25" s="56">
        <v>0</v>
      </c>
      <c r="Z25" s="56">
        <v>0</v>
      </c>
      <c r="AA25" s="56">
        <v>9</v>
      </c>
      <c r="AB25" s="56">
        <v>0</v>
      </c>
      <c r="AC25" s="56">
        <v>0</v>
      </c>
      <c r="AD25" s="56">
        <v>0</v>
      </c>
      <c r="AE25" s="56">
        <v>0</v>
      </c>
      <c r="AF25" s="56">
        <v>0</v>
      </c>
      <c r="AG25" s="56">
        <v>0</v>
      </c>
      <c r="AH25" s="56">
        <v>0</v>
      </c>
      <c r="AI25" s="56">
        <v>0</v>
      </c>
      <c r="AJ25" s="56">
        <v>0</v>
      </c>
      <c r="AK25" s="56">
        <v>0</v>
      </c>
      <c r="AL25" s="56">
        <v>0</v>
      </c>
      <c r="AM25" s="56">
        <v>0</v>
      </c>
      <c r="AN25" s="56">
        <v>0</v>
      </c>
      <c r="AO25" s="56">
        <v>0</v>
      </c>
      <c r="AP25" s="56">
        <v>0</v>
      </c>
      <c r="AQ25" s="56">
        <v>4</v>
      </c>
      <c r="AR25" s="56">
        <v>5</v>
      </c>
      <c r="AS25" s="56">
        <v>0</v>
      </c>
      <c r="AT25" s="56">
        <v>0</v>
      </c>
      <c r="AU25" s="56">
        <v>0</v>
      </c>
      <c r="AV25" s="56">
        <v>0</v>
      </c>
      <c r="AW25" s="56">
        <v>0</v>
      </c>
      <c r="AX25" s="56">
        <v>0</v>
      </c>
      <c r="AY25" s="56">
        <v>0</v>
      </c>
      <c r="AZ25" s="56">
        <v>0</v>
      </c>
      <c r="BA25" s="56">
        <v>0</v>
      </c>
      <c r="BB25" s="56">
        <v>0</v>
      </c>
      <c r="BC25" s="56">
        <v>0</v>
      </c>
      <c r="BD25" s="56">
        <v>0</v>
      </c>
      <c r="BE25" s="56">
        <v>9</v>
      </c>
      <c r="BF25" s="56">
        <v>0</v>
      </c>
      <c r="BG25" s="56">
        <v>0</v>
      </c>
      <c r="BH25" s="56" t="s">
        <v>6526</v>
      </c>
      <c r="BI25" s="56">
        <v>114901</v>
      </c>
      <c r="BJ25" s="56" t="s">
        <v>6527</v>
      </c>
      <c r="BK25" s="56">
        <v>500584</v>
      </c>
      <c r="BL25" s="56">
        <v>169</v>
      </c>
      <c r="BM25" s="56">
        <v>390777</v>
      </c>
      <c r="BN25" s="56">
        <v>136750</v>
      </c>
      <c r="BO25" s="56">
        <v>9</v>
      </c>
      <c r="BP25" s="56">
        <v>420806</v>
      </c>
      <c r="BQ25" s="56">
        <v>21994</v>
      </c>
      <c r="BR25" s="56">
        <v>44367</v>
      </c>
      <c r="BS25" s="56">
        <v>74467</v>
      </c>
      <c r="BT25" s="56">
        <v>89604</v>
      </c>
      <c r="BU25" s="56">
        <v>28770</v>
      </c>
      <c r="BV25" s="56">
        <v>237208</v>
      </c>
      <c r="BW25" s="56">
        <v>113359</v>
      </c>
      <c r="BX25" s="56">
        <v>372561</v>
      </c>
      <c r="BY25" s="56">
        <v>11</v>
      </c>
      <c r="BZ25" s="56">
        <v>6506</v>
      </c>
      <c r="CA25" s="56">
        <v>7046</v>
      </c>
      <c r="CB25" s="56">
        <v>12467</v>
      </c>
      <c r="CC25" s="56">
        <v>3049</v>
      </c>
      <c r="CD25" s="56">
        <v>29068</v>
      </c>
      <c r="CE25" s="56">
        <v>29079</v>
      </c>
      <c r="CF25" s="56">
        <v>0</v>
      </c>
      <c r="CG25" s="56">
        <v>2167</v>
      </c>
      <c r="CH25" s="56">
        <v>2310</v>
      </c>
      <c r="CI25" s="56">
        <v>34234</v>
      </c>
      <c r="CJ25" s="56">
        <v>2988</v>
      </c>
      <c r="CK25" s="56">
        <v>7368</v>
      </c>
      <c r="CL25" s="56">
        <v>287</v>
      </c>
      <c r="CM25" s="56">
        <v>0</v>
      </c>
      <c r="CN25" s="56">
        <v>0</v>
      </c>
      <c r="CO25" s="56">
        <v>38711</v>
      </c>
      <c r="CP25" s="56">
        <v>5444</v>
      </c>
      <c r="CQ25" s="56">
        <v>44155</v>
      </c>
      <c r="CR25" s="56">
        <v>0</v>
      </c>
      <c r="CS25" s="56">
        <v>192</v>
      </c>
      <c r="CT25" s="56">
        <v>27</v>
      </c>
      <c r="CU25" s="56">
        <v>3378</v>
      </c>
      <c r="DA25" s="56">
        <v>3597</v>
      </c>
      <c r="DB25" s="56">
        <v>3597</v>
      </c>
      <c r="DC25" s="56">
        <v>15.6</v>
      </c>
      <c r="DD25" s="56">
        <v>51.5</v>
      </c>
      <c r="DE25" s="56">
        <v>67.099999999999994</v>
      </c>
      <c r="DF25" s="56">
        <v>27</v>
      </c>
      <c r="DG25" s="56">
        <v>864</v>
      </c>
      <c r="DH25" s="56">
        <v>132748</v>
      </c>
      <c r="DI25" s="56">
        <v>137555</v>
      </c>
      <c r="DJ25" s="56">
        <v>254537</v>
      </c>
      <c r="DK25" s="56">
        <v>36985</v>
      </c>
      <c r="DL25" s="56">
        <v>561825</v>
      </c>
      <c r="DM25" s="56">
        <v>7105</v>
      </c>
      <c r="DN25" s="56">
        <v>2485</v>
      </c>
      <c r="DO25" s="56">
        <v>25691</v>
      </c>
      <c r="DP25" s="56">
        <v>5711</v>
      </c>
      <c r="DQ25" s="56">
        <v>61</v>
      </c>
      <c r="DR25" s="56">
        <v>1994</v>
      </c>
      <c r="DS25" s="56">
        <v>0</v>
      </c>
      <c r="DT25" s="56">
        <v>0</v>
      </c>
      <c r="DU25" s="56">
        <v>35281</v>
      </c>
      <c r="DV25" s="56">
        <v>20434</v>
      </c>
      <c r="DW25" s="56">
        <v>8212</v>
      </c>
      <c r="DX25" s="56">
        <v>71</v>
      </c>
      <c r="DY25" s="56">
        <v>81</v>
      </c>
      <c r="DZ25" s="56">
        <v>89</v>
      </c>
      <c r="EA25" s="56" t="s">
        <v>554</v>
      </c>
      <c r="EB25" s="56" t="s">
        <v>554</v>
      </c>
      <c r="EC25" s="56" t="s">
        <v>554</v>
      </c>
      <c r="ED25" s="56">
        <v>26656</v>
      </c>
      <c r="EE25" s="56">
        <v>194</v>
      </c>
      <c r="EF25" s="56">
        <v>1292844</v>
      </c>
      <c r="EG25" s="56" t="s">
        <v>554</v>
      </c>
      <c r="EH25" s="56" t="s">
        <v>55</v>
      </c>
      <c r="EI25" s="56">
        <v>9</v>
      </c>
      <c r="EJ25" s="56">
        <v>328585</v>
      </c>
      <c r="EK25" s="56">
        <v>0</v>
      </c>
      <c r="EL25" s="56">
        <v>0</v>
      </c>
      <c r="EM25" s="56">
        <v>2759469</v>
      </c>
      <c r="EN25" s="56">
        <v>746458</v>
      </c>
      <c r="EO25" s="56" t="s">
        <v>3427</v>
      </c>
      <c r="EP25" s="56">
        <v>41716</v>
      </c>
      <c r="EQ25" s="56">
        <v>57636</v>
      </c>
      <c r="ER25" s="56">
        <v>56803</v>
      </c>
      <c r="ES25" s="56">
        <v>22787</v>
      </c>
      <c r="ET25" s="56">
        <v>45471</v>
      </c>
      <c r="EU25" s="56">
        <v>8795</v>
      </c>
      <c r="EV25" s="56" t="s">
        <v>3429</v>
      </c>
      <c r="EW25" s="56">
        <v>33222</v>
      </c>
      <c r="EX25" s="56">
        <v>10434</v>
      </c>
      <c r="EY25" s="56">
        <v>9999</v>
      </c>
      <c r="EZ25" s="56">
        <v>4674</v>
      </c>
      <c r="FA25" s="56">
        <v>0</v>
      </c>
      <c r="FB25" s="56">
        <v>0</v>
      </c>
      <c r="FC25" s="56">
        <v>13168</v>
      </c>
      <c r="FD25" s="56">
        <v>0</v>
      </c>
      <c r="FE25" s="56">
        <v>0</v>
      </c>
      <c r="FF25" s="56">
        <v>304705</v>
      </c>
      <c r="FG25" s="56" t="s">
        <v>7226</v>
      </c>
      <c r="FH25" s="56">
        <v>29363</v>
      </c>
      <c r="FI25" s="56">
        <v>2543</v>
      </c>
      <c r="FJ25" s="56">
        <v>769</v>
      </c>
      <c r="FK25" s="56">
        <v>1387600</v>
      </c>
      <c r="FL25" s="56">
        <v>5230907</v>
      </c>
      <c r="FM25" s="56">
        <v>40006</v>
      </c>
      <c r="FN25" s="56">
        <v>3867</v>
      </c>
      <c r="FO25" s="56">
        <v>96245</v>
      </c>
      <c r="FP25" s="56">
        <v>16436</v>
      </c>
      <c r="FQ25" s="56">
        <v>0</v>
      </c>
      <c r="FR25" s="56">
        <v>49748</v>
      </c>
      <c r="FS25" s="56">
        <v>0</v>
      </c>
      <c r="FT25" s="56">
        <v>70299</v>
      </c>
      <c r="FU25" s="56">
        <v>63590</v>
      </c>
      <c r="FV25" s="56">
        <v>340191</v>
      </c>
      <c r="FW25" s="56">
        <v>4890716</v>
      </c>
      <c r="FX25" s="56">
        <v>419453</v>
      </c>
      <c r="FY25" s="56">
        <v>2592497</v>
      </c>
      <c r="FZ25" s="56">
        <v>636400</v>
      </c>
      <c r="GA25" s="56">
        <v>336800</v>
      </c>
      <c r="GB25" s="56">
        <v>1721000</v>
      </c>
      <c r="GC25" s="56">
        <v>5286697</v>
      </c>
      <c r="GD25" s="56">
        <v>421100</v>
      </c>
      <c r="GE25" s="56">
        <v>4865597</v>
      </c>
      <c r="GF25" s="56" t="s">
        <v>554</v>
      </c>
      <c r="GG25" s="56">
        <v>0</v>
      </c>
      <c r="GH25" s="56">
        <v>770048</v>
      </c>
      <c r="GI25" s="56">
        <v>160517</v>
      </c>
      <c r="GJ25" s="56">
        <v>0</v>
      </c>
      <c r="GK25" s="56">
        <v>0</v>
      </c>
      <c r="GL25" s="56">
        <v>0</v>
      </c>
      <c r="GM25" s="56">
        <v>930565</v>
      </c>
      <c r="GN25" s="56" t="s">
        <v>554</v>
      </c>
      <c r="GO25" s="56" t="s">
        <v>554</v>
      </c>
      <c r="GP25" s="56" t="s">
        <v>7227</v>
      </c>
      <c r="GQ25" s="56" t="s">
        <v>554</v>
      </c>
      <c r="GR25" s="56" t="s">
        <v>554</v>
      </c>
      <c r="GS25" s="56" t="s">
        <v>554</v>
      </c>
      <c r="GT25" s="56" t="s">
        <v>554</v>
      </c>
      <c r="GU25" s="56" t="s">
        <v>7228</v>
      </c>
      <c r="GW25" s="56">
        <v>9</v>
      </c>
      <c r="GX25" s="56">
        <v>0</v>
      </c>
      <c r="GY25" s="56">
        <v>9</v>
      </c>
      <c r="GZ25" s="56">
        <v>0</v>
      </c>
      <c r="HA25" s="56">
        <v>0</v>
      </c>
      <c r="HB25" s="56">
        <v>0</v>
      </c>
    </row>
    <row r="26" spans="1:210" ht="12.75" customHeight="1" x14ac:dyDescent="0.3">
      <c r="A26" s="397" t="s">
        <v>373</v>
      </c>
      <c r="B26" s="423">
        <v>4</v>
      </c>
      <c r="C26" s="397" t="s">
        <v>374</v>
      </c>
      <c r="D26" s="397" t="s">
        <v>5643</v>
      </c>
      <c r="E26" s="56" t="s">
        <v>2570</v>
      </c>
      <c r="F26" s="398" t="s">
        <v>900</v>
      </c>
      <c r="G26" s="397">
        <v>11</v>
      </c>
      <c r="H26" s="397">
        <v>0</v>
      </c>
      <c r="I26" s="56" t="s">
        <v>6476</v>
      </c>
      <c r="J26" s="56" t="s">
        <v>38</v>
      </c>
      <c r="L26" s="56" t="s">
        <v>5</v>
      </c>
      <c r="M26" s="56">
        <v>0</v>
      </c>
      <c r="N26" s="56">
        <v>0</v>
      </c>
      <c r="O26" s="56">
        <v>2</v>
      </c>
      <c r="P26" s="56">
        <v>0</v>
      </c>
      <c r="Q26" s="56">
        <v>0</v>
      </c>
      <c r="R26" s="56">
        <v>0</v>
      </c>
      <c r="S26" s="56">
        <v>4</v>
      </c>
      <c r="T26" s="56">
        <v>0</v>
      </c>
      <c r="U26" s="56">
        <v>0</v>
      </c>
      <c r="V26" s="56">
        <v>0</v>
      </c>
      <c r="W26" s="56">
        <v>0</v>
      </c>
      <c r="X26" s="56">
        <v>0</v>
      </c>
      <c r="Y26" s="56">
        <v>0</v>
      </c>
      <c r="Z26" s="56">
        <v>0</v>
      </c>
      <c r="AA26" s="56">
        <v>6</v>
      </c>
      <c r="AB26" s="56">
        <v>0</v>
      </c>
      <c r="AC26" s="56">
        <v>0</v>
      </c>
      <c r="AD26" s="56">
        <v>0</v>
      </c>
      <c r="AE26" s="56">
        <v>0</v>
      </c>
      <c r="AF26" s="56">
        <v>0</v>
      </c>
      <c r="AG26" s="56">
        <v>0</v>
      </c>
      <c r="AH26" s="56">
        <v>0</v>
      </c>
      <c r="AI26" s="56">
        <v>0</v>
      </c>
      <c r="AJ26" s="56">
        <v>0</v>
      </c>
      <c r="AK26" s="56">
        <v>0</v>
      </c>
      <c r="AL26" s="56">
        <v>0</v>
      </c>
      <c r="AM26" s="56">
        <v>0</v>
      </c>
      <c r="AN26" s="56">
        <v>0</v>
      </c>
      <c r="AO26" s="56">
        <v>0</v>
      </c>
      <c r="AP26" s="56">
        <v>0</v>
      </c>
      <c r="AQ26" s="56">
        <v>0</v>
      </c>
      <c r="AR26" s="56">
        <v>0</v>
      </c>
      <c r="AS26" s="56">
        <v>2</v>
      </c>
      <c r="AT26" s="56">
        <v>0</v>
      </c>
      <c r="AU26" s="56">
        <v>0</v>
      </c>
      <c r="AV26" s="56">
        <v>0</v>
      </c>
      <c r="AW26" s="56">
        <v>4</v>
      </c>
      <c r="AX26" s="56">
        <v>0</v>
      </c>
      <c r="AY26" s="56">
        <v>0</v>
      </c>
      <c r="AZ26" s="56">
        <v>0</v>
      </c>
      <c r="BA26" s="56">
        <v>0</v>
      </c>
      <c r="BB26" s="56">
        <v>0</v>
      </c>
      <c r="BC26" s="56">
        <v>0</v>
      </c>
      <c r="BD26" s="56">
        <v>0</v>
      </c>
      <c r="BE26" s="56">
        <v>6</v>
      </c>
      <c r="BF26" s="56">
        <v>0</v>
      </c>
      <c r="BG26" s="56">
        <v>0</v>
      </c>
      <c r="BH26" s="56" t="s">
        <v>1956</v>
      </c>
      <c r="BI26" s="56">
        <v>139151</v>
      </c>
      <c r="BJ26" s="56" t="s">
        <v>1956</v>
      </c>
      <c r="BK26" s="56">
        <v>174531</v>
      </c>
      <c r="BL26" s="56">
        <v>59</v>
      </c>
      <c r="BM26" s="56">
        <v>81606</v>
      </c>
      <c r="BN26" s="56">
        <v>44323</v>
      </c>
      <c r="BO26" s="56">
        <v>6</v>
      </c>
      <c r="BP26" s="56">
        <v>296197</v>
      </c>
      <c r="BQ26" s="56">
        <v>18365</v>
      </c>
      <c r="BR26" s="56">
        <v>47104</v>
      </c>
      <c r="BS26" s="56">
        <v>81920</v>
      </c>
      <c r="BT26" s="56">
        <v>43811</v>
      </c>
      <c r="BU26" s="56">
        <v>20651</v>
      </c>
      <c r="BV26" s="56">
        <v>193486</v>
      </c>
      <c r="BW26" s="56">
        <v>7987</v>
      </c>
      <c r="BX26" s="56">
        <v>219838</v>
      </c>
      <c r="BY26" s="56">
        <v>328</v>
      </c>
      <c r="BZ26" s="56">
        <v>3463</v>
      </c>
      <c r="CA26" s="56">
        <v>1416</v>
      </c>
      <c r="CB26" s="56">
        <v>2111</v>
      </c>
      <c r="CC26" s="56">
        <v>451</v>
      </c>
      <c r="CD26" s="56">
        <v>7441</v>
      </c>
      <c r="CE26" s="56">
        <v>7769</v>
      </c>
      <c r="CF26" s="56">
        <v>0</v>
      </c>
      <c r="CG26" s="56">
        <v>3505</v>
      </c>
      <c r="CH26" s="56">
        <v>448</v>
      </c>
      <c r="CI26" s="56">
        <v>15751</v>
      </c>
      <c r="CJ26" s="56">
        <v>59446</v>
      </c>
      <c r="CK26" s="56">
        <v>28884</v>
      </c>
      <c r="CL26" s="56">
        <v>30820</v>
      </c>
      <c r="CM26" s="56">
        <v>1868</v>
      </c>
      <c r="CN26" s="56">
        <v>0</v>
      </c>
      <c r="CO26" s="56">
        <v>19704</v>
      </c>
      <c r="CP26" s="56">
        <v>0</v>
      </c>
      <c r="CQ26" s="56">
        <v>19704</v>
      </c>
      <c r="CR26" s="56">
        <v>0</v>
      </c>
      <c r="CS26" s="56">
        <v>67</v>
      </c>
      <c r="CT26" s="56">
        <v>56</v>
      </c>
      <c r="CU26" s="56">
        <v>0</v>
      </c>
      <c r="DA26" s="56">
        <v>123</v>
      </c>
      <c r="DB26" s="56">
        <v>123</v>
      </c>
      <c r="DC26" s="56">
        <v>3</v>
      </c>
      <c r="DD26" s="56">
        <v>42.4</v>
      </c>
      <c r="DE26" s="56">
        <v>45.4</v>
      </c>
      <c r="DF26" s="56">
        <v>484</v>
      </c>
      <c r="DG26" s="56">
        <v>1834</v>
      </c>
      <c r="DH26" s="56">
        <v>204549</v>
      </c>
      <c r="DI26" s="56">
        <v>143337</v>
      </c>
      <c r="DJ26" s="56">
        <v>277591</v>
      </c>
      <c r="DK26" s="56">
        <v>60518</v>
      </c>
      <c r="DL26" s="56">
        <v>685995</v>
      </c>
      <c r="DM26" s="56">
        <v>6012</v>
      </c>
      <c r="DN26" s="56">
        <v>867</v>
      </c>
      <c r="DO26" s="56">
        <v>7842</v>
      </c>
      <c r="DP26" s="56">
        <v>13133</v>
      </c>
      <c r="DQ26" s="56">
        <v>45464</v>
      </c>
      <c r="DR26" s="56">
        <v>9456</v>
      </c>
      <c r="DS26" s="56">
        <v>130</v>
      </c>
      <c r="DT26" s="56">
        <v>0</v>
      </c>
      <c r="DU26" s="56">
        <v>14721</v>
      </c>
      <c r="DV26" s="56">
        <v>43852</v>
      </c>
      <c r="DW26" s="56">
        <v>29261</v>
      </c>
      <c r="DX26" s="56">
        <v>34</v>
      </c>
      <c r="DY26" s="56">
        <v>48</v>
      </c>
      <c r="DZ26" s="56">
        <v>49</v>
      </c>
      <c r="EA26" s="56">
        <v>95303</v>
      </c>
      <c r="EB26" s="56">
        <v>7916</v>
      </c>
      <c r="EC26" s="56" t="s">
        <v>55</v>
      </c>
      <c r="ED26" s="56">
        <v>32295</v>
      </c>
      <c r="EE26" s="56">
        <v>536</v>
      </c>
      <c r="EF26" s="56">
        <v>602252</v>
      </c>
      <c r="EG26" s="56">
        <v>0</v>
      </c>
      <c r="EH26" s="56" t="s">
        <v>55</v>
      </c>
      <c r="EI26" s="56">
        <v>6</v>
      </c>
      <c r="EJ26" s="56">
        <v>451347</v>
      </c>
      <c r="EK26" s="56">
        <v>49</v>
      </c>
      <c r="EL26" s="56">
        <v>55</v>
      </c>
      <c r="EM26" s="56">
        <v>1422998</v>
      </c>
      <c r="EN26" s="56">
        <v>835501</v>
      </c>
      <c r="EO26" s="56">
        <v>153</v>
      </c>
      <c r="EP26" s="56">
        <v>15282</v>
      </c>
      <c r="EQ26" s="56">
        <v>7292</v>
      </c>
      <c r="ER26" s="56">
        <v>7467</v>
      </c>
      <c r="ES26" s="56">
        <v>2180</v>
      </c>
      <c r="ET26" s="56">
        <v>1526</v>
      </c>
      <c r="EU26" s="56">
        <v>2405</v>
      </c>
      <c r="EV26" s="56">
        <v>1675</v>
      </c>
      <c r="EW26" s="56">
        <v>0</v>
      </c>
      <c r="EX26" s="56">
        <v>14404</v>
      </c>
      <c r="EY26" s="56">
        <v>7459</v>
      </c>
      <c r="EZ26" s="56">
        <v>7449</v>
      </c>
      <c r="FA26" s="56" t="s">
        <v>3434</v>
      </c>
      <c r="FB26" s="56">
        <v>0</v>
      </c>
      <c r="FC26" s="56">
        <v>18197</v>
      </c>
      <c r="FD26" s="56">
        <v>0</v>
      </c>
      <c r="FE26" s="56">
        <v>0</v>
      </c>
      <c r="FF26" s="56">
        <v>85660</v>
      </c>
      <c r="FG26" s="56">
        <v>-1728</v>
      </c>
      <c r="FH26" s="56">
        <v>297639</v>
      </c>
      <c r="FI26" s="56">
        <v>15491</v>
      </c>
      <c r="FJ26" s="56">
        <v>0</v>
      </c>
      <c r="FK26" s="56">
        <v>104160</v>
      </c>
      <c r="FL26" s="56">
        <v>2759721</v>
      </c>
      <c r="FM26" s="56">
        <v>16692</v>
      </c>
      <c r="FN26" s="56">
        <v>669</v>
      </c>
      <c r="FO26" s="56">
        <v>8509</v>
      </c>
      <c r="FP26" s="56">
        <v>3173</v>
      </c>
      <c r="FQ26" s="56">
        <v>0</v>
      </c>
      <c r="FR26" s="56">
        <v>0</v>
      </c>
      <c r="FS26" s="56">
        <v>0</v>
      </c>
      <c r="FT26" s="56">
        <v>181304</v>
      </c>
      <c r="FU26" s="56">
        <v>0</v>
      </c>
      <c r="FV26" s="56">
        <v>210347</v>
      </c>
      <c r="FW26" s="56">
        <v>2549374</v>
      </c>
      <c r="FX26" s="56">
        <v>138423</v>
      </c>
      <c r="FY26" s="56">
        <v>1432663</v>
      </c>
      <c r="FZ26" s="56">
        <v>790162</v>
      </c>
      <c r="GA26" s="56">
        <v>69971</v>
      </c>
      <c r="GB26" s="56">
        <v>423208</v>
      </c>
      <c r="GC26" s="56">
        <v>2716004</v>
      </c>
      <c r="GD26" s="56">
        <v>167732</v>
      </c>
      <c r="GE26" s="56">
        <v>2548272</v>
      </c>
      <c r="GF26" s="56">
        <v>171671</v>
      </c>
      <c r="GG26" s="56">
        <v>1619662</v>
      </c>
      <c r="GH26" s="56">
        <v>76601</v>
      </c>
      <c r="GI26" s="56">
        <v>92819</v>
      </c>
      <c r="GJ26" s="56">
        <v>0</v>
      </c>
      <c r="GK26" s="56">
        <v>0</v>
      </c>
      <c r="GL26" s="56">
        <v>0</v>
      </c>
      <c r="GM26" s="56">
        <v>1789082</v>
      </c>
      <c r="GN26" s="56" t="s">
        <v>554</v>
      </c>
      <c r="GO26" s="56" t="s">
        <v>554</v>
      </c>
      <c r="GP26" s="56" t="s">
        <v>554</v>
      </c>
      <c r="GQ26" s="56" t="s">
        <v>554</v>
      </c>
      <c r="GR26" s="56" t="s">
        <v>554</v>
      </c>
      <c r="GS26" s="56" t="s">
        <v>554</v>
      </c>
      <c r="GT26" s="56" t="s">
        <v>554</v>
      </c>
      <c r="GU26" s="56" t="s">
        <v>7229</v>
      </c>
      <c r="GW26" s="56">
        <v>6</v>
      </c>
      <c r="GX26" s="56">
        <v>0</v>
      </c>
      <c r="GY26" s="56">
        <v>6</v>
      </c>
      <c r="GZ26" s="56">
        <v>0</v>
      </c>
      <c r="HA26" s="56">
        <v>0</v>
      </c>
      <c r="HB26" s="56">
        <v>0</v>
      </c>
    </row>
    <row r="27" spans="1:210" ht="12.75" customHeight="1" x14ac:dyDescent="0.3">
      <c r="A27" s="397" t="s">
        <v>373</v>
      </c>
      <c r="B27" s="423">
        <v>5</v>
      </c>
      <c r="C27" s="397" t="s">
        <v>374</v>
      </c>
      <c r="D27" s="397" t="s">
        <v>5644</v>
      </c>
      <c r="E27" s="56" t="s">
        <v>2801</v>
      </c>
      <c r="F27" s="398" t="s">
        <v>900</v>
      </c>
      <c r="G27" s="397">
        <v>71.5</v>
      </c>
      <c r="H27" s="397">
        <v>0</v>
      </c>
      <c r="I27" s="56" t="s">
        <v>6476</v>
      </c>
      <c r="J27" s="56" t="s">
        <v>38</v>
      </c>
      <c r="L27" s="56" t="s">
        <v>7</v>
      </c>
      <c r="M27" s="56">
        <v>0</v>
      </c>
      <c r="N27" s="56">
        <v>0</v>
      </c>
      <c r="O27" s="56">
        <v>5</v>
      </c>
      <c r="P27" s="56">
        <v>0</v>
      </c>
      <c r="Q27" s="56">
        <v>0</v>
      </c>
      <c r="R27" s="56">
        <v>0</v>
      </c>
      <c r="S27" s="56">
        <v>0</v>
      </c>
      <c r="T27" s="56">
        <v>0</v>
      </c>
      <c r="U27" s="56">
        <v>5</v>
      </c>
      <c r="V27" s="56">
        <v>0</v>
      </c>
      <c r="W27" s="56">
        <v>0</v>
      </c>
      <c r="X27" s="56">
        <v>0</v>
      </c>
      <c r="Y27" s="56">
        <v>0</v>
      </c>
      <c r="Z27" s="56">
        <v>0</v>
      </c>
      <c r="AA27" s="56">
        <v>10</v>
      </c>
      <c r="AB27" s="56">
        <v>0</v>
      </c>
      <c r="AC27" s="56">
        <v>0</v>
      </c>
      <c r="AD27" s="56">
        <v>0</v>
      </c>
      <c r="AE27" s="56">
        <v>0</v>
      </c>
      <c r="AF27" s="56">
        <v>0</v>
      </c>
      <c r="AG27" s="56">
        <v>0</v>
      </c>
      <c r="AH27" s="56">
        <v>0</v>
      </c>
      <c r="AI27" s="56">
        <v>0</v>
      </c>
      <c r="AJ27" s="56">
        <v>0</v>
      </c>
      <c r="AK27" s="56">
        <v>0</v>
      </c>
      <c r="AL27" s="56">
        <v>0</v>
      </c>
      <c r="AM27" s="56">
        <v>0</v>
      </c>
      <c r="AN27" s="56">
        <v>0</v>
      </c>
      <c r="AO27" s="56">
        <v>0</v>
      </c>
      <c r="AP27" s="56">
        <v>0</v>
      </c>
      <c r="AQ27" s="56">
        <v>0</v>
      </c>
      <c r="AR27" s="56">
        <v>0</v>
      </c>
      <c r="AS27" s="56">
        <v>5</v>
      </c>
      <c r="AT27" s="56">
        <v>0</v>
      </c>
      <c r="AU27" s="56">
        <v>0</v>
      </c>
      <c r="AV27" s="56">
        <v>0</v>
      </c>
      <c r="AW27" s="56">
        <v>0</v>
      </c>
      <c r="AX27" s="56">
        <v>0</v>
      </c>
      <c r="AY27" s="56">
        <v>5</v>
      </c>
      <c r="AZ27" s="56">
        <v>0</v>
      </c>
      <c r="BA27" s="56">
        <v>0</v>
      </c>
      <c r="BB27" s="56">
        <v>0</v>
      </c>
      <c r="BC27" s="56">
        <v>0</v>
      </c>
      <c r="BD27" s="56">
        <v>0</v>
      </c>
      <c r="BE27" s="56">
        <v>10</v>
      </c>
      <c r="BF27" s="56" t="s">
        <v>554</v>
      </c>
      <c r="BG27" s="56" t="s">
        <v>554</v>
      </c>
      <c r="BH27" s="56" t="s">
        <v>7230</v>
      </c>
      <c r="BI27" s="56">
        <v>118432</v>
      </c>
      <c r="BJ27" s="56" t="s">
        <v>7230</v>
      </c>
      <c r="BK27" s="56">
        <v>283951</v>
      </c>
      <c r="BL27" s="56">
        <v>127</v>
      </c>
      <c r="BM27" s="56">
        <v>262964</v>
      </c>
      <c r="BN27" s="56">
        <v>77623.27</v>
      </c>
      <c r="BO27" s="56">
        <v>10</v>
      </c>
      <c r="BP27" s="56">
        <v>245272</v>
      </c>
      <c r="BQ27" s="56">
        <v>19329</v>
      </c>
      <c r="BR27" s="56">
        <v>70228</v>
      </c>
      <c r="BS27" s="56">
        <v>39310</v>
      </c>
      <c r="BT27" s="56">
        <v>62507</v>
      </c>
      <c r="BU27" s="56">
        <v>17491</v>
      </c>
      <c r="BV27" s="56">
        <v>189536</v>
      </c>
      <c r="BW27" s="56">
        <v>3848</v>
      </c>
      <c r="BX27" s="56">
        <v>212713</v>
      </c>
      <c r="BY27" s="56">
        <v>11</v>
      </c>
      <c r="BZ27" s="56">
        <v>11243</v>
      </c>
      <c r="CA27" s="56">
        <v>3158</v>
      </c>
      <c r="CB27" s="56">
        <v>14650</v>
      </c>
      <c r="CC27" s="56">
        <v>2360</v>
      </c>
      <c r="CD27" s="56">
        <v>31411</v>
      </c>
      <c r="CE27" s="56">
        <v>31422</v>
      </c>
      <c r="CF27" s="56">
        <v>0</v>
      </c>
      <c r="CG27" s="56">
        <v>7061</v>
      </c>
      <c r="CH27" s="56">
        <v>339</v>
      </c>
      <c r="CI27" s="56">
        <v>311</v>
      </c>
      <c r="CJ27" s="56">
        <v>59446</v>
      </c>
      <c r="CK27" s="56">
        <v>28884</v>
      </c>
      <c r="CL27" s="56">
        <v>30820</v>
      </c>
      <c r="CM27" s="56">
        <v>1868</v>
      </c>
      <c r="CN27" s="56">
        <v>0</v>
      </c>
      <c r="CO27" s="56">
        <v>7711</v>
      </c>
      <c r="CP27" s="56">
        <v>256</v>
      </c>
      <c r="CQ27" s="56">
        <v>7967</v>
      </c>
      <c r="CR27" s="56">
        <v>0</v>
      </c>
      <c r="CS27" s="56">
        <v>504</v>
      </c>
      <c r="CT27" s="56">
        <v>24</v>
      </c>
      <c r="CU27" s="56">
        <v>5</v>
      </c>
      <c r="DA27" s="56">
        <v>533</v>
      </c>
      <c r="DB27" s="56">
        <v>533</v>
      </c>
      <c r="DC27" s="56">
        <v>6.6</v>
      </c>
      <c r="DD27" s="56">
        <v>31.8</v>
      </c>
      <c r="DE27" s="56">
        <v>38.4</v>
      </c>
      <c r="DF27" s="56">
        <v>357</v>
      </c>
      <c r="DG27" s="56">
        <v>9349</v>
      </c>
      <c r="DH27" s="56">
        <v>225457</v>
      </c>
      <c r="DI27" s="56">
        <v>81478</v>
      </c>
      <c r="DJ27" s="56">
        <v>305767</v>
      </c>
      <c r="DK27" s="56">
        <v>43265</v>
      </c>
      <c r="DL27" s="56">
        <v>655967</v>
      </c>
      <c r="DM27" s="56">
        <v>12286</v>
      </c>
      <c r="DN27" s="56">
        <v>622</v>
      </c>
      <c r="DO27" s="56">
        <v>85</v>
      </c>
      <c r="DP27" s="56">
        <v>19041</v>
      </c>
      <c r="DQ27" s="56">
        <v>34834</v>
      </c>
      <c r="DR27" s="56">
        <v>15153</v>
      </c>
      <c r="DS27" s="56">
        <v>37</v>
      </c>
      <c r="DT27" s="56">
        <v>0</v>
      </c>
      <c r="DU27" s="56">
        <v>12993</v>
      </c>
      <c r="DV27" s="56">
        <v>17186</v>
      </c>
      <c r="DW27" s="56" t="s">
        <v>554</v>
      </c>
      <c r="DX27" s="56">
        <v>47</v>
      </c>
      <c r="DY27" s="56">
        <v>75</v>
      </c>
      <c r="DZ27" s="56">
        <v>91</v>
      </c>
      <c r="EA27" s="56" t="s">
        <v>554</v>
      </c>
      <c r="EB27" s="56" t="s">
        <v>554</v>
      </c>
      <c r="EC27" s="56" t="s">
        <v>554</v>
      </c>
      <c r="ED27" s="56">
        <v>21286</v>
      </c>
      <c r="EE27" s="56">
        <v>38</v>
      </c>
      <c r="EF27" s="56">
        <v>1301303</v>
      </c>
      <c r="EG27" s="56">
        <v>21817</v>
      </c>
      <c r="EH27" s="56" t="s">
        <v>777</v>
      </c>
      <c r="EI27" s="56">
        <v>10</v>
      </c>
      <c r="EJ27" s="56">
        <v>470622</v>
      </c>
      <c r="EK27" s="56">
        <v>0</v>
      </c>
      <c r="EL27" s="56">
        <v>155</v>
      </c>
      <c r="EM27" s="56">
        <v>1486996</v>
      </c>
      <c r="EN27" s="56">
        <v>574352</v>
      </c>
      <c r="EO27" s="56">
        <v>1706</v>
      </c>
      <c r="EP27" s="56">
        <v>66413</v>
      </c>
      <c r="EQ27" s="56">
        <v>27236</v>
      </c>
      <c r="ER27" s="56">
        <v>72566</v>
      </c>
      <c r="ES27" s="56">
        <v>16210</v>
      </c>
      <c r="ET27" s="56">
        <v>7769</v>
      </c>
      <c r="EU27" s="56">
        <v>20141</v>
      </c>
      <c r="EV27" s="56" t="s">
        <v>554</v>
      </c>
      <c r="EW27" s="56" t="s">
        <v>554</v>
      </c>
      <c r="EX27" s="56" t="s">
        <v>7220</v>
      </c>
      <c r="EY27" s="56" t="s">
        <v>7220</v>
      </c>
      <c r="EZ27" s="56">
        <v>25019</v>
      </c>
      <c r="FA27" s="56" t="s">
        <v>554</v>
      </c>
      <c r="FB27" s="56">
        <v>0</v>
      </c>
      <c r="FC27" s="56">
        <v>19351</v>
      </c>
      <c r="FD27" s="56" t="s">
        <v>554</v>
      </c>
      <c r="FE27" s="56" t="s">
        <v>554</v>
      </c>
      <c r="FF27" s="56" t="s">
        <v>554</v>
      </c>
      <c r="FG27" s="56">
        <v>32497</v>
      </c>
      <c r="FH27" s="56">
        <v>37669</v>
      </c>
      <c r="FI27" s="56">
        <v>19604</v>
      </c>
      <c r="FJ27" s="56">
        <v>98521</v>
      </c>
      <c r="FK27" s="56">
        <v>25000</v>
      </c>
      <c r="FL27" s="56" t="s">
        <v>554</v>
      </c>
      <c r="FM27" s="56">
        <v>7806.09</v>
      </c>
      <c r="FN27" s="56" t="s">
        <v>7196</v>
      </c>
      <c r="FO27" s="56">
        <v>111956.6</v>
      </c>
      <c r="FP27" s="56">
        <v>2681.67</v>
      </c>
      <c r="FQ27" s="56">
        <v>5</v>
      </c>
      <c r="FR27" s="56" t="s">
        <v>554</v>
      </c>
      <c r="FS27" s="56" t="s">
        <v>554</v>
      </c>
      <c r="FT27" s="56">
        <v>83287.070000000007</v>
      </c>
      <c r="FU27" s="56" t="s">
        <v>554</v>
      </c>
      <c r="FV27" s="56" t="s">
        <v>554</v>
      </c>
      <c r="FW27" s="56" t="s">
        <v>554</v>
      </c>
      <c r="FX27" s="56" t="s">
        <v>554</v>
      </c>
      <c r="FY27" s="56" t="s">
        <v>554</v>
      </c>
      <c r="FZ27" s="56" t="s">
        <v>554</v>
      </c>
      <c r="GA27" s="56" t="s">
        <v>554</v>
      </c>
      <c r="GB27" s="56" t="s">
        <v>554</v>
      </c>
      <c r="GC27" s="56" t="s">
        <v>554</v>
      </c>
      <c r="GD27" s="56" t="s">
        <v>554</v>
      </c>
      <c r="GE27" s="56" t="s">
        <v>554</v>
      </c>
      <c r="GF27" s="56" t="s">
        <v>554</v>
      </c>
      <c r="GG27" s="56" t="s">
        <v>554</v>
      </c>
      <c r="GH27" s="56">
        <v>28455.51</v>
      </c>
      <c r="GI27" s="56">
        <v>19882</v>
      </c>
      <c r="GJ27" s="56">
        <v>658</v>
      </c>
      <c r="GK27" s="56" t="s">
        <v>554</v>
      </c>
      <c r="GL27" s="56" t="s">
        <v>554</v>
      </c>
      <c r="GM27" s="56" t="s">
        <v>554</v>
      </c>
      <c r="GN27" s="56" t="s">
        <v>554</v>
      </c>
      <c r="GO27" s="56" t="s">
        <v>554</v>
      </c>
      <c r="GP27" s="56" t="s">
        <v>554</v>
      </c>
      <c r="GQ27" s="56" t="s">
        <v>554</v>
      </c>
      <c r="GR27" s="56" t="s">
        <v>554</v>
      </c>
      <c r="GS27" s="56" t="s">
        <v>554</v>
      </c>
      <c r="GT27" s="56" t="s">
        <v>554</v>
      </c>
      <c r="GU27" s="56" t="s">
        <v>7231</v>
      </c>
      <c r="GW27" s="56">
        <v>10</v>
      </c>
      <c r="GX27" s="56">
        <v>0</v>
      </c>
      <c r="GY27" s="56">
        <v>10</v>
      </c>
      <c r="GZ27" s="56">
        <v>0</v>
      </c>
      <c r="HA27" s="56">
        <v>0</v>
      </c>
      <c r="HB27" s="56">
        <v>0</v>
      </c>
    </row>
    <row r="28" spans="1:210" ht="12.75" customHeight="1" x14ac:dyDescent="0.3">
      <c r="A28" s="397" t="s">
        <v>373</v>
      </c>
      <c r="B28" s="423">
        <v>6</v>
      </c>
      <c r="C28" s="397" t="s">
        <v>374</v>
      </c>
      <c r="D28" s="397" t="s">
        <v>5645</v>
      </c>
      <c r="E28" s="56" t="s">
        <v>2802</v>
      </c>
      <c r="F28" s="398" t="s">
        <v>900</v>
      </c>
      <c r="G28" s="397">
        <v>34</v>
      </c>
      <c r="H28" s="397">
        <v>0</v>
      </c>
      <c r="I28" s="56" t="s">
        <v>6476</v>
      </c>
      <c r="J28" s="56" t="s">
        <v>38</v>
      </c>
      <c r="L28" s="56" t="s">
        <v>8</v>
      </c>
      <c r="M28" s="56" t="s">
        <v>554</v>
      </c>
      <c r="N28" s="56" t="s">
        <v>554</v>
      </c>
      <c r="O28" s="56" t="s">
        <v>554</v>
      </c>
      <c r="P28" s="56" t="s">
        <v>554</v>
      </c>
      <c r="Q28" s="56" t="s">
        <v>554</v>
      </c>
      <c r="R28" s="56" t="s">
        <v>554</v>
      </c>
      <c r="S28" s="56" t="s">
        <v>554</v>
      </c>
      <c r="T28" s="56" t="s">
        <v>554</v>
      </c>
      <c r="U28" s="56" t="s">
        <v>554</v>
      </c>
      <c r="V28" s="56" t="s">
        <v>554</v>
      </c>
      <c r="W28" s="56" t="s">
        <v>554</v>
      </c>
      <c r="X28" s="56" t="s">
        <v>554</v>
      </c>
      <c r="Y28" s="56" t="s">
        <v>554</v>
      </c>
      <c r="Z28" s="56" t="s">
        <v>554</v>
      </c>
      <c r="AA28" s="56" t="s">
        <v>554</v>
      </c>
      <c r="AB28" s="56" t="s">
        <v>554</v>
      </c>
      <c r="AC28" s="56" t="s">
        <v>554</v>
      </c>
      <c r="AD28" s="56" t="s">
        <v>554</v>
      </c>
      <c r="AE28" s="56" t="s">
        <v>554</v>
      </c>
      <c r="AF28" s="56" t="s">
        <v>554</v>
      </c>
      <c r="AG28" s="56" t="s">
        <v>554</v>
      </c>
      <c r="AH28" s="56" t="s">
        <v>554</v>
      </c>
      <c r="AI28" s="56" t="s">
        <v>554</v>
      </c>
      <c r="AJ28" s="56" t="s">
        <v>554</v>
      </c>
      <c r="AK28" s="56" t="s">
        <v>554</v>
      </c>
      <c r="AL28" s="56" t="s">
        <v>554</v>
      </c>
      <c r="AM28" s="56" t="s">
        <v>554</v>
      </c>
      <c r="AN28" s="56" t="s">
        <v>554</v>
      </c>
      <c r="AO28" s="56" t="s">
        <v>554</v>
      </c>
      <c r="AP28" s="56" t="s">
        <v>554</v>
      </c>
      <c r="AQ28" s="56" t="s">
        <v>554</v>
      </c>
      <c r="AR28" s="56" t="s">
        <v>554</v>
      </c>
      <c r="AS28" s="56" t="s">
        <v>554</v>
      </c>
      <c r="AT28" s="56" t="s">
        <v>554</v>
      </c>
      <c r="AU28" s="56" t="s">
        <v>554</v>
      </c>
      <c r="AV28" s="56" t="s">
        <v>554</v>
      </c>
      <c r="AW28" s="56" t="s">
        <v>554</v>
      </c>
      <c r="AX28" s="56" t="s">
        <v>554</v>
      </c>
      <c r="AY28" s="56" t="s">
        <v>554</v>
      </c>
      <c r="AZ28" s="56" t="s">
        <v>554</v>
      </c>
      <c r="BA28" s="56" t="s">
        <v>554</v>
      </c>
      <c r="BB28" s="56" t="s">
        <v>554</v>
      </c>
      <c r="BC28" s="56" t="s">
        <v>554</v>
      </c>
      <c r="BD28" s="56" t="s">
        <v>554</v>
      </c>
      <c r="BE28" s="56" t="s">
        <v>554</v>
      </c>
      <c r="BF28" s="56" t="s">
        <v>554</v>
      </c>
      <c r="BG28" s="56" t="s">
        <v>554</v>
      </c>
      <c r="BH28" s="56" t="s">
        <v>554</v>
      </c>
      <c r="BI28" s="56" t="s">
        <v>554</v>
      </c>
      <c r="BJ28" s="56" t="s">
        <v>554</v>
      </c>
      <c r="BK28" s="56" t="s">
        <v>554</v>
      </c>
      <c r="BL28" s="56" t="s">
        <v>554</v>
      </c>
      <c r="BM28" s="56" t="s">
        <v>554</v>
      </c>
      <c r="BN28" s="56" t="s">
        <v>554</v>
      </c>
      <c r="BO28" s="56" t="s">
        <v>554</v>
      </c>
      <c r="BP28" s="56" t="s">
        <v>554</v>
      </c>
      <c r="BQ28" s="56" t="s">
        <v>554</v>
      </c>
      <c r="BR28" s="56" t="s">
        <v>554</v>
      </c>
      <c r="BS28" s="56" t="s">
        <v>554</v>
      </c>
      <c r="BT28" s="56" t="s">
        <v>554</v>
      </c>
      <c r="BU28" s="56" t="s">
        <v>554</v>
      </c>
      <c r="BV28" s="56" t="s">
        <v>554</v>
      </c>
      <c r="BW28" s="56" t="s">
        <v>554</v>
      </c>
      <c r="BX28" s="56" t="s">
        <v>554</v>
      </c>
      <c r="BY28" s="56" t="s">
        <v>554</v>
      </c>
      <c r="BZ28" s="56" t="s">
        <v>554</v>
      </c>
      <c r="CA28" s="56" t="s">
        <v>554</v>
      </c>
      <c r="CB28" s="56" t="s">
        <v>554</v>
      </c>
      <c r="CC28" s="56" t="s">
        <v>554</v>
      </c>
      <c r="CD28" s="56" t="s">
        <v>554</v>
      </c>
      <c r="CE28" s="56" t="s">
        <v>554</v>
      </c>
      <c r="CF28" s="56" t="s">
        <v>554</v>
      </c>
      <c r="CG28" s="56" t="s">
        <v>554</v>
      </c>
      <c r="CH28" s="56" t="s">
        <v>554</v>
      </c>
      <c r="CI28" s="56" t="s">
        <v>554</v>
      </c>
      <c r="CJ28" s="56" t="s">
        <v>554</v>
      </c>
      <c r="CK28" s="56" t="s">
        <v>554</v>
      </c>
      <c r="CL28" s="56" t="s">
        <v>554</v>
      </c>
      <c r="CM28" s="56" t="s">
        <v>554</v>
      </c>
      <c r="CN28" s="56" t="s">
        <v>554</v>
      </c>
      <c r="CO28" s="56" t="s">
        <v>554</v>
      </c>
      <c r="CP28" s="56" t="s">
        <v>554</v>
      </c>
      <c r="CQ28" s="56" t="s">
        <v>554</v>
      </c>
      <c r="CR28" s="56" t="s">
        <v>554</v>
      </c>
      <c r="CS28" s="56" t="s">
        <v>554</v>
      </c>
      <c r="CT28" s="56" t="s">
        <v>554</v>
      </c>
      <c r="CU28" s="56" t="s">
        <v>554</v>
      </c>
      <c r="DA28" s="56" t="s">
        <v>554</v>
      </c>
      <c r="DB28" s="56" t="s">
        <v>554</v>
      </c>
      <c r="DC28" s="56" t="s">
        <v>554</v>
      </c>
      <c r="DD28" s="56" t="s">
        <v>554</v>
      </c>
      <c r="DE28" s="56" t="s">
        <v>554</v>
      </c>
      <c r="DF28" s="56" t="s">
        <v>554</v>
      </c>
      <c r="DG28" s="56" t="s">
        <v>554</v>
      </c>
      <c r="DH28" s="56" t="s">
        <v>554</v>
      </c>
      <c r="DI28" s="56" t="s">
        <v>554</v>
      </c>
      <c r="DJ28" s="56" t="s">
        <v>554</v>
      </c>
      <c r="DK28" s="56" t="s">
        <v>554</v>
      </c>
      <c r="DL28" s="56" t="s">
        <v>554</v>
      </c>
      <c r="DM28" s="56" t="s">
        <v>554</v>
      </c>
      <c r="DN28" s="56" t="s">
        <v>554</v>
      </c>
      <c r="DO28" s="56" t="s">
        <v>554</v>
      </c>
      <c r="DP28" s="56" t="s">
        <v>554</v>
      </c>
      <c r="DQ28" s="56" t="s">
        <v>554</v>
      </c>
      <c r="DR28" s="56" t="s">
        <v>554</v>
      </c>
      <c r="DS28" s="56" t="s">
        <v>554</v>
      </c>
      <c r="DT28" s="56" t="s">
        <v>554</v>
      </c>
      <c r="DU28" s="56" t="s">
        <v>554</v>
      </c>
      <c r="DV28" s="56" t="s">
        <v>554</v>
      </c>
      <c r="DW28" s="56" t="s">
        <v>554</v>
      </c>
      <c r="DX28" s="56" t="s">
        <v>554</v>
      </c>
      <c r="DY28" s="56" t="s">
        <v>554</v>
      </c>
      <c r="DZ28" s="56" t="s">
        <v>554</v>
      </c>
      <c r="EA28" s="56" t="s">
        <v>554</v>
      </c>
      <c r="EB28" s="56" t="s">
        <v>554</v>
      </c>
      <c r="EC28" s="56" t="s">
        <v>554</v>
      </c>
      <c r="ED28" s="56" t="s">
        <v>554</v>
      </c>
      <c r="EE28" s="56" t="s">
        <v>554</v>
      </c>
      <c r="EF28" s="56" t="s">
        <v>554</v>
      </c>
      <c r="EG28" s="56" t="s">
        <v>554</v>
      </c>
      <c r="EH28" s="56" t="s">
        <v>554</v>
      </c>
      <c r="EI28" s="56" t="s">
        <v>554</v>
      </c>
      <c r="EJ28" s="56" t="s">
        <v>554</v>
      </c>
      <c r="EK28" s="56" t="s">
        <v>554</v>
      </c>
      <c r="EL28" s="56" t="s">
        <v>554</v>
      </c>
      <c r="EM28" s="56" t="s">
        <v>554</v>
      </c>
      <c r="EN28" s="56" t="s">
        <v>554</v>
      </c>
      <c r="EO28" s="56" t="s">
        <v>554</v>
      </c>
      <c r="EP28" s="56" t="s">
        <v>554</v>
      </c>
      <c r="EQ28" s="56" t="s">
        <v>554</v>
      </c>
      <c r="ER28" s="56" t="s">
        <v>554</v>
      </c>
      <c r="ES28" s="56" t="s">
        <v>554</v>
      </c>
      <c r="ET28" s="56" t="s">
        <v>554</v>
      </c>
      <c r="EU28" s="56" t="s">
        <v>554</v>
      </c>
      <c r="EV28" s="56" t="s">
        <v>554</v>
      </c>
      <c r="EW28" s="56" t="s">
        <v>554</v>
      </c>
      <c r="EX28" s="56" t="s">
        <v>554</v>
      </c>
      <c r="EY28" s="56" t="s">
        <v>554</v>
      </c>
      <c r="EZ28" s="56" t="s">
        <v>554</v>
      </c>
      <c r="FA28" s="56" t="s">
        <v>554</v>
      </c>
      <c r="FB28" s="56" t="s">
        <v>554</v>
      </c>
      <c r="FC28" s="56" t="s">
        <v>554</v>
      </c>
      <c r="FD28" s="56" t="s">
        <v>554</v>
      </c>
      <c r="FE28" s="56" t="s">
        <v>554</v>
      </c>
      <c r="FF28" s="56" t="s">
        <v>554</v>
      </c>
      <c r="FG28" s="56" t="s">
        <v>554</v>
      </c>
      <c r="FH28" s="56" t="s">
        <v>554</v>
      </c>
      <c r="FI28" s="56" t="s">
        <v>554</v>
      </c>
      <c r="FJ28" s="56" t="s">
        <v>554</v>
      </c>
      <c r="FK28" s="56" t="s">
        <v>554</v>
      </c>
      <c r="FL28" s="56" t="s">
        <v>554</v>
      </c>
      <c r="FM28" s="56" t="s">
        <v>554</v>
      </c>
      <c r="FN28" s="56" t="s">
        <v>554</v>
      </c>
      <c r="FO28" s="56" t="s">
        <v>554</v>
      </c>
      <c r="FP28" s="56" t="s">
        <v>554</v>
      </c>
      <c r="FQ28" s="56" t="s">
        <v>554</v>
      </c>
      <c r="FR28" s="56" t="s">
        <v>554</v>
      </c>
      <c r="FS28" s="56" t="s">
        <v>554</v>
      </c>
      <c r="FT28" s="56" t="s">
        <v>554</v>
      </c>
      <c r="FU28" s="56" t="s">
        <v>554</v>
      </c>
      <c r="FV28" s="56" t="s">
        <v>554</v>
      </c>
      <c r="FW28" s="56" t="s">
        <v>554</v>
      </c>
      <c r="FX28" s="56" t="s">
        <v>554</v>
      </c>
      <c r="FY28" s="56" t="s">
        <v>554</v>
      </c>
      <c r="FZ28" s="56" t="s">
        <v>554</v>
      </c>
      <c r="GA28" s="56" t="s">
        <v>554</v>
      </c>
      <c r="GB28" s="56" t="s">
        <v>554</v>
      </c>
      <c r="GC28" s="56" t="s">
        <v>554</v>
      </c>
      <c r="GD28" s="56" t="s">
        <v>554</v>
      </c>
      <c r="GE28" s="56" t="s">
        <v>554</v>
      </c>
      <c r="GF28" s="56" t="s">
        <v>554</v>
      </c>
      <c r="GG28" s="56" t="s">
        <v>554</v>
      </c>
      <c r="GH28" s="56" t="s">
        <v>554</v>
      </c>
      <c r="GI28" s="56" t="s">
        <v>554</v>
      </c>
      <c r="GJ28" s="56" t="s">
        <v>554</v>
      </c>
      <c r="GK28" s="56" t="s">
        <v>554</v>
      </c>
      <c r="GL28" s="56" t="s">
        <v>554</v>
      </c>
      <c r="GM28" s="56" t="s">
        <v>554</v>
      </c>
      <c r="GN28" s="56" t="s">
        <v>554</v>
      </c>
      <c r="GO28" s="56" t="s">
        <v>554</v>
      </c>
      <c r="GP28" s="56" t="s">
        <v>554</v>
      </c>
      <c r="GQ28" s="56" t="s">
        <v>554</v>
      </c>
      <c r="GR28" s="56" t="s">
        <v>554</v>
      </c>
      <c r="GS28" s="56" t="s">
        <v>554</v>
      </c>
      <c r="GT28" s="56" t="s">
        <v>554</v>
      </c>
      <c r="GU28" s="56" t="s">
        <v>554</v>
      </c>
      <c r="GW28" s="56" t="s">
        <v>554</v>
      </c>
      <c r="GX28" s="56" t="s">
        <v>554</v>
      </c>
      <c r="GY28" s="56" t="s">
        <v>554</v>
      </c>
      <c r="GZ28" s="56" t="s">
        <v>554</v>
      </c>
      <c r="HA28" s="56" t="s">
        <v>554</v>
      </c>
      <c r="HB28" s="56" t="s">
        <v>554</v>
      </c>
    </row>
    <row r="29" spans="1:210" ht="12.75" customHeight="1" x14ac:dyDescent="0.3">
      <c r="A29" s="397" t="s">
        <v>373</v>
      </c>
      <c r="B29" s="423">
        <v>7</v>
      </c>
      <c r="C29" s="397" t="s">
        <v>374</v>
      </c>
      <c r="D29" s="397" t="s">
        <v>5646</v>
      </c>
      <c r="E29" s="56" t="s">
        <v>2803</v>
      </c>
      <c r="F29" s="398" t="s">
        <v>900</v>
      </c>
      <c r="G29" s="397">
        <v>11</v>
      </c>
      <c r="H29" s="397">
        <v>0</v>
      </c>
      <c r="I29" s="56" t="s">
        <v>6476</v>
      </c>
      <c r="J29" s="56" t="s">
        <v>38</v>
      </c>
      <c r="L29" s="56" t="s">
        <v>435</v>
      </c>
      <c r="M29" s="56">
        <v>0</v>
      </c>
      <c r="N29" s="56">
        <v>2</v>
      </c>
      <c r="O29" s="56">
        <v>2</v>
      </c>
      <c r="P29" s="56">
        <v>0</v>
      </c>
      <c r="Q29" s="56">
        <v>0</v>
      </c>
      <c r="R29" s="56">
        <v>5</v>
      </c>
      <c r="S29" s="56">
        <v>1</v>
      </c>
      <c r="T29" s="56">
        <v>1</v>
      </c>
      <c r="U29" s="56">
        <v>0</v>
      </c>
      <c r="V29" s="56">
        <v>0</v>
      </c>
      <c r="W29" s="56">
        <v>0</v>
      </c>
      <c r="X29" s="56">
        <v>0</v>
      </c>
      <c r="Y29" s="56">
        <v>0</v>
      </c>
      <c r="Z29" s="56">
        <v>0</v>
      </c>
      <c r="AA29" s="56">
        <v>11</v>
      </c>
      <c r="AB29" s="56">
        <v>0</v>
      </c>
      <c r="AC29" s="56">
        <v>0</v>
      </c>
      <c r="AD29" s="56">
        <v>0</v>
      </c>
      <c r="AE29" s="56">
        <v>0</v>
      </c>
      <c r="AF29" s="56">
        <v>0</v>
      </c>
      <c r="AG29" s="56">
        <v>0</v>
      </c>
      <c r="AH29" s="56">
        <v>0</v>
      </c>
      <c r="AI29" s="56">
        <v>0</v>
      </c>
      <c r="AJ29" s="56">
        <v>0</v>
      </c>
      <c r="AK29" s="56">
        <v>0</v>
      </c>
      <c r="AL29" s="56">
        <v>0</v>
      </c>
      <c r="AM29" s="56">
        <v>0</v>
      </c>
      <c r="AN29" s="56">
        <v>0</v>
      </c>
      <c r="AO29" s="56">
        <v>0</v>
      </c>
      <c r="AP29" s="56">
        <v>0</v>
      </c>
      <c r="AQ29" s="56">
        <v>0</v>
      </c>
      <c r="AR29" s="56">
        <v>2</v>
      </c>
      <c r="AS29" s="56">
        <v>2</v>
      </c>
      <c r="AT29" s="56">
        <v>0</v>
      </c>
      <c r="AU29" s="56">
        <v>0</v>
      </c>
      <c r="AV29" s="56">
        <v>5</v>
      </c>
      <c r="AW29" s="56">
        <v>1</v>
      </c>
      <c r="AX29" s="56">
        <v>1</v>
      </c>
      <c r="AY29" s="56">
        <v>0</v>
      </c>
      <c r="AZ29" s="56">
        <v>0</v>
      </c>
      <c r="BA29" s="56">
        <v>0</v>
      </c>
      <c r="BB29" s="56">
        <v>0</v>
      </c>
      <c r="BC29" s="56">
        <v>0</v>
      </c>
      <c r="BD29" s="56">
        <v>0</v>
      </c>
      <c r="BE29" s="56">
        <v>11</v>
      </c>
      <c r="BF29" s="56">
        <v>0</v>
      </c>
      <c r="BG29" s="56">
        <v>0</v>
      </c>
      <c r="BH29" s="56" t="s">
        <v>1492</v>
      </c>
      <c r="BI29" s="56">
        <v>130458</v>
      </c>
      <c r="BJ29" s="56" t="s">
        <v>1492</v>
      </c>
      <c r="BK29" s="56">
        <v>427092</v>
      </c>
      <c r="BL29" s="56">
        <v>111</v>
      </c>
      <c r="BM29" s="56" t="s">
        <v>554</v>
      </c>
      <c r="BN29" s="56" t="s">
        <v>554</v>
      </c>
      <c r="BO29" s="56">
        <v>11</v>
      </c>
      <c r="BP29" s="56">
        <v>173776</v>
      </c>
      <c r="BQ29" s="56">
        <v>1220</v>
      </c>
      <c r="BR29" s="56">
        <v>53976</v>
      </c>
      <c r="BS29" s="56">
        <v>44730</v>
      </c>
      <c r="BT29" s="56">
        <v>58415</v>
      </c>
      <c r="BU29" s="56">
        <v>17417</v>
      </c>
      <c r="BV29" s="56">
        <v>174538</v>
      </c>
      <c r="BW29" s="56">
        <v>2133</v>
      </c>
      <c r="BX29" s="56">
        <v>177891</v>
      </c>
      <c r="BY29" s="56">
        <v>27</v>
      </c>
      <c r="BZ29" s="56">
        <v>5218</v>
      </c>
      <c r="CA29" s="56">
        <v>3597</v>
      </c>
      <c r="CB29" s="56">
        <v>6586</v>
      </c>
      <c r="CC29" s="56">
        <v>1480</v>
      </c>
      <c r="CD29" s="56">
        <v>16881</v>
      </c>
      <c r="CE29" s="56">
        <v>16908</v>
      </c>
      <c r="CF29" s="56">
        <v>0</v>
      </c>
      <c r="CG29" s="56">
        <v>8684</v>
      </c>
      <c r="CH29" s="56">
        <v>823</v>
      </c>
      <c r="CI29" s="56">
        <v>10481</v>
      </c>
      <c r="CJ29" s="56">
        <v>807</v>
      </c>
      <c r="CK29" s="56">
        <v>7370</v>
      </c>
      <c r="CL29" s="56">
        <v>434</v>
      </c>
      <c r="CM29" s="56">
        <v>0</v>
      </c>
      <c r="CN29" s="56">
        <v>0</v>
      </c>
      <c r="CO29" s="56">
        <v>19988</v>
      </c>
      <c r="CP29" s="56">
        <v>0</v>
      </c>
      <c r="CQ29" s="56">
        <v>19988</v>
      </c>
      <c r="CR29" s="56">
        <v>0</v>
      </c>
      <c r="CS29" s="56">
        <v>345</v>
      </c>
      <c r="CT29" s="56">
        <v>37</v>
      </c>
      <c r="CU29" s="56">
        <v>0</v>
      </c>
      <c r="DA29" s="56">
        <v>382</v>
      </c>
      <c r="DB29" s="56">
        <v>382</v>
      </c>
      <c r="DC29" s="56">
        <v>3</v>
      </c>
      <c r="DD29" s="56">
        <v>51.5</v>
      </c>
      <c r="DE29" s="56">
        <v>54.5</v>
      </c>
      <c r="DF29" s="56">
        <v>162</v>
      </c>
      <c r="DG29" s="56">
        <v>957.5</v>
      </c>
      <c r="DH29" s="56">
        <v>102592</v>
      </c>
      <c r="DI29" s="56">
        <v>112112</v>
      </c>
      <c r="DJ29" s="56">
        <v>191523</v>
      </c>
      <c r="DK29" s="56">
        <v>40830</v>
      </c>
      <c r="DL29" s="56">
        <v>447057</v>
      </c>
      <c r="DM29" s="56">
        <v>4129</v>
      </c>
      <c r="DN29" s="56">
        <v>806</v>
      </c>
      <c r="DO29" s="56">
        <v>2233</v>
      </c>
      <c r="DP29" s="56">
        <v>4183</v>
      </c>
      <c r="DQ29" s="56">
        <v>13157</v>
      </c>
      <c r="DR29" s="56">
        <v>3942</v>
      </c>
      <c r="DS29" s="56">
        <v>0</v>
      </c>
      <c r="DT29" s="56">
        <v>0</v>
      </c>
      <c r="DU29" s="56">
        <v>7168</v>
      </c>
      <c r="DV29" s="56" t="s">
        <v>554</v>
      </c>
      <c r="DW29" s="56" t="s">
        <v>554</v>
      </c>
      <c r="DX29" s="56" t="s">
        <v>554</v>
      </c>
      <c r="DY29" s="56" t="s">
        <v>554</v>
      </c>
      <c r="DZ29" s="56" t="s">
        <v>554</v>
      </c>
      <c r="EA29" s="56" t="s">
        <v>554</v>
      </c>
      <c r="EB29" s="56" t="s">
        <v>554</v>
      </c>
      <c r="EC29" s="56" t="s">
        <v>54</v>
      </c>
      <c r="ED29" s="56" t="s">
        <v>554</v>
      </c>
      <c r="EE29" s="56">
        <v>587</v>
      </c>
      <c r="EF29" s="56">
        <v>1404560</v>
      </c>
      <c r="EG29" s="56" t="s">
        <v>554</v>
      </c>
      <c r="EH29" s="56" t="s">
        <v>554</v>
      </c>
      <c r="EI29" s="56">
        <v>11</v>
      </c>
      <c r="EJ29" s="56" t="s">
        <v>554</v>
      </c>
      <c r="EK29" s="56">
        <v>2</v>
      </c>
      <c r="EL29" s="56">
        <v>32</v>
      </c>
      <c r="EM29" s="56">
        <v>2271959.61</v>
      </c>
      <c r="EN29" s="56">
        <v>377692.93</v>
      </c>
      <c r="EO29" s="56">
        <v>71846.17</v>
      </c>
      <c r="EP29" s="56">
        <v>40131</v>
      </c>
      <c r="EQ29" s="56">
        <v>30294</v>
      </c>
      <c r="ER29" s="56">
        <v>34044</v>
      </c>
      <c r="ES29" s="56">
        <v>9338</v>
      </c>
      <c r="ET29" s="56">
        <v>22652</v>
      </c>
      <c r="EU29" s="56">
        <v>15721</v>
      </c>
      <c r="EV29" s="56">
        <v>1402</v>
      </c>
      <c r="EW29" s="56">
        <v>0</v>
      </c>
      <c r="EX29" s="56">
        <v>4747</v>
      </c>
      <c r="EY29" s="56">
        <v>4595</v>
      </c>
      <c r="EZ29" s="56">
        <v>4708</v>
      </c>
      <c r="FA29" s="56">
        <v>0</v>
      </c>
      <c r="FB29" s="56">
        <v>0</v>
      </c>
      <c r="FC29" s="56">
        <v>27121</v>
      </c>
      <c r="FD29" s="56">
        <v>0</v>
      </c>
      <c r="FE29" s="56">
        <v>0</v>
      </c>
      <c r="FF29" s="56">
        <v>266599.17</v>
      </c>
      <c r="FG29" s="56">
        <v>14485.5</v>
      </c>
      <c r="FH29" s="56">
        <v>156262</v>
      </c>
      <c r="FI29" s="56">
        <v>58459.01</v>
      </c>
      <c r="FJ29" s="56">
        <v>0</v>
      </c>
      <c r="FK29" s="56">
        <v>0</v>
      </c>
      <c r="FL29" s="56">
        <v>3145458.2199999997</v>
      </c>
      <c r="FM29" s="56" t="s">
        <v>7232</v>
      </c>
      <c r="FN29" s="56" t="s">
        <v>7232</v>
      </c>
      <c r="FO29" s="56">
        <v>9228.5</v>
      </c>
      <c r="FP29" s="56" t="s">
        <v>7232</v>
      </c>
      <c r="FQ29" s="56" t="s">
        <v>7232</v>
      </c>
      <c r="FR29" s="56" t="s">
        <v>7232</v>
      </c>
      <c r="FS29" s="56" t="s">
        <v>7232</v>
      </c>
      <c r="FT29" s="56" t="s">
        <v>7232</v>
      </c>
      <c r="FU29" s="56">
        <v>308255.06</v>
      </c>
      <c r="FV29" s="56">
        <v>317483.56</v>
      </c>
      <c r="FW29" s="56">
        <v>2827974.6599999997</v>
      </c>
      <c r="FX29" s="56" t="s">
        <v>554</v>
      </c>
      <c r="FY29" s="56">
        <v>2051712</v>
      </c>
      <c r="FZ29" s="56">
        <v>360753.37</v>
      </c>
      <c r="GA29" s="56">
        <v>281408</v>
      </c>
      <c r="GB29" s="56">
        <v>370325.21</v>
      </c>
      <c r="GC29" s="56">
        <v>3064198.58</v>
      </c>
      <c r="GD29" s="56">
        <v>241000</v>
      </c>
      <c r="GE29" s="56">
        <v>2823198.58</v>
      </c>
      <c r="GF29" s="56" t="s">
        <v>554</v>
      </c>
      <c r="GG29" s="56">
        <v>0</v>
      </c>
      <c r="GH29" s="56">
        <v>459830</v>
      </c>
      <c r="GI29" s="56">
        <v>140954</v>
      </c>
      <c r="GJ29" s="56">
        <v>0</v>
      </c>
      <c r="GK29" s="56">
        <v>0</v>
      </c>
      <c r="GL29" s="56">
        <v>0</v>
      </c>
      <c r="GM29" s="56">
        <v>600784</v>
      </c>
      <c r="GN29" s="56" t="s">
        <v>554</v>
      </c>
      <c r="GO29" s="56" t="s">
        <v>39</v>
      </c>
      <c r="GP29" s="56" t="s">
        <v>554</v>
      </c>
      <c r="GQ29" s="56" t="s">
        <v>554</v>
      </c>
      <c r="GR29" s="56" t="s">
        <v>554</v>
      </c>
      <c r="GS29" s="56" t="s">
        <v>554</v>
      </c>
      <c r="GT29" s="56" t="s">
        <v>554</v>
      </c>
      <c r="GU29" s="56" t="s">
        <v>7233</v>
      </c>
      <c r="GW29" s="56">
        <v>11</v>
      </c>
      <c r="GX29" s="56">
        <v>0</v>
      </c>
      <c r="GY29" s="56">
        <v>11</v>
      </c>
      <c r="GZ29" s="56">
        <v>0</v>
      </c>
      <c r="HA29" s="56">
        <v>0</v>
      </c>
      <c r="HB29" s="56">
        <v>0</v>
      </c>
    </row>
    <row r="30" spans="1:210" ht="12.75" customHeight="1" x14ac:dyDescent="0.3">
      <c r="A30" s="397" t="s">
        <v>373</v>
      </c>
      <c r="B30" s="423">
        <v>8</v>
      </c>
      <c r="C30" s="397" t="s">
        <v>374</v>
      </c>
      <c r="D30" s="397" t="s">
        <v>5647</v>
      </c>
      <c r="E30" s="56" t="s">
        <v>2804</v>
      </c>
      <c r="F30" s="398" t="s">
        <v>900</v>
      </c>
      <c r="G30" s="397">
        <v>43</v>
      </c>
      <c r="H30" s="397">
        <v>0</v>
      </c>
      <c r="I30" s="56" t="s">
        <v>6476</v>
      </c>
      <c r="J30" s="56" t="s">
        <v>38</v>
      </c>
      <c r="L30" s="56" t="s">
        <v>436</v>
      </c>
      <c r="M30" s="56">
        <v>0</v>
      </c>
      <c r="N30" s="56">
        <v>0</v>
      </c>
      <c r="O30" s="56">
        <v>0</v>
      </c>
      <c r="P30" s="56">
        <v>1</v>
      </c>
      <c r="Q30" s="56">
        <v>6</v>
      </c>
      <c r="R30" s="56">
        <v>0</v>
      </c>
      <c r="S30" s="56">
        <v>0</v>
      </c>
      <c r="T30" s="56">
        <v>0</v>
      </c>
      <c r="U30" s="56">
        <v>0</v>
      </c>
      <c r="V30" s="56">
        <v>0</v>
      </c>
      <c r="W30" s="56">
        <v>0</v>
      </c>
      <c r="X30" s="56">
        <v>0</v>
      </c>
      <c r="Y30" s="56">
        <v>0</v>
      </c>
      <c r="Z30" s="56">
        <v>0</v>
      </c>
      <c r="AA30" s="56">
        <v>7</v>
      </c>
      <c r="AB30" s="56">
        <v>0</v>
      </c>
      <c r="AC30" s="56">
        <v>0</v>
      </c>
      <c r="AD30" s="56">
        <v>0</v>
      </c>
      <c r="AE30" s="56">
        <v>0</v>
      </c>
      <c r="AF30" s="56">
        <v>0</v>
      </c>
      <c r="AG30" s="56">
        <v>0</v>
      </c>
      <c r="AH30" s="56">
        <v>0</v>
      </c>
      <c r="AI30" s="56">
        <v>0</v>
      </c>
      <c r="AJ30" s="56">
        <v>0</v>
      </c>
      <c r="AK30" s="56">
        <v>0</v>
      </c>
      <c r="AL30" s="56">
        <v>0</v>
      </c>
      <c r="AM30" s="56">
        <v>0</v>
      </c>
      <c r="AN30" s="56">
        <v>0</v>
      </c>
      <c r="AO30" s="56">
        <v>0</v>
      </c>
      <c r="AP30" s="56">
        <v>0</v>
      </c>
      <c r="AQ30" s="56">
        <v>0</v>
      </c>
      <c r="AR30" s="56">
        <v>0</v>
      </c>
      <c r="AS30" s="56">
        <v>0</v>
      </c>
      <c r="AT30" s="56">
        <v>1</v>
      </c>
      <c r="AU30" s="56">
        <v>6</v>
      </c>
      <c r="AV30" s="56">
        <v>0</v>
      </c>
      <c r="AW30" s="56">
        <v>0</v>
      </c>
      <c r="AX30" s="56">
        <v>0</v>
      </c>
      <c r="AY30" s="56">
        <v>0</v>
      </c>
      <c r="AZ30" s="56">
        <v>0</v>
      </c>
      <c r="BA30" s="56">
        <v>0</v>
      </c>
      <c r="BB30" s="56">
        <v>0</v>
      </c>
      <c r="BC30" s="56">
        <v>0</v>
      </c>
      <c r="BD30" s="56">
        <v>0</v>
      </c>
      <c r="BE30" s="56">
        <v>7</v>
      </c>
      <c r="BF30" s="56">
        <v>0</v>
      </c>
      <c r="BG30" s="56">
        <v>0</v>
      </c>
      <c r="BH30" s="56" t="s">
        <v>1608</v>
      </c>
      <c r="BI30" s="56">
        <v>144599</v>
      </c>
      <c r="BJ30" s="56" t="s">
        <v>1604</v>
      </c>
      <c r="BK30" s="56">
        <v>123183</v>
      </c>
      <c r="BL30" s="56">
        <v>94</v>
      </c>
      <c r="BM30" s="56">
        <v>194732</v>
      </c>
      <c r="BN30" s="56">
        <v>39258</v>
      </c>
      <c r="BO30" s="56">
        <v>7</v>
      </c>
      <c r="BP30" s="56">
        <v>213664</v>
      </c>
      <c r="BQ30" s="56">
        <v>5156</v>
      </c>
      <c r="BR30" s="56">
        <v>48045</v>
      </c>
      <c r="BS30" s="56">
        <v>33008</v>
      </c>
      <c r="BT30" s="56">
        <v>64964</v>
      </c>
      <c r="BU30" s="56">
        <v>21069</v>
      </c>
      <c r="BV30" s="56">
        <v>167086</v>
      </c>
      <c r="BW30" s="56">
        <v>18621</v>
      </c>
      <c r="BX30" s="56">
        <v>190863</v>
      </c>
      <c r="BY30" s="56">
        <v>15</v>
      </c>
      <c r="BZ30" s="56">
        <v>5223</v>
      </c>
      <c r="CA30" s="56">
        <v>1272</v>
      </c>
      <c r="CB30" s="56">
        <v>4627</v>
      </c>
      <c r="CC30" s="56">
        <v>696</v>
      </c>
      <c r="CD30" s="56">
        <v>11818</v>
      </c>
      <c r="CE30" s="56">
        <v>11833</v>
      </c>
      <c r="CF30" s="56">
        <v>0</v>
      </c>
      <c r="CG30" s="56">
        <v>5305</v>
      </c>
      <c r="CH30" s="56">
        <v>1464</v>
      </c>
      <c r="CI30" s="56">
        <v>7368</v>
      </c>
      <c r="CJ30" s="56">
        <v>56401</v>
      </c>
      <c r="CK30" s="56">
        <v>26448</v>
      </c>
      <c r="CL30" s="56">
        <v>36568</v>
      </c>
      <c r="CM30" s="56">
        <v>0</v>
      </c>
      <c r="CN30" s="56">
        <v>0</v>
      </c>
      <c r="CO30" s="56">
        <v>14137</v>
      </c>
      <c r="CP30" s="56">
        <v>42</v>
      </c>
      <c r="CQ30" s="56">
        <v>14179</v>
      </c>
      <c r="CR30" s="56">
        <v>0</v>
      </c>
      <c r="CS30" s="56">
        <v>204</v>
      </c>
      <c r="CT30" s="56">
        <v>0</v>
      </c>
      <c r="CU30" s="56">
        <v>390</v>
      </c>
      <c r="DA30" s="56">
        <v>594</v>
      </c>
      <c r="DB30" s="56">
        <v>594</v>
      </c>
      <c r="DC30" s="56">
        <v>6.5</v>
      </c>
      <c r="DD30" s="56">
        <v>30.81</v>
      </c>
      <c r="DE30" s="56">
        <v>37.31</v>
      </c>
      <c r="DF30" s="56">
        <v>51</v>
      </c>
      <c r="DG30" s="56">
        <v>549.5</v>
      </c>
      <c r="DH30" s="56">
        <v>138534</v>
      </c>
      <c r="DI30" s="56">
        <v>74685</v>
      </c>
      <c r="DJ30" s="56">
        <v>405154</v>
      </c>
      <c r="DK30" s="56">
        <v>57924</v>
      </c>
      <c r="DL30" s="56">
        <v>676297</v>
      </c>
      <c r="DM30" s="56">
        <v>4258</v>
      </c>
      <c r="DN30" s="56">
        <v>4888</v>
      </c>
      <c r="DO30" s="56">
        <v>6068</v>
      </c>
      <c r="DP30" s="56">
        <v>13633</v>
      </c>
      <c r="DQ30" s="56">
        <v>18927</v>
      </c>
      <c r="DR30" s="56">
        <v>17139</v>
      </c>
      <c r="DS30" s="56">
        <v>0</v>
      </c>
      <c r="DT30" s="56">
        <v>0</v>
      </c>
      <c r="DU30" s="56">
        <v>15214</v>
      </c>
      <c r="DV30" s="56">
        <v>16777</v>
      </c>
      <c r="DW30" s="56">
        <v>10216</v>
      </c>
      <c r="DX30" s="56">
        <v>60</v>
      </c>
      <c r="DY30" s="56">
        <v>77</v>
      </c>
      <c r="DZ30" s="56">
        <v>91</v>
      </c>
      <c r="EA30" s="56" t="s">
        <v>554</v>
      </c>
      <c r="EB30" s="56" t="s">
        <v>554</v>
      </c>
      <c r="EC30" s="56" t="s">
        <v>55</v>
      </c>
      <c r="ED30" s="56">
        <v>29019</v>
      </c>
      <c r="EE30" s="56">
        <v>105</v>
      </c>
      <c r="EF30" s="56">
        <v>510507</v>
      </c>
      <c r="EG30" s="56">
        <v>0</v>
      </c>
      <c r="EH30" s="56" t="s">
        <v>55</v>
      </c>
      <c r="EI30" s="56">
        <v>7</v>
      </c>
      <c r="EJ30" s="56">
        <v>117293</v>
      </c>
      <c r="EK30" s="56">
        <v>36</v>
      </c>
      <c r="EL30" s="56">
        <v>26</v>
      </c>
      <c r="EM30" s="56">
        <v>1317340</v>
      </c>
      <c r="EN30" s="56">
        <v>245170</v>
      </c>
      <c r="EO30" s="56" t="s">
        <v>3433</v>
      </c>
      <c r="EP30" s="56">
        <v>39746.43</v>
      </c>
      <c r="EQ30" s="56">
        <v>12210.25</v>
      </c>
      <c r="ER30" s="56">
        <v>23333.43</v>
      </c>
      <c r="ES30" s="56">
        <v>4026.05</v>
      </c>
      <c r="ET30" s="56">
        <v>9592.34</v>
      </c>
      <c r="EU30" s="56">
        <v>9738.6</v>
      </c>
      <c r="EV30" s="56">
        <v>0</v>
      </c>
      <c r="EW30" s="56">
        <v>4563.71</v>
      </c>
      <c r="EX30" s="56">
        <v>8220</v>
      </c>
      <c r="EY30" s="56">
        <v>0</v>
      </c>
      <c r="EZ30" s="56">
        <v>2500</v>
      </c>
      <c r="FA30" s="56">
        <v>0</v>
      </c>
      <c r="FB30" s="56">
        <v>0</v>
      </c>
      <c r="FC30" s="56">
        <v>0</v>
      </c>
      <c r="FD30" s="56">
        <v>5304</v>
      </c>
      <c r="FE30" s="56">
        <v>0</v>
      </c>
      <c r="FF30" s="56">
        <v>119234.81000000001</v>
      </c>
      <c r="FG30" s="56">
        <v>2332</v>
      </c>
      <c r="FH30" s="56">
        <v>42449</v>
      </c>
      <c r="FI30" s="56">
        <v>6248</v>
      </c>
      <c r="FJ30" s="56">
        <v>1647</v>
      </c>
      <c r="FK30" s="56">
        <v>625</v>
      </c>
      <c r="FL30" s="56">
        <v>1735045.81</v>
      </c>
      <c r="FM30" s="56">
        <v>15773.89</v>
      </c>
      <c r="FN30" s="56">
        <v>25015.84</v>
      </c>
      <c r="FO30" s="56">
        <v>0</v>
      </c>
      <c r="FP30" s="56">
        <v>7477.69</v>
      </c>
      <c r="FQ30" s="56">
        <v>0</v>
      </c>
      <c r="FR30" s="56">
        <v>0</v>
      </c>
      <c r="FS30" s="56">
        <v>70.75</v>
      </c>
      <c r="FT30" s="56">
        <v>40922.49</v>
      </c>
      <c r="FU30" s="56">
        <v>5205.91</v>
      </c>
      <c r="FV30" s="56">
        <v>94466.57</v>
      </c>
      <c r="FW30" s="56">
        <v>1640579.24</v>
      </c>
      <c r="FX30" s="56">
        <v>170900</v>
      </c>
      <c r="FY30" s="56">
        <v>1318300</v>
      </c>
      <c r="FZ30" s="56">
        <v>242900</v>
      </c>
      <c r="GA30" s="56">
        <v>229000</v>
      </c>
      <c r="GB30" s="56">
        <v>92400</v>
      </c>
      <c r="GC30" s="56">
        <v>1882600</v>
      </c>
      <c r="GD30" s="56">
        <v>145400</v>
      </c>
      <c r="GE30" s="56">
        <v>1737200</v>
      </c>
      <c r="GF30" s="56">
        <v>170900</v>
      </c>
      <c r="GG30" s="56">
        <v>0</v>
      </c>
      <c r="GH30" s="56">
        <v>156000</v>
      </c>
      <c r="GI30" s="56">
        <v>33000</v>
      </c>
      <c r="GJ30" s="56">
        <v>0</v>
      </c>
      <c r="GK30" s="56">
        <v>0</v>
      </c>
      <c r="GL30" s="56">
        <v>0</v>
      </c>
      <c r="GM30" s="56">
        <v>189000</v>
      </c>
      <c r="GN30" s="56" t="s">
        <v>3436</v>
      </c>
      <c r="GO30" s="56" t="s">
        <v>7234</v>
      </c>
      <c r="GP30" s="56" t="s">
        <v>7234</v>
      </c>
      <c r="GQ30" s="56" t="s">
        <v>7235</v>
      </c>
      <c r="GR30" s="56">
        <v>0</v>
      </c>
      <c r="GS30" s="56" t="s">
        <v>554</v>
      </c>
      <c r="GT30" s="56" t="s">
        <v>554</v>
      </c>
      <c r="GU30" s="56" t="s">
        <v>7236</v>
      </c>
      <c r="GW30" s="56">
        <v>7</v>
      </c>
      <c r="GX30" s="56">
        <v>0</v>
      </c>
      <c r="GY30" s="56">
        <v>7</v>
      </c>
      <c r="GZ30" s="56">
        <v>0</v>
      </c>
      <c r="HA30" s="56">
        <v>0</v>
      </c>
      <c r="HB30" s="56">
        <v>0</v>
      </c>
    </row>
    <row r="31" spans="1:210" ht="12.75" customHeight="1" x14ac:dyDescent="0.3">
      <c r="A31" s="397" t="s">
        <v>373</v>
      </c>
      <c r="B31" s="423">
        <v>9</v>
      </c>
      <c r="C31" s="397" t="s">
        <v>374</v>
      </c>
      <c r="D31" s="397" t="s">
        <v>5648</v>
      </c>
      <c r="E31" s="56" t="s">
        <v>2805</v>
      </c>
      <c r="F31" s="398" t="s">
        <v>900</v>
      </c>
      <c r="G31" s="397">
        <v>40.5</v>
      </c>
      <c r="H31" s="397">
        <v>0</v>
      </c>
      <c r="I31" s="56" t="s">
        <v>6476</v>
      </c>
      <c r="J31" s="56" t="s">
        <v>38</v>
      </c>
      <c r="L31" s="56" t="s">
        <v>438</v>
      </c>
      <c r="M31" s="56">
        <v>0</v>
      </c>
      <c r="N31" s="56">
        <v>3</v>
      </c>
      <c r="O31" s="56">
        <v>0</v>
      </c>
      <c r="P31" s="56">
        <v>4</v>
      </c>
      <c r="Q31" s="56">
        <v>0</v>
      </c>
      <c r="R31" s="56">
        <v>0</v>
      </c>
      <c r="S31" s="56">
        <v>0</v>
      </c>
      <c r="T31" s="56">
        <v>0</v>
      </c>
      <c r="U31" s="56">
        <v>0</v>
      </c>
      <c r="V31" s="56">
        <v>0</v>
      </c>
      <c r="W31" s="56">
        <v>0</v>
      </c>
      <c r="X31" s="56">
        <v>0</v>
      </c>
      <c r="Y31" s="56">
        <v>0</v>
      </c>
      <c r="Z31" s="56">
        <v>0</v>
      </c>
      <c r="AA31" s="56">
        <v>7</v>
      </c>
      <c r="AB31" s="56">
        <v>0</v>
      </c>
      <c r="AC31" s="56">
        <v>0</v>
      </c>
      <c r="AD31" s="56">
        <v>0</v>
      </c>
      <c r="AE31" s="56">
        <v>0</v>
      </c>
      <c r="AF31" s="56">
        <v>0</v>
      </c>
      <c r="AG31" s="56">
        <v>0</v>
      </c>
      <c r="AH31" s="56">
        <v>0</v>
      </c>
      <c r="AI31" s="56">
        <v>0</v>
      </c>
      <c r="AJ31" s="56">
        <v>0</v>
      </c>
      <c r="AK31" s="56">
        <v>0</v>
      </c>
      <c r="AL31" s="56">
        <v>0</v>
      </c>
      <c r="AM31" s="56">
        <v>0</v>
      </c>
      <c r="AN31" s="56">
        <v>0</v>
      </c>
      <c r="AO31" s="56">
        <v>0</v>
      </c>
      <c r="AP31" s="56">
        <v>0</v>
      </c>
      <c r="AQ31" s="56">
        <v>0</v>
      </c>
      <c r="AR31" s="56">
        <v>3</v>
      </c>
      <c r="AS31" s="56">
        <v>0</v>
      </c>
      <c r="AT31" s="56">
        <v>4</v>
      </c>
      <c r="AU31" s="56">
        <v>0</v>
      </c>
      <c r="AV31" s="56">
        <v>0</v>
      </c>
      <c r="AW31" s="56">
        <v>0</v>
      </c>
      <c r="AX31" s="56">
        <v>0</v>
      </c>
      <c r="AY31" s="56">
        <v>0</v>
      </c>
      <c r="AZ31" s="56">
        <v>0</v>
      </c>
      <c r="BA31" s="56">
        <v>0</v>
      </c>
      <c r="BB31" s="56">
        <v>0</v>
      </c>
      <c r="BC31" s="56">
        <v>0</v>
      </c>
      <c r="BD31" s="56">
        <v>0</v>
      </c>
      <c r="BE31" s="56">
        <v>7</v>
      </c>
      <c r="BF31" s="56">
        <v>0</v>
      </c>
      <c r="BG31" s="56">
        <v>0</v>
      </c>
      <c r="BH31" s="56" t="s">
        <v>1734</v>
      </c>
      <c r="BI31" s="56">
        <v>231944</v>
      </c>
      <c r="BJ31" s="56" t="s">
        <v>1734</v>
      </c>
      <c r="BK31" s="56">
        <v>352692</v>
      </c>
      <c r="BL31" s="56">
        <v>144</v>
      </c>
      <c r="BM31" s="56">
        <v>358889.8</v>
      </c>
      <c r="BN31" s="56">
        <v>147516.31</v>
      </c>
      <c r="BO31" s="56">
        <v>7</v>
      </c>
      <c r="BP31" s="56">
        <v>262961</v>
      </c>
      <c r="BQ31" s="56">
        <v>6061</v>
      </c>
      <c r="BR31" s="56">
        <v>44168</v>
      </c>
      <c r="BS31" s="56">
        <v>59226</v>
      </c>
      <c r="BT31" s="56">
        <v>51948</v>
      </c>
      <c r="BU31" s="56">
        <v>21345</v>
      </c>
      <c r="BV31" s="56">
        <v>176687</v>
      </c>
      <c r="BW31" s="56">
        <v>3035</v>
      </c>
      <c r="BX31" s="56">
        <v>185783</v>
      </c>
      <c r="BY31" s="56">
        <v>27</v>
      </c>
      <c r="BZ31" s="56">
        <v>6075</v>
      </c>
      <c r="CA31" s="56">
        <v>4199</v>
      </c>
      <c r="CB31" s="56">
        <v>7590</v>
      </c>
      <c r="CC31" s="56">
        <v>1416</v>
      </c>
      <c r="CD31" s="56">
        <v>19280</v>
      </c>
      <c r="CE31" s="56">
        <v>19307</v>
      </c>
      <c r="CF31" s="56">
        <v>0</v>
      </c>
      <c r="CG31" s="56">
        <v>2619</v>
      </c>
      <c r="CH31" s="56">
        <v>541</v>
      </c>
      <c r="CI31" s="56">
        <v>2166</v>
      </c>
      <c r="CJ31" s="56">
        <v>53913</v>
      </c>
      <c r="CK31" s="56">
        <v>28884</v>
      </c>
      <c r="CL31" s="56">
        <v>30820</v>
      </c>
      <c r="CM31" s="56">
        <v>0</v>
      </c>
      <c r="CN31" s="56">
        <v>209</v>
      </c>
      <c r="CO31" s="56">
        <v>5326</v>
      </c>
      <c r="CP31" s="56">
        <v>0</v>
      </c>
      <c r="CQ31" s="56">
        <v>5326</v>
      </c>
      <c r="CR31" s="56">
        <v>0</v>
      </c>
      <c r="CS31" s="56">
        <v>79</v>
      </c>
      <c r="CT31" s="56">
        <v>35</v>
      </c>
      <c r="CU31" s="56">
        <v>0</v>
      </c>
      <c r="DA31" s="56">
        <v>114</v>
      </c>
      <c r="DB31" s="56">
        <v>114</v>
      </c>
      <c r="DC31" s="56">
        <v>2</v>
      </c>
      <c r="DD31" s="56">
        <v>29.04</v>
      </c>
      <c r="DE31" s="56">
        <v>31.04</v>
      </c>
      <c r="DF31" s="56">
        <v>537</v>
      </c>
      <c r="DG31" s="56">
        <v>27523</v>
      </c>
      <c r="DH31" s="56">
        <v>125357</v>
      </c>
      <c r="DI31" s="56">
        <v>122445</v>
      </c>
      <c r="DJ31" s="56">
        <v>298465</v>
      </c>
      <c r="DK31" s="56">
        <v>47112</v>
      </c>
      <c r="DL31" s="56">
        <v>593379</v>
      </c>
      <c r="DM31" s="56">
        <v>3029</v>
      </c>
      <c r="DN31" s="56">
        <v>1141</v>
      </c>
      <c r="DO31" s="56">
        <v>1516</v>
      </c>
      <c r="DP31" s="56">
        <v>30878</v>
      </c>
      <c r="DQ31" s="56">
        <v>40206</v>
      </c>
      <c r="DR31" s="56">
        <v>12630</v>
      </c>
      <c r="DS31" s="56">
        <v>0</v>
      </c>
      <c r="DT31" s="56">
        <v>0</v>
      </c>
      <c r="DU31" s="56">
        <v>5686</v>
      </c>
      <c r="DV31" s="56">
        <v>12488</v>
      </c>
      <c r="DW31" s="56">
        <v>4880</v>
      </c>
      <c r="DX31" s="56">
        <v>45</v>
      </c>
      <c r="DY31" s="56">
        <v>73</v>
      </c>
      <c r="DZ31" s="56">
        <v>87</v>
      </c>
      <c r="EA31" s="56" t="s">
        <v>554</v>
      </c>
      <c r="EB31" s="56" t="s">
        <v>554</v>
      </c>
      <c r="EC31" s="56" t="s">
        <v>554</v>
      </c>
      <c r="ED31" s="56">
        <v>65659</v>
      </c>
      <c r="EE31" s="56">
        <v>281</v>
      </c>
      <c r="EF31" s="56">
        <v>1115562</v>
      </c>
      <c r="EG31" s="56" t="s">
        <v>554</v>
      </c>
      <c r="EH31" s="56" t="s">
        <v>55</v>
      </c>
      <c r="EI31" s="56">
        <v>7</v>
      </c>
      <c r="EJ31" s="56">
        <v>244695</v>
      </c>
      <c r="EK31" s="56">
        <v>0</v>
      </c>
      <c r="EL31" s="56">
        <v>0</v>
      </c>
      <c r="EM31" s="56">
        <v>1094230</v>
      </c>
      <c r="EN31" s="56">
        <v>872575</v>
      </c>
      <c r="EO31" s="56">
        <v>61</v>
      </c>
      <c r="EP31" s="56">
        <v>37216</v>
      </c>
      <c r="EQ31" s="56">
        <v>39026</v>
      </c>
      <c r="ER31" s="56">
        <v>31552</v>
      </c>
      <c r="ES31" s="56">
        <v>6463</v>
      </c>
      <c r="ET31" s="56">
        <v>15349</v>
      </c>
      <c r="EU31" s="56">
        <v>493</v>
      </c>
      <c r="EV31" s="56" t="s">
        <v>3426</v>
      </c>
      <c r="EW31" s="56">
        <v>0</v>
      </c>
      <c r="EX31" s="56">
        <v>5520</v>
      </c>
      <c r="EY31" s="56">
        <v>6000</v>
      </c>
      <c r="EZ31" s="56" t="s">
        <v>7237</v>
      </c>
      <c r="FA31" s="56">
        <v>0</v>
      </c>
      <c r="FB31" s="56">
        <v>7450.9</v>
      </c>
      <c r="FC31" s="56">
        <v>9607</v>
      </c>
      <c r="FD31" s="56">
        <v>0</v>
      </c>
      <c r="FE31" s="56">
        <v>0</v>
      </c>
      <c r="FF31" s="56">
        <v>158737.9</v>
      </c>
      <c r="FG31" s="56">
        <v>78496</v>
      </c>
      <c r="FH31" s="56">
        <v>196400</v>
      </c>
      <c r="FI31" s="56">
        <v>6869</v>
      </c>
      <c r="FJ31" s="56">
        <v>35695</v>
      </c>
      <c r="FK31" s="56">
        <v>709330</v>
      </c>
      <c r="FL31" s="56">
        <v>3152332.9</v>
      </c>
      <c r="FM31" s="56">
        <v>67250</v>
      </c>
      <c r="FN31" s="56">
        <v>0</v>
      </c>
      <c r="FO31" s="56">
        <v>309697</v>
      </c>
      <c r="FP31" s="56" t="s">
        <v>554</v>
      </c>
      <c r="FQ31" s="56">
        <v>0</v>
      </c>
      <c r="FR31" s="56">
        <v>162928</v>
      </c>
      <c r="FS31" s="56">
        <v>0</v>
      </c>
      <c r="FT31" s="56">
        <v>39837</v>
      </c>
      <c r="FU31" s="56">
        <v>7320</v>
      </c>
      <c r="FV31" s="56" t="s">
        <v>554</v>
      </c>
      <c r="FW31" s="56" t="s">
        <v>554</v>
      </c>
      <c r="FX31" s="56">
        <v>569754</v>
      </c>
      <c r="FY31" s="56">
        <v>1123360</v>
      </c>
      <c r="FZ31" s="56">
        <v>522600</v>
      </c>
      <c r="GA31" s="56">
        <v>134320</v>
      </c>
      <c r="GB31" s="56">
        <v>1144270</v>
      </c>
      <c r="GC31" s="56">
        <v>2924550</v>
      </c>
      <c r="GD31" s="56">
        <v>458480</v>
      </c>
      <c r="GE31" s="56">
        <v>2466070</v>
      </c>
      <c r="GF31" s="56">
        <v>569760</v>
      </c>
      <c r="GG31" s="56">
        <v>0</v>
      </c>
      <c r="GH31" s="56">
        <v>50320</v>
      </c>
      <c r="GI31" s="56">
        <v>60980</v>
      </c>
      <c r="GJ31" s="56">
        <v>0</v>
      </c>
      <c r="GK31" s="56">
        <v>0</v>
      </c>
      <c r="GL31" s="56">
        <v>0</v>
      </c>
      <c r="GM31" s="56">
        <v>111300</v>
      </c>
      <c r="GN31" s="56">
        <v>0</v>
      </c>
      <c r="GO31" s="56">
        <v>0</v>
      </c>
      <c r="GP31" s="56">
        <v>0</v>
      </c>
      <c r="GQ31" s="56" t="s">
        <v>554</v>
      </c>
      <c r="GR31" s="56">
        <v>0</v>
      </c>
      <c r="GS31" s="56">
        <v>0</v>
      </c>
      <c r="GT31" s="56" t="s">
        <v>554</v>
      </c>
      <c r="GU31" s="56" t="s">
        <v>7238</v>
      </c>
      <c r="GW31" s="56">
        <v>7</v>
      </c>
      <c r="GX31" s="56">
        <v>0</v>
      </c>
      <c r="GY31" s="56">
        <v>7</v>
      </c>
      <c r="GZ31" s="56">
        <v>0</v>
      </c>
      <c r="HA31" s="56">
        <v>0</v>
      </c>
      <c r="HB31" s="56">
        <v>0</v>
      </c>
    </row>
    <row r="32" spans="1:210" ht="12.75" customHeight="1" x14ac:dyDescent="0.3">
      <c r="A32" s="397" t="s">
        <v>373</v>
      </c>
      <c r="B32" s="423">
        <v>10</v>
      </c>
      <c r="C32" s="397" t="s">
        <v>374</v>
      </c>
      <c r="D32" s="397" t="s">
        <v>5649</v>
      </c>
      <c r="E32" s="56" t="s">
        <v>2806</v>
      </c>
      <c r="F32" s="398" t="s">
        <v>900</v>
      </c>
      <c r="G32" s="397">
        <v>46.5</v>
      </c>
      <c r="H32" s="397">
        <v>0</v>
      </c>
      <c r="I32" s="56" t="s">
        <v>6476</v>
      </c>
      <c r="J32" s="56" t="s">
        <v>38</v>
      </c>
      <c r="L32" s="56" t="s">
        <v>440</v>
      </c>
      <c r="M32" s="56">
        <v>4</v>
      </c>
      <c r="N32" s="56">
        <v>3</v>
      </c>
      <c r="O32" s="56">
        <v>0</v>
      </c>
      <c r="P32" s="56">
        <v>1</v>
      </c>
      <c r="Q32" s="56">
        <v>0</v>
      </c>
      <c r="R32" s="56">
        <v>0</v>
      </c>
      <c r="S32" s="56">
        <v>2</v>
      </c>
      <c r="T32" s="56">
        <v>0</v>
      </c>
      <c r="U32" s="56">
        <v>0</v>
      </c>
      <c r="V32" s="56">
        <v>0</v>
      </c>
      <c r="W32" s="56">
        <v>0</v>
      </c>
      <c r="X32" s="56">
        <v>0</v>
      </c>
      <c r="Y32" s="56">
        <v>0</v>
      </c>
      <c r="Z32" s="56">
        <v>0</v>
      </c>
      <c r="AA32" s="56">
        <v>10</v>
      </c>
      <c r="AB32" s="56">
        <v>0</v>
      </c>
      <c r="AC32" s="56">
        <v>0</v>
      </c>
      <c r="AD32" s="56">
        <v>0</v>
      </c>
      <c r="AE32" s="56">
        <v>0</v>
      </c>
      <c r="AF32" s="56">
        <v>0</v>
      </c>
      <c r="AG32" s="56">
        <v>0</v>
      </c>
      <c r="AH32" s="56">
        <v>0</v>
      </c>
      <c r="AI32" s="56">
        <v>0</v>
      </c>
      <c r="AJ32" s="56">
        <v>0</v>
      </c>
      <c r="AK32" s="56">
        <v>0</v>
      </c>
      <c r="AL32" s="56">
        <v>0</v>
      </c>
      <c r="AM32" s="56">
        <v>0</v>
      </c>
      <c r="AN32" s="56">
        <v>0</v>
      </c>
      <c r="AO32" s="56">
        <v>0</v>
      </c>
      <c r="AP32" s="56">
        <v>0</v>
      </c>
      <c r="AQ32" s="56">
        <v>4</v>
      </c>
      <c r="AR32" s="56">
        <v>3</v>
      </c>
      <c r="AS32" s="56">
        <v>0</v>
      </c>
      <c r="AT32" s="56">
        <v>1</v>
      </c>
      <c r="AU32" s="56">
        <v>0</v>
      </c>
      <c r="AV32" s="56">
        <v>0</v>
      </c>
      <c r="AW32" s="56">
        <v>2</v>
      </c>
      <c r="AX32" s="56">
        <v>0</v>
      </c>
      <c r="AY32" s="56">
        <v>0</v>
      </c>
      <c r="AZ32" s="56">
        <v>0</v>
      </c>
      <c r="BA32" s="56">
        <v>0</v>
      </c>
      <c r="BB32" s="56">
        <v>0</v>
      </c>
      <c r="BC32" s="56">
        <v>0</v>
      </c>
      <c r="BD32" s="56">
        <v>0</v>
      </c>
      <c r="BE32" s="56">
        <v>10</v>
      </c>
      <c r="BF32" s="56">
        <v>0</v>
      </c>
      <c r="BG32" s="56">
        <v>0</v>
      </c>
      <c r="BH32" s="56" t="s">
        <v>1971</v>
      </c>
      <c r="BI32" s="56">
        <v>145641</v>
      </c>
      <c r="BJ32" s="56" t="s">
        <v>1971</v>
      </c>
      <c r="BK32" s="56">
        <v>383476</v>
      </c>
      <c r="BL32" s="56">
        <v>180</v>
      </c>
      <c r="BM32" s="56">
        <v>471839</v>
      </c>
      <c r="BN32" s="56">
        <v>240879</v>
      </c>
      <c r="BO32" s="56">
        <v>10</v>
      </c>
      <c r="BP32" s="56">
        <v>276409</v>
      </c>
      <c r="BQ32" s="56">
        <v>4790</v>
      </c>
      <c r="BR32" s="56">
        <v>75344</v>
      </c>
      <c r="BS32" s="56">
        <v>47757</v>
      </c>
      <c r="BT32" s="56">
        <v>80100</v>
      </c>
      <c r="BU32" s="56">
        <v>17927</v>
      </c>
      <c r="BV32" s="56">
        <v>221128</v>
      </c>
      <c r="BW32" s="56">
        <v>4554</v>
      </c>
      <c r="BX32" s="56">
        <v>230472</v>
      </c>
      <c r="BY32" s="56">
        <v>86</v>
      </c>
      <c r="BZ32" s="56">
        <v>9191</v>
      </c>
      <c r="CA32" s="56">
        <v>2917</v>
      </c>
      <c r="CB32" s="56">
        <v>13476</v>
      </c>
      <c r="CC32" s="56">
        <v>4845</v>
      </c>
      <c r="CD32" s="56">
        <v>30429</v>
      </c>
      <c r="CE32" s="56">
        <v>30515</v>
      </c>
      <c r="CF32" s="56">
        <v>0</v>
      </c>
      <c r="CG32" s="56">
        <v>1902</v>
      </c>
      <c r="CH32" s="56">
        <v>153</v>
      </c>
      <c r="CI32" s="56">
        <v>5037</v>
      </c>
      <c r="CJ32" s="56">
        <v>59446</v>
      </c>
      <c r="CK32" s="56">
        <v>28884</v>
      </c>
      <c r="CL32" s="56">
        <v>30820</v>
      </c>
      <c r="CM32" s="56">
        <v>1868</v>
      </c>
      <c r="CN32" s="56">
        <v>0</v>
      </c>
      <c r="CO32" s="56">
        <v>7092</v>
      </c>
      <c r="CP32" s="56">
        <v>171</v>
      </c>
      <c r="CQ32" s="56">
        <v>7263</v>
      </c>
      <c r="CR32" s="56">
        <v>0</v>
      </c>
      <c r="CS32" s="56">
        <v>229</v>
      </c>
      <c r="CT32" s="56">
        <v>12</v>
      </c>
      <c r="CU32" s="56">
        <v>676</v>
      </c>
      <c r="DA32" s="56">
        <v>917</v>
      </c>
      <c r="DB32" s="56">
        <v>917</v>
      </c>
      <c r="DC32" s="56">
        <v>0</v>
      </c>
      <c r="DD32" s="56">
        <v>88</v>
      </c>
      <c r="DE32" s="56">
        <v>88</v>
      </c>
      <c r="DF32" s="56">
        <v>279</v>
      </c>
      <c r="DG32" s="56">
        <v>8072</v>
      </c>
      <c r="DH32" s="56">
        <v>124998</v>
      </c>
      <c r="DI32" s="56">
        <v>103264</v>
      </c>
      <c r="DJ32" s="56">
        <v>373455</v>
      </c>
      <c r="DK32" s="56">
        <v>49861</v>
      </c>
      <c r="DL32" s="56">
        <v>651578</v>
      </c>
      <c r="DM32" s="56">
        <v>2411</v>
      </c>
      <c r="DN32" s="56">
        <v>163</v>
      </c>
      <c r="DO32" s="56">
        <v>8230</v>
      </c>
      <c r="DP32" s="56">
        <v>19528</v>
      </c>
      <c r="DQ32" s="56">
        <v>12701</v>
      </c>
      <c r="DR32" s="56">
        <v>9429</v>
      </c>
      <c r="DS32" s="56">
        <v>25</v>
      </c>
      <c r="DT32" s="56">
        <v>0</v>
      </c>
      <c r="DU32" s="56">
        <v>10804</v>
      </c>
      <c r="DV32" s="56">
        <v>1791</v>
      </c>
      <c r="DW32" s="56" t="s">
        <v>554</v>
      </c>
      <c r="DX32" s="56">
        <v>42</v>
      </c>
      <c r="DY32" s="56">
        <v>65</v>
      </c>
      <c r="DZ32" s="56">
        <v>85</v>
      </c>
      <c r="EA32" s="56" t="s">
        <v>554</v>
      </c>
      <c r="EB32" s="56" t="s">
        <v>554</v>
      </c>
      <c r="EC32" s="56" t="s">
        <v>554</v>
      </c>
      <c r="ED32" s="56">
        <v>34149</v>
      </c>
      <c r="EE32" s="56">
        <v>4</v>
      </c>
      <c r="EF32" s="56">
        <v>1616181</v>
      </c>
      <c r="EG32" s="56">
        <v>20759</v>
      </c>
      <c r="EH32" s="56" t="s">
        <v>55</v>
      </c>
      <c r="EI32" s="56">
        <v>10</v>
      </c>
      <c r="EJ32" s="56">
        <v>191377</v>
      </c>
      <c r="EK32" s="56">
        <v>0</v>
      </c>
      <c r="EL32" s="56">
        <v>0</v>
      </c>
      <c r="EM32" s="56">
        <v>2409067.8839999996</v>
      </c>
      <c r="EN32" s="56">
        <v>188035.60200000004</v>
      </c>
      <c r="EO32" s="56">
        <v>2000</v>
      </c>
      <c r="EP32" s="56">
        <v>100600</v>
      </c>
      <c r="EQ32" s="56">
        <v>35000</v>
      </c>
      <c r="ER32" s="56">
        <v>107489.78</v>
      </c>
      <c r="ES32" s="56">
        <v>41815.449999999997</v>
      </c>
      <c r="ET32" s="56">
        <v>10964.99</v>
      </c>
      <c r="EU32" s="56">
        <v>10472</v>
      </c>
      <c r="EV32" s="56">
        <v>535</v>
      </c>
      <c r="EW32" s="56">
        <v>8020</v>
      </c>
      <c r="EX32" s="56">
        <v>8787.7999999999993</v>
      </c>
      <c r="EY32" s="56">
        <v>8384.7999999999993</v>
      </c>
      <c r="EZ32" s="56">
        <v>9287.7999999999993</v>
      </c>
      <c r="FA32" s="56">
        <v>0</v>
      </c>
      <c r="FB32" s="56">
        <v>0</v>
      </c>
      <c r="FC32" s="56">
        <v>64163.88</v>
      </c>
      <c r="FD32" s="56">
        <v>8395</v>
      </c>
      <c r="FE32" s="56">
        <v>0</v>
      </c>
      <c r="FF32" s="56">
        <v>418064.29999999993</v>
      </c>
      <c r="FG32" s="56">
        <v>172869.23699999999</v>
      </c>
      <c r="FH32" s="56">
        <v>146111.91199999998</v>
      </c>
      <c r="FI32" s="56">
        <v>2926.21</v>
      </c>
      <c r="FJ32" s="56">
        <v>0</v>
      </c>
      <c r="FK32" s="56">
        <v>2585276.4720000001</v>
      </c>
      <c r="FL32" s="56">
        <v>5922351.6169999996</v>
      </c>
      <c r="FM32" s="56">
        <v>38531</v>
      </c>
      <c r="FN32" s="56">
        <v>0</v>
      </c>
      <c r="FO32" s="56">
        <v>110305</v>
      </c>
      <c r="FP32" s="56">
        <v>0</v>
      </c>
      <c r="FQ32" s="56">
        <v>19514.32</v>
      </c>
      <c r="FR32" s="56">
        <v>26395.33</v>
      </c>
      <c r="FS32" s="56">
        <v>50000</v>
      </c>
      <c r="FT32" s="56">
        <v>44496</v>
      </c>
      <c r="FU32" s="56">
        <v>543964.70200000005</v>
      </c>
      <c r="FV32" s="56">
        <v>833206.35200000007</v>
      </c>
      <c r="FW32" s="56">
        <v>5089145.2649999997</v>
      </c>
      <c r="FX32" s="56">
        <v>1021680</v>
      </c>
      <c r="FY32" s="56">
        <v>2409067.8839999996</v>
      </c>
      <c r="FZ32" s="56">
        <v>188035.60200000004</v>
      </c>
      <c r="GA32" s="56">
        <v>418064.29999999993</v>
      </c>
      <c r="GB32" s="56">
        <v>2907183.8310000002</v>
      </c>
      <c r="GC32" s="56">
        <v>5922351.6169999996</v>
      </c>
      <c r="GD32" s="56">
        <v>833206.35200000007</v>
      </c>
      <c r="GE32" s="56">
        <v>5089145.2649999997</v>
      </c>
      <c r="GF32" s="56">
        <v>1021680</v>
      </c>
      <c r="GG32" s="56">
        <v>0</v>
      </c>
      <c r="GH32" s="56">
        <v>679422</v>
      </c>
      <c r="GI32" s="56">
        <v>29438.120000000003</v>
      </c>
      <c r="GJ32" s="56">
        <v>0</v>
      </c>
      <c r="GK32" s="56">
        <v>44446.790000000023</v>
      </c>
      <c r="GL32" s="56">
        <v>0</v>
      </c>
      <c r="GM32" s="56">
        <v>753306.91</v>
      </c>
      <c r="GN32" s="56" t="s">
        <v>554</v>
      </c>
      <c r="GO32" s="56" t="s">
        <v>554</v>
      </c>
      <c r="GP32" s="56" t="s">
        <v>7239</v>
      </c>
      <c r="GQ32" s="56" t="s">
        <v>7240</v>
      </c>
      <c r="GR32" s="56" t="s">
        <v>554</v>
      </c>
      <c r="GS32" s="56">
        <v>0</v>
      </c>
      <c r="GT32" s="56" t="s">
        <v>554</v>
      </c>
      <c r="GU32" s="56" t="s">
        <v>7241</v>
      </c>
      <c r="GW32" s="56">
        <v>10</v>
      </c>
      <c r="GX32" s="56">
        <v>0</v>
      </c>
      <c r="GY32" s="56">
        <v>10</v>
      </c>
      <c r="GZ32" s="56">
        <v>0</v>
      </c>
      <c r="HA32" s="56">
        <v>0</v>
      </c>
      <c r="HB32" s="56">
        <v>0</v>
      </c>
    </row>
    <row r="33" spans="1:210" ht="12.75" customHeight="1" x14ac:dyDescent="0.3">
      <c r="A33" s="397" t="s">
        <v>373</v>
      </c>
      <c r="B33" s="423">
        <v>11</v>
      </c>
      <c r="C33" s="397" t="s">
        <v>374</v>
      </c>
      <c r="D33" s="397" t="s">
        <v>5650</v>
      </c>
      <c r="E33" s="56" t="s">
        <v>2807</v>
      </c>
      <c r="F33" s="398" t="s">
        <v>900</v>
      </c>
      <c r="G33" s="397">
        <v>33</v>
      </c>
      <c r="H33" s="397">
        <v>0</v>
      </c>
      <c r="I33" s="56" t="s">
        <v>6476</v>
      </c>
      <c r="J33" s="56" t="s">
        <v>38</v>
      </c>
      <c r="L33" s="56" t="s">
        <v>32</v>
      </c>
      <c r="M33" s="56">
        <v>1</v>
      </c>
      <c r="N33" s="56">
        <v>4</v>
      </c>
      <c r="O33" s="56">
        <v>0</v>
      </c>
      <c r="P33" s="56">
        <v>0</v>
      </c>
      <c r="Q33" s="56">
        <v>4</v>
      </c>
      <c r="R33" s="56">
        <v>0</v>
      </c>
      <c r="S33" s="56">
        <v>3</v>
      </c>
      <c r="T33" s="56">
        <v>0</v>
      </c>
      <c r="U33" s="56">
        <v>0</v>
      </c>
      <c r="V33" s="56">
        <v>0</v>
      </c>
      <c r="W33" s="56">
        <v>0</v>
      </c>
      <c r="X33" s="56">
        <v>0</v>
      </c>
      <c r="Y33" s="56">
        <v>0</v>
      </c>
      <c r="Z33" s="56">
        <v>0</v>
      </c>
      <c r="AA33" s="56">
        <v>12</v>
      </c>
      <c r="AB33" s="56">
        <v>0</v>
      </c>
      <c r="AC33" s="56">
        <v>0</v>
      </c>
      <c r="AD33" s="56">
        <v>0</v>
      </c>
      <c r="AE33" s="56">
        <v>0</v>
      </c>
      <c r="AF33" s="56">
        <v>0</v>
      </c>
      <c r="AG33" s="56">
        <v>0</v>
      </c>
      <c r="AH33" s="56">
        <v>0</v>
      </c>
      <c r="AI33" s="56">
        <v>0</v>
      </c>
      <c r="AJ33" s="56">
        <v>0</v>
      </c>
      <c r="AK33" s="56">
        <v>0</v>
      </c>
      <c r="AL33" s="56">
        <v>0</v>
      </c>
      <c r="AM33" s="56">
        <v>0</v>
      </c>
      <c r="AN33" s="56">
        <v>0</v>
      </c>
      <c r="AO33" s="56">
        <v>0</v>
      </c>
      <c r="AP33" s="56">
        <v>0</v>
      </c>
      <c r="AQ33" s="56">
        <v>1</v>
      </c>
      <c r="AR33" s="56">
        <v>4</v>
      </c>
      <c r="AS33" s="56">
        <v>0</v>
      </c>
      <c r="AT33" s="56">
        <v>0</v>
      </c>
      <c r="AU33" s="56">
        <v>4</v>
      </c>
      <c r="AV33" s="56">
        <v>0</v>
      </c>
      <c r="AW33" s="56">
        <v>3</v>
      </c>
      <c r="AX33" s="56">
        <v>0</v>
      </c>
      <c r="AY33" s="56">
        <v>0</v>
      </c>
      <c r="AZ33" s="56">
        <v>0</v>
      </c>
      <c r="BA33" s="56">
        <v>0</v>
      </c>
      <c r="BB33" s="56">
        <v>0</v>
      </c>
      <c r="BC33" s="56">
        <v>0</v>
      </c>
      <c r="BD33" s="56">
        <v>0</v>
      </c>
      <c r="BE33" s="56">
        <v>12</v>
      </c>
      <c r="BF33" s="56">
        <v>1</v>
      </c>
      <c r="BG33" s="56">
        <v>0</v>
      </c>
      <c r="BH33" s="56" t="s">
        <v>2752</v>
      </c>
      <c r="BI33" s="56">
        <v>349708</v>
      </c>
      <c r="BJ33" s="56" t="s">
        <v>2752</v>
      </c>
      <c r="BK33" s="56">
        <v>592783</v>
      </c>
      <c r="BL33" s="56">
        <v>196</v>
      </c>
      <c r="BM33" s="56">
        <v>471690</v>
      </c>
      <c r="BN33" s="56">
        <v>179722</v>
      </c>
      <c r="BO33" s="56">
        <v>10</v>
      </c>
      <c r="BP33" s="56">
        <v>478370</v>
      </c>
      <c r="BQ33" s="56">
        <v>25749</v>
      </c>
      <c r="BR33" s="56">
        <v>95069</v>
      </c>
      <c r="BS33" s="56">
        <v>101204</v>
      </c>
      <c r="BT33" s="56">
        <v>82987</v>
      </c>
      <c r="BU33" s="56">
        <v>25606</v>
      </c>
      <c r="BV33" s="56">
        <v>304866</v>
      </c>
      <c r="BW33" s="56">
        <v>0</v>
      </c>
      <c r="BX33" s="56">
        <v>330615</v>
      </c>
      <c r="BY33" s="56">
        <v>343</v>
      </c>
      <c r="BZ33" s="56">
        <v>13736</v>
      </c>
      <c r="CA33" s="56">
        <v>4658</v>
      </c>
      <c r="CB33" s="56">
        <v>19100</v>
      </c>
      <c r="CC33" s="56">
        <v>3859</v>
      </c>
      <c r="CD33" s="56">
        <v>41353</v>
      </c>
      <c r="CE33" s="56">
        <v>41696</v>
      </c>
      <c r="CF33" s="56">
        <v>0</v>
      </c>
      <c r="CG33" s="56">
        <v>3787</v>
      </c>
      <c r="CH33" s="56">
        <v>652</v>
      </c>
      <c r="CI33" s="56">
        <v>10513</v>
      </c>
      <c r="CJ33" s="56">
        <v>53913</v>
      </c>
      <c r="CK33" s="56">
        <v>28884</v>
      </c>
      <c r="CL33" s="56">
        <v>22304</v>
      </c>
      <c r="CM33" s="56">
        <v>0</v>
      </c>
      <c r="CN33" s="56">
        <v>140</v>
      </c>
      <c r="CO33" s="56">
        <v>14952</v>
      </c>
      <c r="CP33" s="56">
        <v>0</v>
      </c>
      <c r="CQ33" s="56">
        <v>14952</v>
      </c>
      <c r="CR33" s="56">
        <v>0</v>
      </c>
      <c r="CS33" s="56">
        <v>349</v>
      </c>
      <c r="CT33" s="56">
        <v>256</v>
      </c>
      <c r="CU33" s="56">
        <v>59</v>
      </c>
      <c r="DA33" s="56">
        <v>664</v>
      </c>
      <c r="DB33" s="56">
        <v>664</v>
      </c>
      <c r="DC33" s="56">
        <v>8.5</v>
      </c>
      <c r="DD33" s="56">
        <v>67.900000000000006</v>
      </c>
      <c r="DE33" s="56">
        <v>76.400000000000006</v>
      </c>
      <c r="DF33" s="56">
        <v>434</v>
      </c>
      <c r="DG33" s="56">
        <v>7923</v>
      </c>
      <c r="DH33" s="56">
        <v>249212</v>
      </c>
      <c r="DI33" s="56">
        <v>193508</v>
      </c>
      <c r="DJ33" s="56">
        <v>668066</v>
      </c>
      <c r="DK33" s="56">
        <v>129182</v>
      </c>
      <c r="DL33" s="56">
        <v>1239968</v>
      </c>
      <c r="DM33" s="56">
        <v>4302</v>
      </c>
      <c r="DN33" s="56">
        <v>364</v>
      </c>
      <c r="DO33" s="56">
        <v>3673</v>
      </c>
      <c r="DP33" s="56">
        <v>29328</v>
      </c>
      <c r="DQ33" s="56">
        <v>118425</v>
      </c>
      <c r="DR33" s="56">
        <v>12099</v>
      </c>
      <c r="DS33" s="56">
        <v>0</v>
      </c>
      <c r="DT33" s="56">
        <v>0</v>
      </c>
      <c r="DU33" s="56">
        <v>8339</v>
      </c>
      <c r="DV33" s="56">
        <v>47853</v>
      </c>
      <c r="DW33" s="56">
        <v>47853</v>
      </c>
      <c r="DX33" s="56">
        <v>48</v>
      </c>
      <c r="DY33" s="56">
        <v>72</v>
      </c>
      <c r="DZ33" s="56">
        <v>89</v>
      </c>
      <c r="EA33" s="56" t="s">
        <v>554</v>
      </c>
      <c r="EB33" s="56" t="s">
        <v>554</v>
      </c>
      <c r="EC33" s="56" t="s">
        <v>554</v>
      </c>
      <c r="ED33" s="56">
        <v>42062</v>
      </c>
      <c r="EE33" s="56">
        <v>870</v>
      </c>
      <c r="EF33" s="56">
        <v>1660173</v>
      </c>
      <c r="EG33" s="56">
        <v>0</v>
      </c>
      <c r="EH33" s="56" t="s">
        <v>55</v>
      </c>
      <c r="EI33" s="56">
        <v>10</v>
      </c>
      <c r="EJ33" s="56">
        <v>547290</v>
      </c>
      <c r="EK33" s="56">
        <v>0</v>
      </c>
      <c r="EL33" s="56">
        <v>0</v>
      </c>
      <c r="EM33" s="56">
        <v>2407628</v>
      </c>
      <c r="EN33" s="56">
        <v>393683</v>
      </c>
      <c r="EO33" s="56">
        <v>10918</v>
      </c>
      <c r="EP33" s="56">
        <v>78530</v>
      </c>
      <c r="EQ33" s="56">
        <v>30797</v>
      </c>
      <c r="ER33" s="56">
        <v>73040</v>
      </c>
      <c r="ES33" s="56">
        <v>22800</v>
      </c>
      <c r="ET33" s="56">
        <v>31097</v>
      </c>
      <c r="EU33" s="56">
        <v>14577</v>
      </c>
      <c r="EV33" s="56">
        <v>1100</v>
      </c>
      <c r="EW33" s="56">
        <v>3405</v>
      </c>
      <c r="EX33" s="56">
        <v>18356</v>
      </c>
      <c r="EY33" s="56" t="s">
        <v>3447</v>
      </c>
      <c r="EZ33" s="56" t="s">
        <v>3447</v>
      </c>
      <c r="FA33" s="56">
        <v>0</v>
      </c>
      <c r="FB33" s="56" t="s">
        <v>3447</v>
      </c>
      <c r="FC33" s="56">
        <v>50657</v>
      </c>
      <c r="FD33" s="56">
        <v>0</v>
      </c>
      <c r="FE33" s="56">
        <v>0</v>
      </c>
      <c r="FF33" s="56">
        <v>335277</v>
      </c>
      <c r="FG33" s="56">
        <v>93276</v>
      </c>
      <c r="FH33" s="56">
        <v>126279</v>
      </c>
      <c r="FI33" s="56">
        <v>6044</v>
      </c>
      <c r="FJ33" s="56">
        <v>1220</v>
      </c>
      <c r="FK33" s="56">
        <v>350825</v>
      </c>
      <c r="FL33" s="56">
        <v>3714232</v>
      </c>
      <c r="FM33" s="56">
        <v>114570</v>
      </c>
      <c r="FN33" s="56" t="s">
        <v>7196</v>
      </c>
      <c r="FO33" s="56">
        <v>134183</v>
      </c>
      <c r="FP33" s="56" t="s">
        <v>7196</v>
      </c>
      <c r="FQ33" s="56" t="s">
        <v>7196</v>
      </c>
      <c r="FR33" s="56">
        <v>0</v>
      </c>
      <c r="FS33" s="56">
        <v>0</v>
      </c>
      <c r="FT33" s="56" t="s">
        <v>7196</v>
      </c>
      <c r="FU33" s="56">
        <v>234193</v>
      </c>
      <c r="FV33" s="56">
        <v>482946</v>
      </c>
      <c r="FW33" s="56">
        <v>3231286</v>
      </c>
      <c r="FX33" s="56">
        <v>35139</v>
      </c>
      <c r="FY33" s="56">
        <v>2400000</v>
      </c>
      <c r="FZ33" s="56">
        <v>390000</v>
      </c>
      <c r="GA33" s="56">
        <v>335000</v>
      </c>
      <c r="GB33" s="56">
        <v>580000</v>
      </c>
      <c r="GC33" s="56">
        <v>3705000</v>
      </c>
      <c r="GD33" s="56">
        <v>485000</v>
      </c>
      <c r="GE33" s="56">
        <v>3220000</v>
      </c>
      <c r="GF33" s="56" t="s">
        <v>554</v>
      </c>
      <c r="GG33" s="56">
        <v>0</v>
      </c>
      <c r="GH33" s="56">
        <v>0</v>
      </c>
      <c r="GI33" s="56">
        <v>0</v>
      </c>
      <c r="GJ33" s="56">
        <v>0</v>
      </c>
      <c r="GK33" s="56">
        <v>0</v>
      </c>
      <c r="GL33" s="56">
        <v>0</v>
      </c>
      <c r="GM33" s="56">
        <v>0</v>
      </c>
      <c r="GN33" s="56" t="s">
        <v>7242</v>
      </c>
      <c r="GO33" s="56" t="s">
        <v>7243</v>
      </c>
      <c r="GP33" s="56">
        <v>0</v>
      </c>
      <c r="GQ33" s="56" t="s">
        <v>554</v>
      </c>
      <c r="GR33" s="56">
        <v>0</v>
      </c>
      <c r="GS33" s="56">
        <v>0</v>
      </c>
      <c r="GT33" s="56" t="s">
        <v>7244</v>
      </c>
      <c r="GU33" s="56" t="s">
        <v>554</v>
      </c>
      <c r="GW33" s="56">
        <v>12</v>
      </c>
      <c r="GX33" s="56">
        <v>0</v>
      </c>
      <c r="GY33" s="56">
        <v>0</v>
      </c>
      <c r="GZ33" s="56">
        <v>0</v>
      </c>
      <c r="HA33" s="56">
        <v>12</v>
      </c>
      <c r="HB33" s="56">
        <v>0</v>
      </c>
    </row>
    <row r="34" spans="1:210" ht="12.75" customHeight="1" x14ac:dyDescent="0.3">
      <c r="A34" s="397" t="s">
        <v>373</v>
      </c>
      <c r="B34" s="423">
        <v>12</v>
      </c>
      <c r="C34" s="397" t="s">
        <v>374</v>
      </c>
      <c r="D34" s="397" t="s">
        <v>5651</v>
      </c>
      <c r="E34" s="56" t="s">
        <v>2808</v>
      </c>
      <c r="F34" s="398" t="s">
        <v>900</v>
      </c>
      <c r="G34" s="397">
        <v>71.5</v>
      </c>
      <c r="H34" s="397">
        <v>0</v>
      </c>
      <c r="I34" s="56" t="s">
        <v>6476</v>
      </c>
      <c r="J34" s="56" t="s">
        <v>38</v>
      </c>
      <c r="L34" s="56" t="s">
        <v>358</v>
      </c>
      <c r="M34" s="56">
        <v>0</v>
      </c>
      <c r="N34" s="56">
        <v>0</v>
      </c>
      <c r="O34" s="56">
        <v>5</v>
      </c>
      <c r="P34" s="56">
        <v>1</v>
      </c>
      <c r="Q34" s="56">
        <v>4</v>
      </c>
      <c r="R34" s="56">
        <v>0</v>
      </c>
      <c r="S34" s="56">
        <v>0</v>
      </c>
      <c r="T34" s="56">
        <v>0</v>
      </c>
      <c r="U34" s="56">
        <v>1</v>
      </c>
      <c r="V34" s="56">
        <v>1</v>
      </c>
      <c r="W34" s="56">
        <v>0</v>
      </c>
      <c r="X34" s="56">
        <v>0</v>
      </c>
      <c r="Y34" s="56">
        <v>0</v>
      </c>
      <c r="Z34" s="56">
        <v>0</v>
      </c>
      <c r="AA34" s="56">
        <v>12</v>
      </c>
      <c r="AB34" s="56">
        <v>0</v>
      </c>
      <c r="AC34" s="56">
        <v>0</v>
      </c>
      <c r="AD34" s="56">
        <v>0</v>
      </c>
      <c r="AE34" s="56">
        <v>0</v>
      </c>
      <c r="AF34" s="56">
        <v>0</v>
      </c>
      <c r="AG34" s="56">
        <v>0</v>
      </c>
      <c r="AH34" s="56">
        <v>0</v>
      </c>
      <c r="AI34" s="56">
        <v>0</v>
      </c>
      <c r="AJ34" s="56">
        <v>0</v>
      </c>
      <c r="AK34" s="56">
        <v>0</v>
      </c>
      <c r="AL34" s="56">
        <v>0</v>
      </c>
      <c r="AM34" s="56">
        <v>0</v>
      </c>
      <c r="AN34" s="56">
        <v>0</v>
      </c>
      <c r="AO34" s="56">
        <v>0</v>
      </c>
      <c r="AP34" s="56">
        <v>0</v>
      </c>
      <c r="AQ34" s="56">
        <v>0</v>
      </c>
      <c r="AR34" s="56">
        <v>0</v>
      </c>
      <c r="AS34" s="56">
        <v>5</v>
      </c>
      <c r="AT34" s="56">
        <v>1</v>
      </c>
      <c r="AU34" s="56">
        <v>4</v>
      </c>
      <c r="AV34" s="56">
        <v>0</v>
      </c>
      <c r="AW34" s="56">
        <v>0</v>
      </c>
      <c r="AX34" s="56">
        <v>0</v>
      </c>
      <c r="AY34" s="56">
        <v>1</v>
      </c>
      <c r="AZ34" s="56">
        <v>1</v>
      </c>
      <c r="BA34" s="56">
        <v>0</v>
      </c>
      <c r="BB34" s="56">
        <v>0</v>
      </c>
      <c r="BC34" s="56">
        <v>0</v>
      </c>
      <c r="BD34" s="56">
        <v>0</v>
      </c>
      <c r="BE34" s="56">
        <v>12</v>
      </c>
      <c r="BF34" s="56">
        <v>1</v>
      </c>
      <c r="BG34" s="56">
        <v>0</v>
      </c>
      <c r="BH34" s="56" t="s">
        <v>2765</v>
      </c>
      <c r="BI34" s="56">
        <v>160756</v>
      </c>
      <c r="BJ34" s="56" t="s">
        <v>2765</v>
      </c>
      <c r="BK34" s="56">
        <v>154124</v>
      </c>
      <c r="BL34" s="56">
        <v>135</v>
      </c>
      <c r="BM34" s="56">
        <v>67992</v>
      </c>
      <c r="BN34" s="56">
        <v>18351</v>
      </c>
      <c r="BO34" s="56">
        <v>12</v>
      </c>
      <c r="BP34" s="56">
        <v>268880</v>
      </c>
      <c r="BQ34" s="56">
        <v>14137</v>
      </c>
      <c r="BR34" s="56">
        <v>51125</v>
      </c>
      <c r="BS34" s="56">
        <v>69435</v>
      </c>
      <c r="BT34" s="56">
        <v>83510</v>
      </c>
      <c r="BU34" s="56">
        <v>22222</v>
      </c>
      <c r="BV34" s="56">
        <v>226292</v>
      </c>
      <c r="BW34" s="56">
        <v>28449</v>
      </c>
      <c r="BX34" s="56">
        <v>268878</v>
      </c>
      <c r="BY34" s="56">
        <v>1715</v>
      </c>
      <c r="BZ34" s="56">
        <v>12357</v>
      </c>
      <c r="CA34" s="56">
        <v>8317</v>
      </c>
      <c r="CB34" s="56">
        <v>15456</v>
      </c>
      <c r="CC34" s="56">
        <v>2118</v>
      </c>
      <c r="CD34" s="56">
        <v>38248</v>
      </c>
      <c r="CE34" s="56">
        <v>39963</v>
      </c>
      <c r="CF34" s="56">
        <v>0</v>
      </c>
      <c r="CG34" s="56">
        <v>3716</v>
      </c>
      <c r="CH34" s="56">
        <v>1983</v>
      </c>
      <c r="CI34" s="56">
        <v>20528</v>
      </c>
      <c r="CJ34" s="56">
        <v>10645</v>
      </c>
      <c r="CK34" s="56">
        <v>7680</v>
      </c>
      <c r="CL34" s="56">
        <v>2297</v>
      </c>
      <c r="CM34" s="56">
        <v>2406966</v>
      </c>
      <c r="CN34" s="56">
        <v>0</v>
      </c>
      <c r="CO34" s="56">
        <v>26227</v>
      </c>
      <c r="CP34" s="56">
        <v>676</v>
      </c>
      <c r="CQ34" s="56">
        <v>26903</v>
      </c>
      <c r="CR34" s="56">
        <v>0</v>
      </c>
      <c r="CS34" s="56">
        <v>438</v>
      </c>
      <c r="CT34" s="56">
        <v>232</v>
      </c>
      <c r="CU34" s="56">
        <v>1139</v>
      </c>
      <c r="DA34" s="56">
        <v>1809</v>
      </c>
      <c r="DB34" s="56">
        <v>1809</v>
      </c>
      <c r="DC34" s="56">
        <v>10</v>
      </c>
      <c r="DD34" s="56">
        <v>74.5</v>
      </c>
      <c r="DE34" s="56">
        <v>84.5</v>
      </c>
      <c r="DF34" s="56">
        <v>152</v>
      </c>
      <c r="DG34" s="56">
        <v>5818.45</v>
      </c>
      <c r="DH34" s="56">
        <v>276968</v>
      </c>
      <c r="DI34" s="56">
        <v>217593</v>
      </c>
      <c r="DJ34" s="56">
        <v>473177</v>
      </c>
      <c r="DK34" s="56">
        <v>70741</v>
      </c>
      <c r="DL34" s="56">
        <v>1038479</v>
      </c>
      <c r="DM34" s="56">
        <v>12312</v>
      </c>
      <c r="DN34" s="56">
        <v>5542</v>
      </c>
      <c r="DO34" s="56">
        <v>18322</v>
      </c>
      <c r="DP34" s="56">
        <v>28941</v>
      </c>
      <c r="DQ34" s="56">
        <v>37571</v>
      </c>
      <c r="DR34" s="56">
        <v>16976</v>
      </c>
      <c r="DS34" s="56">
        <v>1423</v>
      </c>
      <c r="DT34" s="56">
        <v>0</v>
      </c>
      <c r="DU34" s="56">
        <v>36176</v>
      </c>
      <c r="DV34" s="56">
        <v>80672</v>
      </c>
      <c r="DW34" s="56">
        <v>50943</v>
      </c>
      <c r="DX34" s="56">
        <v>79</v>
      </c>
      <c r="DY34" s="56">
        <v>87</v>
      </c>
      <c r="DZ34" s="56">
        <v>95</v>
      </c>
      <c r="EA34" s="56">
        <v>216000</v>
      </c>
      <c r="EB34" s="56" t="s">
        <v>554</v>
      </c>
      <c r="EC34" s="56" t="s">
        <v>777</v>
      </c>
      <c r="ED34" s="56">
        <v>33335</v>
      </c>
      <c r="EE34" s="56">
        <v>133</v>
      </c>
      <c r="EF34" s="56">
        <v>1048988</v>
      </c>
      <c r="EG34" s="56">
        <v>21755</v>
      </c>
      <c r="EH34" s="56" t="s">
        <v>55</v>
      </c>
      <c r="EI34" s="56">
        <v>12</v>
      </c>
      <c r="EJ34" s="56">
        <v>323392</v>
      </c>
      <c r="EK34" s="56">
        <v>65</v>
      </c>
      <c r="EL34" s="56">
        <v>177</v>
      </c>
      <c r="EM34" s="56">
        <v>2707454</v>
      </c>
      <c r="EN34" s="56">
        <v>434622</v>
      </c>
      <c r="EO34" s="56">
        <v>26068.58</v>
      </c>
      <c r="EP34" s="56">
        <v>88984.23</v>
      </c>
      <c r="EQ34" s="56">
        <v>96130.85</v>
      </c>
      <c r="ER34" s="56">
        <v>76974.070000000007</v>
      </c>
      <c r="ES34" s="56">
        <v>13400.49</v>
      </c>
      <c r="ET34" s="56">
        <v>39000</v>
      </c>
      <c r="EU34" s="56">
        <v>18259.45</v>
      </c>
      <c r="EV34" s="56">
        <v>6428.25</v>
      </c>
      <c r="EW34" s="56">
        <v>14827.69</v>
      </c>
      <c r="EX34" s="56">
        <v>32600.2</v>
      </c>
      <c r="EY34" s="56">
        <v>1670</v>
      </c>
      <c r="EZ34" s="56">
        <v>11377.2</v>
      </c>
      <c r="FA34" s="56">
        <v>959</v>
      </c>
      <c r="FB34" s="56">
        <v>0</v>
      </c>
      <c r="FC34" s="56">
        <v>49125.16</v>
      </c>
      <c r="FD34" s="56">
        <v>0</v>
      </c>
      <c r="FE34" s="56">
        <v>125</v>
      </c>
      <c r="FF34" s="56">
        <v>475930.17000000004</v>
      </c>
      <c r="FG34" s="56">
        <v>238664</v>
      </c>
      <c r="FH34" s="56">
        <v>124521</v>
      </c>
      <c r="FI34" s="56">
        <v>7468</v>
      </c>
      <c r="FJ34" s="56">
        <v>3265</v>
      </c>
      <c r="FK34" s="56">
        <v>114</v>
      </c>
      <c r="FL34" s="56">
        <v>3992038.17</v>
      </c>
      <c r="FM34" s="56">
        <v>49194.720000000001</v>
      </c>
      <c r="FN34" s="56">
        <v>6817.46</v>
      </c>
      <c r="FO34" s="56">
        <v>82435</v>
      </c>
      <c r="FP34" s="56">
        <v>19921.39</v>
      </c>
      <c r="FQ34" s="56">
        <v>0</v>
      </c>
      <c r="FR34" s="56">
        <v>0</v>
      </c>
      <c r="FS34" s="56">
        <v>0</v>
      </c>
      <c r="FT34" s="56">
        <v>44908.85</v>
      </c>
      <c r="FU34" s="56">
        <v>0</v>
      </c>
      <c r="FV34" s="56">
        <v>203277.42</v>
      </c>
      <c r="FW34" s="56">
        <v>3788760.75</v>
      </c>
      <c r="FX34" s="56">
        <v>0</v>
      </c>
      <c r="FY34" s="56">
        <v>2669600</v>
      </c>
      <c r="FZ34" s="56">
        <v>322900</v>
      </c>
      <c r="GA34" s="56">
        <v>476300</v>
      </c>
      <c r="GB34" s="56">
        <v>346000</v>
      </c>
      <c r="GC34" s="56">
        <v>3814800</v>
      </c>
      <c r="GD34" s="56">
        <v>223400</v>
      </c>
      <c r="GE34" s="56">
        <v>3591400</v>
      </c>
      <c r="GF34" s="56">
        <v>0</v>
      </c>
      <c r="GG34" s="56">
        <v>0</v>
      </c>
      <c r="GH34" s="56">
        <v>96953</v>
      </c>
      <c r="GI34" s="56">
        <v>0</v>
      </c>
      <c r="GJ34" s="56">
        <v>0</v>
      </c>
      <c r="GK34" s="56">
        <v>0</v>
      </c>
      <c r="GL34" s="56">
        <v>0</v>
      </c>
      <c r="GM34" s="56">
        <v>96953</v>
      </c>
      <c r="GN34" s="56" t="s">
        <v>7245</v>
      </c>
      <c r="GO34" s="56" t="s">
        <v>554</v>
      </c>
      <c r="GP34" s="56" t="s">
        <v>7246</v>
      </c>
      <c r="GQ34" s="56" t="s">
        <v>554</v>
      </c>
      <c r="GR34" s="56" t="s">
        <v>554</v>
      </c>
      <c r="GS34" s="56" t="s">
        <v>554</v>
      </c>
      <c r="GT34" s="56" t="s">
        <v>554</v>
      </c>
      <c r="GU34" s="56" t="s">
        <v>554</v>
      </c>
      <c r="GW34" s="56">
        <v>12</v>
      </c>
      <c r="GX34" s="56">
        <v>0</v>
      </c>
      <c r="GY34" s="56">
        <v>12</v>
      </c>
      <c r="GZ34" s="56">
        <v>0</v>
      </c>
      <c r="HA34" s="56">
        <v>0</v>
      </c>
      <c r="HB34" s="56">
        <v>0</v>
      </c>
    </row>
    <row r="35" spans="1:210" ht="12.75" customHeight="1" x14ac:dyDescent="0.3">
      <c r="A35" s="397" t="s">
        <v>373</v>
      </c>
      <c r="B35" s="423">
        <v>13</v>
      </c>
      <c r="C35" s="397" t="s">
        <v>374</v>
      </c>
      <c r="D35" s="397" t="s">
        <v>5652</v>
      </c>
      <c r="E35" s="56" t="s">
        <v>2809</v>
      </c>
      <c r="F35" s="398" t="s">
        <v>900</v>
      </c>
      <c r="G35" s="397">
        <v>71.5</v>
      </c>
      <c r="H35" s="397">
        <v>0</v>
      </c>
      <c r="I35" s="56" t="s">
        <v>6476</v>
      </c>
      <c r="J35" s="56" t="s">
        <v>38</v>
      </c>
      <c r="L35" s="56" t="s">
        <v>360</v>
      </c>
      <c r="M35" s="56">
        <v>3</v>
      </c>
      <c r="N35" s="56">
        <v>1</v>
      </c>
      <c r="O35" s="56">
        <v>0</v>
      </c>
      <c r="P35" s="56">
        <v>0</v>
      </c>
      <c r="Q35" s="56">
        <v>4</v>
      </c>
      <c r="R35" s="56">
        <v>0</v>
      </c>
      <c r="S35" s="56">
        <v>0</v>
      </c>
      <c r="T35" s="56">
        <v>0</v>
      </c>
      <c r="U35" s="56">
        <v>0</v>
      </c>
      <c r="V35" s="56">
        <v>0</v>
      </c>
      <c r="W35" s="56">
        <v>0</v>
      </c>
      <c r="X35" s="56">
        <v>0</v>
      </c>
      <c r="Y35" s="56">
        <v>0</v>
      </c>
      <c r="Z35" s="56">
        <v>0</v>
      </c>
      <c r="AA35" s="56">
        <v>8</v>
      </c>
      <c r="AB35" s="56">
        <v>0</v>
      </c>
      <c r="AC35" s="56">
        <v>0</v>
      </c>
      <c r="AD35" s="56">
        <v>0</v>
      </c>
      <c r="AE35" s="56">
        <v>0</v>
      </c>
      <c r="AF35" s="56">
        <v>0</v>
      </c>
      <c r="AG35" s="56">
        <v>0</v>
      </c>
      <c r="AH35" s="56">
        <v>0</v>
      </c>
      <c r="AI35" s="56">
        <v>0</v>
      </c>
      <c r="AJ35" s="56">
        <v>0</v>
      </c>
      <c r="AK35" s="56">
        <v>0</v>
      </c>
      <c r="AL35" s="56">
        <v>0</v>
      </c>
      <c r="AM35" s="56">
        <v>0</v>
      </c>
      <c r="AN35" s="56">
        <v>0</v>
      </c>
      <c r="AO35" s="56">
        <v>0</v>
      </c>
      <c r="AP35" s="56">
        <v>0</v>
      </c>
      <c r="AQ35" s="56">
        <v>3</v>
      </c>
      <c r="AR35" s="56">
        <v>1</v>
      </c>
      <c r="AS35" s="56">
        <v>0</v>
      </c>
      <c r="AT35" s="56">
        <v>0</v>
      </c>
      <c r="AU35" s="56">
        <v>4</v>
      </c>
      <c r="AV35" s="56">
        <v>0</v>
      </c>
      <c r="AW35" s="56">
        <v>0</v>
      </c>
      <c r="AX35" s="56">
        <v>0</v>
      </c>
      <c r="AY35" s="56">
        <v>0</v>
      </c>
      <c r="AZ35" s="56">
        <v>0</v>
      </c>
      <c r="BA35" s="56">
        <v>0</v>
      </c>
      <c r="BB35" s="56">
        <v>0</v>
      </c>
      <c r="BC35" s="56">
        <v>0</v>
      </c>
      <c r="BD35" s="56">
        <v>0</v>
      </c>
      <c r="BE35" s="56">
        <v>8</v>
      </c>
      <c r="BF35" s="56">
        <v>0</v>
      </c>
      <c r="BG35" s="56">
        <v>0</v>
      </c>
      <c r="BH35" s="56" t="s">
        <v>361</v>
      </c>
      <c r="BI35" s="56">
        <v>239227</v>
      </c>
      <c r="BJ35" s="56" t="s">
        <v>361</v>
      </c>
      <c r="BK35" s="56">
        <v>352148</v>
      </c>
      <c r="BL35" s="56">
        <v>131</v>
      </c>
      <c r="BM35" s="56">
        <v>350880</v>
      </c>
      <c r="BN35" s="56">
        <v>92107</v>
      </c>
      <c r="BO35" s="56">
        <v>8</v>
      </c>
      <c r="BP35" s="56">
        <v>172290</v>
      </c>
      <c r="BQ35" s="56">
        <v>3916</v>
      </c>
      <c r="BR35" s="56">
        <v>47611</v>
      </c>
      <c r="BS35" s="56">
        <v>44115</v>
      </c>
      <c r="BT35" s="56">
        <v>44472</v>
      </c>
      <c r="BU35" s="56">
        <v>16563</v>
      </c>
      <c r="BV35" s="56">
        <v>152761</v>
      </c>
      <c r="BW35" s="56">
        <v>459</v>
      </c>
      <c r="BX35" s="56">
        <v>157136</v>
      </c>
      <c r="BY35" s="56">
        <v>17</v>
      </c>
      <c r="BZ35" s="56">
        <v>6021</v>
      </c>
      <c r="CA35" s="56">
        <v>3476</v>
      </c>
      <c r="CB35" s="56">
        <v>5540</v>
      </c>
      <c r="CC35" s="56">
        <v>1150</v>
      </c>
      <c r="CD35" s="56">
        <v>16187</v>
      </c>
      <c r="CE35" s="56">
        <v>16204</v>
      </c>
      <c r="CF35" s="56">
        <v>0</v>
      </c>
      <c r="CG35" s="56">
        <v>3089</v>
      </c>
      <c r="CH35" s="56">
        <v>94</v>
      </c>
      <c r="CI35" s="56">
        <v>155</v>
      </c>
      <c r="CJ35" s="56">
        <v>53913</v>
      </c>
      <c r="CK35" s="56">
        <v>34977</v>
      </c>
      <c r="CL35" s="56">
        <v>34697</v>
      </c>
      <c r="CM35" s="56">
        <v>0</v>
      </c>
      <c r="CN35" s="56">
        <v>0</v>
      </c>
      <c r="CO35" s="56">
        <v>3338</v>
      </c>
      <c r="CP35" s="56">
        <v>20</v>
      </c>
      <c r="CQ35" s="56">
        <v>3358</v>
      </c>
      <c r="CR35" s="56">
        <v>0</v>
      </c>
      <c r="CS35" s="56">
        <v>223</v>
      </c>
      <c r="CT35" s="56">
        <v>0</v>
      </c>
      <c r="CU35" s="56">
        <v>0</v>
      </c>
      <c r="DA35" s="56">
        <v>223</v>
      </c>
      <c r="DB35" s="56">
        <v>223</v>
      </c>
      <c r="DC35" s="56">
        <v>3</v>
      </c>
      <c r="DD35" s="56">
        <v>59</v>
      </c>
      <c r="DE35" s="56">
        <v>62</v>
      </c>
      <c r="DF35" s="56">
        <v>142</v>
      </c>
      <c r="DG35" s="56">
        <v>9454</v>
      </c>
      <c r="DH35" s="56">
        <v>144482</v>
      </c>
      <c r="DI35" s="56">
        <v>100030</v>
      </c>
      <c r="DJ35" s="56">
        <v>318114</v>
      </c>
      <c r="DK35" s="56">
        <v>66627</v>
      </c>
      <c r="DL35" s="56">
        <v>629253</v>
      </c>
      <c r="DM35" s="56">
        <v>2745</v>
      </c>
      <c r="DN35" s="56">
        <v>46</v>
      </c>
      <c r="DO35" s="56">
        <v>462</v>
      </c>
      <c r="DP35" s="56">
        <v>22467</v>
      </c>
      <c r="DQ35" s="56">
        <v>74460</v>
      </c>
      <c r="DR35" s="56">
        <v>14385</v>
      </c>
      <c r="DS35" s="56">
        <v>0</v>
      </c>
      <c r="DT35" s="56">
        <v>0</v>
      </c>
      <c r="DU35" s="56">
        <v>3253</v>
      </c>
      <c r="DV35" s="56">
        <v>15377</v>
      </c>
      <c r="DW35" s="56">
        <v>14886</v>
      </c>
      <c r="DX35" s="56">
        <v>49</v>
      </c>
      <c r="DY35" s="56">
        <v>69</v>
      </c>
      <c r="DZ35" s="56">
        <v>87</v>
      </c>
      <c r="EA35" s="56" t="s">
        <v>554</v>
      </c>
      <c r="EB35" s="56" t="s">
        <v>554</v>
      </c>
      <c r="EC35" s="56" t="s">
        <v>554</v>
      </c>
      <c r="ED35" s="56">
        <v>21124</v>
      </c>
      <c r="EE35" s="56">
        <v>48</v>
      </c>
      <c r="EF35" s="56">
        <v>1063066</v>
      </c>
      <c r="EG35" s="56">
        <v>0</v>
      </c>
      <c r="EH35" s="56" t="s">
        <v>554</v>
      </c>
      <c r="EI35" s="56">
        <v>8</v>
      </c>
      <c r="EJ35" s="56">
        <v>202430</v>
      </c>
      <c r="EK35" s="56">
        <v>0</v>
      </c>
      <c r="EL35" s="56">
        <v>0</v>
      </c>
      <c r="EM35" s="56">
        <v>1403287.54</v>
      </c>
      <c r="EN35" s="56">
        <v>559212.39</v>
      </c>
      <c r="EO35" s="56">
        <v>7000</v>
      </c>
      <c r="EP35" s="56">
        <v>39000</v>
      </c>
      <c r="EQ35" s="56">
        <v>30000</v>
      </c>
      <c r="ER35" s="56">
        <v>30000</v>
      </c>
      <c r="ES35" s="56">
        <v>8000</v>
      </c>
      <c r="ET35" s="56">
        <v>30500</v>
      </c>
      <c r="EU35" s="56">
        <v>25500</v>
      </c>
      <c r="EV35" s="56">
        <v>0</v>
      </c>
      <c r="EW35" s="56">
        <v>0</v>
      </c>
      <c r="EX35" s="56">
        <v>7520</v>
      </c>
      <c r="EY35" s="56">
        <v>7277</v>
      </c>
      <c r="EZ35" s="56">
        <v>19540</v>
      </c>
      <c r="FA35" s="56">
        <v>0</v>
      </c>
      <c r="FB35" s="56">
        <v>0</v>
      </c>
      <c r="FC35" s="56">
        <v>12019</v>
      </c>
      <c r="FD35" s="56">
        <v>5000</v>
      </c>
      <c r="FE35" s="56">
        <v>0</v>
      </c>
      <c r="FF35" s="56">
        <v>221356</v>
      </c>
      <c r="FG35" s="56">
        <v>49715.48</v>
      </c>
      <c r="FH35" s="56">
        <v>91865.95</v>
      </c>
      <c r="FI35" s="56">
        <v>48412.77</v>
      </c>
      <c r="FJ35" s="56">
        <v>0</v>
      </c>
      <c r="FK35" s="56">
        <v>30366.73</v>
      </c>
      <c r="FL35" s="56">
        <v>2404216.8600000003</v>
      </c>
      <c r="FM35" s="56">
        <v>29534</v>
      </c>
      <c r="FN35" s="56">
        <v>690</v>
      </c>
      <c r="FO35" s="56">
        <v>173511</v>
      </c>
      <c r="FP35" s="56">
        <v>0</v>
      </c>
      <c r="FQ35" s="56">
        <v>139</v>
      </c>
      <c r="FR35" s="56">
        <v>10090</v>
      </c>
      <c r="FS35" s="56">
        <v>0</v>
      </c>
      <c r="FT35" s="56">
        <v>29610</v>
      </c>
      <c r="FU35" s="56">
        <v>101867</v>
      </c>
      <c r="FV35" s="56">
        <v>345441</v>
      </c>
      <c r="FW35" s="56">
        <v>2058775.8600000003</v>
      </c>
      <c r="FX35" s="56">
        <v>498090</v>
      </c>
      <c r="FY35" s="56">
        <v>1461400</v>
      </c>
      <c r="FZ35" s="56">
        <v>563600</v>
      </c>
      <c r="GA35" s="56">
        <v>345500</v>
      </c>
      <c r="GB35" s="56">
        <v>224900</v>
      </c>
      <c r="GC35" s="56">
        <v>2595400</v>
      </c>
      <c r="GD35" s="56">
        <v>391000</v>
      </c>
      <c r="GE35" s="56">
        <v>2204400</v>
      </c>
      <c r="GF35" s="56">
        <v>498000</v>
      </c>
      <c r="GG35" s="56">
        <v>0</v>
      </c>
      <c r="GH35" s="56">
        <v>8480</v>
      </c>
      <c r="GI35" s="56">
        <v>9345</v>
      </c>
      <c r="GJ35" s="56">
        <v>0</v>
      </c>
      <c r="GK35" s="56">
        <v>0</v>
      </c>
      <c r="GL35" s="56">
        <v>0</v>
      </c>
      <c r="GM35" s="56">
        <v>17825</v>
      </c>
      <c r="GN35" s="56" t="s">
        <v>554</v>
      </c>
      <c r="GO35" s="56" t="s">
        <v>554</v>
      </c>
      <c r="GP35" s="56" t="s">
        <v>554</v>
      </c>
      <c r="GQ35" s="56" t="s">
        <v>7247</v>
      </c>
      <c r="GR35" s="56">
        <v>0</v>
      </c>
      <c r="GS35" s="56" t="s">
        <v>554</v>
      </c>
      <c r="GT35" s="56" t="s">
        <v>554</v>
      </c>
      <c r="GU35" s="56" t="s">
        <v>7248</v>
      </c>
      <c r="GW35" s="56">
        <v>8</v>
      </c>
      <c r="GX35" s="56">
        <v>0</v>
      </c>
      <c r="GY35" s="56">
        <v>8</v>
      </c>
      <c r="GZ35" s="56">
        <v>0</v>
      </c>
      <c r="HA35" s="56">
        <v>0</v>
      </c>
      <c r="HB35" s="56">
        <v>0</v>
      </c>
    </row>
    <row r="36" spans="1:210" ht="12.75" customHeight="1" x14ac:dyDescent="0.3">
      <c r="A36" s="397" t="s">
        <v>373</v>
      </c>
      <c r="B36" s="423">
        <v>14</v>
      </c>
      <c r="C36" s="397" t="s">
        <v>374</v>
      </c>
      <c r="D36" s="397" t="s">
        <v>5653</v>
      </c>
      <c r="E36" s="56" t="s">
        <v>2810</v>
      </c>
      <c r="F36" s="398" t="s">
        <v>900</v>
      </c>
      <c r="G36" s="397">
        <v>71.5</v>
      </c>
      <c r="H36" s="397">
        <v>0</v>
      </c>
      <c r="I36" s="56" t="s">
        <v>6476</v>
      </c>
      <c r="J36" s="56" t="s">
        <v>38</v>
      </c>
      <c r="L36" s="56" t="s">
        <v>362</v>
      </c>
      <c r="M36" s="56">
        <v>4</v>
      </c>
      <c r="N36" s="56">
        <v>0</v>
      </c>
      <c r="O36" s="56">
        <v>0</v>
      </c>
      <c r="P36" s="56">
        <v>0</v>
      </c>
      <c r="Q36" s="56">
        <v>0</v>
      </c>
      <c r="R36" s="56">
        <v>0</v>
      </c>
      <c r="S36" s="56">
        <v>4</v>
      </c>
      <c r="T36" s="56">
        <v>0</v>
      </c>
      <c r="U36" s="56">
        <v>0</v>
      </c>
      <c r="V36" s="56">
        <v>1</v>
      </c>
      <c r="W36" s="56">
        <v>0</v>
      </c>
      <c r="X36" s="56">
        <v>0</v>
      </c>
      <c r="Y36" s="56">
        <v>0</v>
      </c>
      <c r="Z36" s="56">
        <v>0</v>
      </c>
      <c r="AA36" s="56">
        <v>9</v>
      </c>
      <c r="AB36" s="56">
        <v>0</v>
      </c>
      <c r="AC36" s="56">
        <v>0</v>
      </c>
      <c r="AD36" s="56">
        <v>0</v>
      </c>
      <c r="AE36" s="56">
        <v>0</v>
      </c>
      <c r="AF36" s="56">
        <v>0</v>
      </c>
      <c r="AG36" s="56">
        <v>0</v>
      </c>
      <c r="AH36" s="56">
        <v>0</v>
      </c>
      <c r="AI36" s="56">
        <v>0</v>
      </c>
      <c r="AJ36" s="56">
        <v>0</v>
      </c>
      <c r="AK36" s="56">
        <v>0</v>
      </c>
      <c r="AL36" s="56">
        <v>0</v>
      </c>
      <c r="AM36" s="56">
        <v>0</v>
      </c>
      <c r="AN36" s="56">
        <v>0</v>
      </c>
      <c r="AO36" s="56">
        <v>0</v>
      </c>
      <c r="AP36" s="56">
        <v>0</v>
      </c>
      <c r="AQ36" s="56">
        <v>4</v>
      </c>
      <c r="AR36" s="56">
        <v>0</v>
      </c>
      <c r="AS36" s="56">
        <v>0</v>
      </c>
      <c r="AT36" s="56">
        <v>0</v>
      </c>
      <c r="AU36" s="56">
        <v>0</v>
      </c>
      <c r="AV36" s="56">
        <v>0</v>
      </c>
      <c r="AW36" s="56">
        <v>4</v>
      </c>
      <c r="AX36" s="56">
        <v>0</v>
      </c>
      <c r="AY36" s="56">
        <v>0</v>
      </c>
      <c r="AZ36" s="56">
        <v>1</v>
      </c>
      <c r="BA36" s="56">
        <v>0</v>
      </c>
      <c r="BB36" s="56">
        <v>0</v>
      </c>
      <c r="BC36" s="56">
        <v>0</v>
      </c>
      <c r="BD36" s="56">
        <v>0</v>
      </c>
      <c r="BE36" s="56">
        <v>9</v>
      </c>
      <c r="BF36" s="56">
        <v>0</v>
      </c>
      <c r="BG36" s="56">
        <v>0</v>
      </c>
      <c r="BH36" s="56" t="s">
        <v>3186</v>
      </c>
      <c r="BI36" s="56">
        <v>161620</v>
      </c>
      <c r="BJ36" s="56" t="s">
        <v>3186</v>
      </c>
      <c r="BK36" s="56">
        <v>554205</v>
      </c>
      <c r="BL36" s="56">
        <v>224</v>
      </c>
      <c r="BM36" s="56">
        <v>612144</v>
      </c>
      <c r="BN36" s="56">
        <v>231551</v>
      </c>
      <c r="BO36" s="56">
        <v>9</v>
      </c>
      <c r="BP36" s="56">
        <v>237155</v>
      </c>
      <c r="BQ36" s="56">
        <v>5241</v>
      </c>
      <c r="BR36" s="56">
        <v>55676</v>
      </c>
      <c r="BS36" s="56">
        <v>48851</v>
      </c>
      <c r="BT36" s="56">
        <v>79263</v>
      </c>
      <c r="BU36" s="56">
        <v>21051</v>
      </c>
      <c r="BV36" s="56">
        <v>204841</v>
      </c>
      <c r="BW36" s="56">
        <v>6880</v>
      </c>
      <c r="BX36" s="56">
        <v>216962</v>
      </c>
      <c r="BY36" s="56">
        <v>26</v>
      </c>
      <c r="BZ36" s="56">
        <v>9784</v>
      </c>
      <c r="CA36" s="56">
        <v>2805</v>
      </c>
      <c r="CB36" s="56">
        <v>15084</v>
      </c>
      <c r="CC36" s="56">
        <v>1059</v>
      </c>
      <c r="CD36" s="56">
        <v>28732</v>
      </c>
      <c r="CE36" s="56">
        <v>28758</v>
      </c>
      <c r="CF36" s="56">
        <v>0</v>
      </c>
      <c r="CG36" s="56">
        <v>5770</v>
      </c>
      <c r="CH36" s="56">
        <v>1177</v>
      </c>
      <c r="CI36" s="56">
        <v>4720</v>
      </c>
      <c r="CJ36" s="56">
        <v>55711</v>
      </c>
      <c r="CK36" s="56">
        <v>35851</v>
      </c>
      <c r="CL36" s="56">
        <v>37959</v>
      </c>
      <c r="CM36" s="56">
        <v>2365683</v>
      </c>
      <c r="CN36" s="56">
        <v>0</v>
      </c>
      <c r="CO36" s="56">
        <v>11667</v>
      </c>
      <c r="CP36" s="56">
        <v>170</v>
      </c>
      <c r="CQ36" s="56">
        <v>11837</v>
      </c>
      <c r="CR36" s="56">
        <v>0</v>
      </c>
      <c r="CS36" s="56">
        <v>489</v>
      </c>
      <c r="CT36" s="56">
        <v>36</v>
      </c>
      <c r="CU36" s="56">
        <v>0</v>
      </c>
      <c r="DA36" s="56">
        <v>525</v>
      </c>
      <c r="DB36" s="56">
        <v>525</v>
      </c>
      <c r="DC36" s="56">
        <v>3</v>
      </c>
      <c r="DD36" s="56">
        <v>56.83</v>
      </c>
      <c r="DE36" s="56">
        <v>59.83</v>
      </c>
      <c r="DF36" s="56">
        <v>9</v>
      </c>
      <c r="DG36" s="56">
        <v>1624</v>
      </c>
      <c r="DH36" s="56">
        <v>104708</v>
      </c>
      <c r="DI36" s="56">
        <v>77786</v>
      </c>
      <c r="DJ36" s="56">
        <v>256253</v>
      </c>
      <c r="DK36" s="56">
        <v>33586</v>
      </c>
      <c r="DL36" s="56">
        <v>472333</v>
      </c>
      <c r="DM36" s="56">
        <v>2279</v>
      </c>
      <c r="DN36" s="56">
        <v>911</v>
      </c>
      <c r="DO36" s="56">
        <v>495</v>
      </c>
      <c r="DP36" s="56">
        <v>18414</v>
      </c>
      <c r="DQ36" s="56">
        <v>29204</v>
      </c>
      <c r="DR36" s="56">
        <v>13929</v>
      </c>
      <c r="DS36" s="56">
        <v>5346</v>
      </c>
      <c r="DT36" s="56">
        <v>0</v>
      </c>
      <c r="DU36" s="56">
        <v>3685</v>
      </c>
      <c r="DV36" s="56">
        <v>14584</v>
      </c>
      <c r="DW36" s="56">
        <v>12489</v>
      </c>
      <c r="DX36" s="56">
        <v>19</v>
      </c>
      <c r="DY36" s="56">
        <v>49</v>
      </c>
      <c r="DZ36" s="56">
        <v>80</v>
      </c>
      <c r="EA36" s="56">
        <v>38256</v>
      </c>
      <c r="EB36" s="56">
        <v>8448</v>
      </c>
      <c r="EC36" s="56" t="s">
        <v>777</v>
      </c>
      <c r="ED36" s="56">
        <v>19440</v>
      </c>
      <c r="EE36" s="56">
        <v>41</v>
      </c>
      <c r="EF36" s="56">
        <v>1121811</v>
      </c>
      <c r="EG36" s="56">
        <v>45317</v>
      </c>
      <c r="EH36" s="56" t="s">
        <v>55</v>
      </c>
      <c r="EI36" s="56">
        <v>8</v>
      </c>
      <c r="EJ36" s="56">
        <v>73106</v>
      </c>
      <c r="EK36" s="56">
        <v>1</v>
      </c>
      <c r="EL36" s="56">
        <v>1</v>
      </c>
      <c r="EM36" s="56">
        <v>2158137</v>
      </c>
      <c r="EN36" s="56">
        <v>185137</v>
      </c>
      <c r="EO36" s="56">
        <v>41965.479999999996</v>
      </c>
      <c r="EP36" s="56">
        <v>70972.170000000027</v>
      </c>
      <c r="EQ36" s="56">
        <v>29937.52</v>
      </c>
      <c r="ER36" s="56">
        <v>84342.303</v>
      </c>
      <c r="ES36" s="56">
        <v>9368.6269999999986</v>
      </c>
      <c r="ET36" s="56">
        <v>4163.1499999999996</v>
      </c>
      <c r="EU36" s="56">
        <v>0</v>
      </c>
      <c r="EV36" s="56">
        <v>0</v>
      </c>
      <c r="EW36" s="56">
        <v>0</v>
      </c>
      <c r="EX36" s="56">
        <v>8280</v>
      </c>
      <c r="EY36" s="56">
        <v>0</v>
      </c>
      <c r="EZ36" s="56">
        <v>31445.24</v>
      </c>
      <c r="FA36" s="56">
        <v>0</v>
      </c>
      <c r="FB36" s="56">
        <v>5893.1900000000005</v>
      </c>
      <c r="FC36" s="56">
        <v>29947.34</v>
      </c>
      <c r="FD36" s="56">
        <v>0</v>
      </c>
      <c r="FE36" s="56">
        <v>0</v>
      </c>
      <c r="FF36" s="56">
        <v>316315.02</v>
      </c>
      <c r="FG36" s="56">
        <v>186283.08000000002</v>
      </c>
      <c r="FH36" s="56">
        <v>212137.83000000002</v>
      </c>
      <c r="FI36" s="56">
        <v>727.42</v>
      </c>
      <c r="FJ36" s="56">
        <v>2372.73</v>
      </c>
      <c r="FK36" s="56">
        <v>911477.45</v>
      </c>
      <c r="FL36" s="56">
        <v>3972587.5300000003</v>
      </c>
      <c r="FM36" s="56">
        <v>21246.91</v>
      </c>
      <c r="FN36" s="56">
        <v>1597.27</v>
      </c>
      <c r="FO36" s="56">
        <v>118278.71</v>
      </c>
      <c r="FP36" s="56">
        <v>6.99</v>
      </c>
      <c r="FQ36" s="56">
        <v>0</v>
      </c>
      <c r="FR36" s="56">
        <v>9158.41</v>
      </c>
      <c r="FS36" s="56">
        <v>0</v>
      </c>
      <c r="FT36" s="56">
        <v>32858.74</v>
      </c>
      <c r="FU36" s="56">
        <v>152305.22</v>
      </c>
      <c r="FV36" s="56">
        <v>335452.25</v>
      </c>
      <c r="FW36" s="56">
        <v>3637135.2800000003</v>
      </c>
      <c r="FX36" s="56">
        <v>746200</v>
      </c>
      <c r="FY36" s="56">
        <v>2326800</v>
      </c>
      <c r="FZ36" s="56">
        <v>189900</v>
      </c>
      <c r="GA36" s="56">
        <v>328900</v>
      </c>
      <c r="GB36" s="56">
        <v>956900</v>
      </c>
      <c r="GC36" s="56">
        <v>3802500</v>
      </c>
      <c r="GD36" s="56">
        <v>365200</v>
      </c>
      <c r="GE36" s="56">
        <v>3437300</v>
      </c>
      <c r="GF36" s="56">
        <v>746200</v>
      </c>
      <c r="GG36" s="56">
        <v>0</v>
      </c>
      <c r="GH36" s="56">
        <v>439754.76</v>
      </c>
      <c r="GI36" s="56">
        <v>0</v>
      </c>
      <c r="GJ36" s="56">
        <v>0</v>
      </c>
      <c r="GK36" s="56">
        <v>0</v>
      </c>
      <c r="GL36" s="56">
        <v>0</v>
      </c>
      <c r="GM36" s="56">
        <v>439754.76</v>
      </c>
      <c r="GN36" s="56" t="s">
        <v>554</v>
      </c>
      <c r="GO36" s="56" t="s">
        <v>554</v>
      </c>
      <c r="GP36" s="56" t="s">
        <v>554</v>
      </c>
      <c r="GQ36" s="56" t="s">
        <v>554</v>
      </c>
      <c r="GR36" s="56" t="s">
        <v>554</v>
      </c>
      <c r="GS36" s="56" t="s">
        <v>554</v>
      </c>
      <c r="GT36" s="56" t="s">
        <v>554</v>
      </c>
      <c r="GU36" s="56" t="s">
        <v>7249</v>
      </c>
      <c r="GW36" s="56">
        <v>9</v>
      </c>
      <c r="GX36" s="56">
        <v>0</v>
      </c>
      <c r="GY36" s="56">
        <v>9</v>
      </c>
      <c r="GZ36" s="56">
        <v>0</v>
      </c>
      <c r="HA36" s="56">
        <v>0</v>
      </c>
      <c r="HB36" s="56">
        <v>0</v>
      </c>
    </row>
    <row r="37" spans="1:210" ht="12.75" customHeight="1" x14ac:dyDescent="0.3">
      <c r="A37" s="397" t="s">
        <v>373</v>
      </c>
      <c r="B37" s="423">
        <v>15</v>
      </c>
      <c r="C37" s="397" t="s">
        <v>374</v>
      </c>
      <c r="D37" s="397" t="s">
        <v>5654</v>
      </c>
      <c r="E37" s="56" t="s">
        <v>2811</v>
      </c>
      <c r="F37" s="398" t="s">
        <v>900</v>
      </c>
      <c r="G37" s="397">
        <v>33.5</v>
      </c>
      <c r="H37" s="397">
        <v>0</v>
      </c>
      <c r="I37" s="56" t="s">
        <v>6476</v>
      </c>
      <c r="J37" s="56" t="s">
        <v>38</v>
      </c>
      <c r="L37" s="56" t="s">
        <v>364</v>
      </c>
      <c r="M37" s="56">
        <v>1</v>
      </c>
      <c r="N37" s="56">
        <v>0</v>
      </c>
      <c r="O37" s="56">
        <v>1</v>
      </c>
      <c r="P37" s="56">
        <v>4</v>
      </c>
      <c r="Q37" s="56">
        <v>0</v>
      </c>
      <c r="R37" s="56">
        <v>2</v>
      </c>
      <c r="S37" s="56">
        <v>0</v>
      </c>
      <c r="T37" s="56">
        <v>0</v>
      </c>
      <c r="U37" s="56">
        <v>2</v>
      </c>
      <c r="V37" s="56">
        <v>0</v>
      </c>
      <c r="W37" s="56">
        <v>0</v>
      </c>
      <c r="X37" s="56">
        <v>0</v>
      </c>
      <c r="Y37" s="56">
        <v>0</v>
      </c>
      <c r="Z37" s="56">
        <v>0</v>
      </c>
      <c r="AA37" s="56">
        <v>10</v>
      </c>
      <c r="AB37" s="56">
        <v>0</v>
      </c>
      <c r="AC37" s="56">
        <v>0</v>
      </c>
      <c r="AD37" s="56">
        <v>0</v>
      </c>
      <c r="AE37" s="56">
        <v>0</v>
      </c>
      <c r="AF37" s="56">
        <v>0</v>
      </c>
      <c r="AG37" s="56">
        <v>0</v>
      </c>
      <c r="AH37" s="56">
        <v>0</v>
      </c>
      <c r="AI37" s="56">
        <v>0</v>
      </c>
      <c r="AJ37" s="56">
        <v>0</v>
      </c>
      <c r="AK37" s="56">
        <v>0</v>
      </c>
      <c r="AL37" s="56">
        <v>0</v>
      </c>
      <c r="AM37" s="56">
        <v>0</v>
      </c>
      <c r="AN37" s="56">
        <v>0</v>
      </c>
      <c r="AO37" s="56">
        <v>0</v>
      </c>
      <c r="AP37" s="56">
        <v>0</v>
      </c>
      <c r="AQ37" s="56">
        <v>1</v>
      </c>
      <c r="AR37" s="56">
        <v>0</v>
      </c>
      <c r="AS37" s="56">
        <v>1</v>
      </c>
      <c r="AT37" s="56">
        <v>4</v>
      </c>
      <c r="AU37" s="56">
        <v>0</v>
      </c>
      <c r="AV37" s="56">
        <v>2</v>
      </c>
      <c r="AW37" s="56">
        <v>0</v>
      </c>
      <c r="AX37" s="56">
        <v>0</v>
      </c>
      <c r="AY37" s="56">
        <v>2</v>
      </c>
      <c r="AZ37" s="56">
        <v>0</v>
      </c>
      <c r="BA37" s="56">
        <v>0</v>
      </c>
      <c r="BB37" s="56">
        <v>0</v>
      </c>
      <c r="BC37" s="56">
        <v>0</v>
      </c>
      <c r="BD37" s="56">
        <v>0</v>
      </c>
      <c r="BE37" s="56">
        <v>10</v>
      </c>
      <c r="BF37" s="56">
        <v>0</v>
      </c>
      <c r="BG37" s="56">
        <v>0</v>
      </c>
      <c r="BH37" s="56" t="s">
        <v>2390</v>
      </c>
      <c r="BI37" s="56">
        <v>139406</v>
      </c>
      <c r="BJ37" s="56" t="s">
        <v>2390</v>
      </c>
      <c r="BK37" s="56">
        <v>423619</v>
      </c>
      <c r="BL37" s="56">
        <v>202</v>
      </c>
      <c r="BM37" s="56">
        <v>374134</v>
      </c>
      <c r="BN37" s="56">
        <v>102908</v>
      </c>
      <c r="BO37" s="56">
        <v>10</v>
      </c>
      <c r="BP37" s="56">
        <v>227438</v>
      </c>
      <c r="BQ37" s="56">
        <v>14156</v>
      </c>
      <c r="BR37" s="56">
        <v>56605</v>
      </c>
      <c r="BS37" s="56">
        <v>56708</v>
      </c>
      <c r="BT37" s="56">
        <v>48986</v>
      </c>
      <c r="BU37" s="56">
        <v>16643</v>
      </c>
      <c r="BV37" s="56">
        <v>178942</v>
      </c>
      <c r="BW37" s="56">
        <v>34022</v>
      </c>
      <c r="BX37" s="56">
        <v>227120</v>
      </c>
      <c r="BY37" s="56">
        <v>354</v>
      </c>
      <c r="BZ37" s="56">
        <v>9113</v>
      </c>
      <c r="CA37" s="56">
        <v>2700</v>
      </c>
      <c r="CB37" s="56">
        <v>12974</v>
      </c>
      <c r="CC37" s="56">
        <v>2435</v>
      </c>
      <c r="CD37" s="56">
        <v>27222</v>
      </c>
      <c r="CE37" s="56">
        <v>27576</v>
      </c>
      <c r="CF37" s="56">
        <v>0</v>
      </c>
      <c r="CG37" s="56">
        <v>6259</v>
      </c>
      <c r="CH37" s="56">
        <v>390</v>
      </c>
      <c r="CI37" s="56">
        <v>3785</v>
      </c>
      <c r="CJ37" s="56">
        <v>30010</v>
      </c>
      <c r="CK37" s="56">
        <v>172</v>
      </c>
      <c r="CL37" s="56">
        <v>13234</v>
      </c>
      <c r="CM37" s="56">
        <v>0</v>
      </c>
      <c r="CN37" s="56">
        <v>98</v>
      </c>
      <c r="CO37" s="56">
        <v>10434</v>
      </c>
      <c r="CP37" s="56">
        <v>17</v>
      </c>
      <c r="CQ37" s="56">
        <v>10451</v>
      </c>
      <c r="CR37" s="56">
        <v>0</v>
      </c>
      <c r="CS37" s="56">
        <v>491</v>
      </c>
      <c r="CT37" s="56">
        <v>0</v>
      </c>
      <c r="CU37" s="56">
        <v>148</v>
      </c>
      <c r="DA37" s="56">
        <v>639</v>
      </c>
      <c r="DB37" s="56">
        <v>639</v>
      </c>
      <c r="DC37" s="56">
        <v>11.25</v>
      </c>
      <c r="DD37" s="56">
        <v>55.411000000000001</v>
      </c>
      <c r="DE37" s="56">
        <v>66.661000000000001</v>
      </c>
      <c r="DF37" s="56">
        <v>127</v>
      </c>
      <c r="DG37" s="56">
        <v>3763</v>
      </c>
      <c r="DH37" s="56">
        <v>205989</v>
      </c>
      <c r="DI37" s="56">
        <v>71815</v>
      </c>
      <c r="DJ37" s="56">
        <v>155866</v>
      </c>
      <c r="DK37" s="56">
        <v>30531</v>
      </c>
      <c r="DL37" s="56">
        <v>464201</v>
      </c>
      <c r="DM37" s="56">
        <v>13111</v>
      </c>
      <c r="DN37" s="56">
        <v>484</v>
      </c>
      <c r="DO37" s="56">
        <v>1871</v>
      </c>
      <c r="DP37" s="56">
        <v>27938</v>
      </c>
      <c r="DQ37" s="56">
        <v>29987</v>
      </c>
      <c r="DR37" s="56">
        <v>17619</v>
      </c>
      <c r="DS37" s="56">
        <v>0</v>
      </c>
      <c r="DT37" s="56">
        <v>53</v>
      </c>
      <c r="DU37" s="56">
        <v>15466</v>
      </c>
      <c r="DV37" s="56">
        <v>55052</v>
      </c>
      <c r="DW37" s="56">
        <v>29617</v>
      </c>
      <c r="DX37" s="56">
        <v>66</v>
      </c>
      <c r="DY37" s="56">
        <v>75</v>
      </c>
      <c r="DZ37" s="56">
        <v>85</v>
      </c>
      <c r="EA37" s="56">
        <v>79413</v>
      </c>
      <c r="EB37" s="56">
        <v>1326</v>
      </c>
      <c r="EC37" s="56" t="s">
        <v>54</v>
      </c>
      <c r="ED37" s="56">
        <v>22186</v>
      </c>
      <c r="EE37" s="56">
        <v>261</v>
      </c>
      <c r="EF37" s="56">
        <v>922905</v>
      </c>
      <c r="EG37" s="56">
        <v>0</v>
      </c>
      <c r="EH37" s="56" t="s">
        <v>55</v>
      </c>
      <c r="EI37" s="56">
        <v>10</v>
      </c>
      <c r="EJ37" s="56">
        <v>107649</v>
      </c>
      <c r="EK37" s="56">
        <v>462</v>
      </c>
      <c r="EL37" s="56">
        <v>74</v>
      </c>
      <c r="EM37" s="56">
        <v>2086406</v>
      </c>
      <c r="EN37" s="56">
        <v>576047</v>
      </c>
      <c r="EO37" s="56">
        <v>5910.85</v>
      </c>
      <c r="EP37" s="56">
        <v>61954.64</v>
      </c>
      <c r="EQ37" s="56">
        <v>21856.36</v>
      </c>
      <c r="ER37" s="56">
        <v>58472.72</v>
      </c>
      <c r="ES37" s="56">
        <v>13359.76</v>
      </c>
      <c r="ET37" s="56">
        <v>8323.2900000000009</v>
      </c>
      <c r="EU37" s="56">
        <v>22059.13</v>
      </c>
      <c r="EV37" s="56">
        <v>0</v>
      </c>
      <c r="EW37" s="56">
        <v>2204.27</v>
      </c>
      <c r="EX37" s="56">
        <v>8557.7999999999993</v>
      </c>
      <c r="EY37" s="56">
        <v>2478</v>
      </c>
      <c r="EZ37" s="56">
        <v>5705.2</v>
      </c>
      <c r="FA37" s="56">
        <v>0</v>
      </c>
      <c r="FB37" s="56">
        <v>0</v>
      </c>
      <c r="FC37" s="56">
        <v>29638.639999999999</v>
      </c>
      <c r="FD37" s="56">
        <v>0</v>
      </c>
      <c r="FE37" s="56">
        <v>0</v>
      </c>
      <c r="FF37" s="56">
        <v>240520.66000000003</v>
      </c>
      <c r="FG37" s="56">
        <v>54883</v>
      </c>
      <c r="FH37" s="56">
        <v>74771</v>
      </c>
      <c r="FI37" s="56">
        <v>7055</v>
      </c>
      <c r="FJ37" s="56">
        <v>28072</v>
      </c>
      <c r="FK37" s="56">
        <v>470971</v>
      </c>
      <c r="FL37" s="56">
        <v>3538725.66</v>
      </c>
      <c r="FM37" s="56">
        <v>13428</v>
      </c>
      <c r="FN37" s="56">
        <v>0</v>
      </c>
      <c r="FO37" s="56">
        <v>22106</v>
      </c>
      <c r="FP37" s="56">
        <v>1449</v>
      </c>
      <c r="FQ37" s="56">
        <v>0</v>
      </c>
      <c r="FR37" s="56">
        <v>24845</v>
      </c>
      <c r="FS37" s="56">
        <v>0</v>
      </c>
      <c r="FT37" s="56">
        <v>106427</v>
      </c>
      <c r="FU37" s="56">
        <v>21372</v>
      </c>
      <c r="FV37" s="56">
        <v>189627</v>
      </c>
      <c r="FW37" s="56">
        <v>3349098.66</v>
      </c>
      <c r="FX37" s="56">
        <v>137106</v>
      </c>
      <c r="FY37" s="56">
        <v>1874106</v>
      </c>
      <c r="FZ37" s="56">
        <v>575176</v>
      </c>
      <c r="GA37" s="56">
        <v>275438</v>
      </c>
      <c r="GB37" s="56">
        <v>617720</v>
      </c>
      <c r="GC37" s="56">
        <v>3342440</v>
      </c>
      <c r="GD37" s="56">
        <v>172042</v>
      </c>
      <c r="GE37" s="56">
        <v>3170398</v>
      </c>
      <c r="GF37" s="56">
        <v>205350</v>
      </c>
      <c r="GG37" s="56">
        <v>0</v>
      </c>
      <c r="GH37" s="56">
        <v>57085</v>
      </c>
      <c r="GI37" s="56">
        <v>0</v>
      </c>
      <c r="GJ37" s="56">
        <v>0</v>
      </c>
      <c r="GK37" s="56">
        <v>0</v>
      </c>
      <c r="GL37" s="56">
        <v>0</v>
      </c>
      <c r="GM37" s="56">
        <v>57085</v>
      </c>
      <c r="GN37" s="56" t="s">
        <v>554</v>
      </c>
      <c r="GO37" s="56" t="s">
        <v>554</v>
      </c>
      <c r="GP37" s="56" t="s">
        <v>7250</v>
      </c>
      <c r="GQ37" s="56" t="s">
        <v>554</v>
      </c>
      <c r="GR37" s="56" t="s">
        <v>554</v>
      </c>
      <c r="GS37" s="56" t="s">
        <v>554</v>
      </c>
      <c r="GT37" s="56" t="s">
        <v>7251</v>
      </c>
      <c r="GU37" s="56" t="s">
        <v>7252</v>
      </c>
      <c r="GW37" s="56">
        <v>10</v>
      </c>
      <c r="GX37" s="56">
        <v>0</v>
      </c>
      <c r="GY37" s="56">
        <v>10</v>
      </c>
      <c r="GZ37" s="56">
        <v>0</v>
      </c>
      <c r="HA37" s="56">
        <v>0</v>
      </c>
      <c r="HB37" s="56">
        <v>0</v>
      </c>
    </row>
    <row r="38" spans="1:210" ht="12.75" customHeight="1" x14ac:dyDescent="0.3">
      <c r="A38" s="397" t="s">
        <v>373</v>
      </c>
      <c r="B38" s="423">
        <v>16</v>
      </c>
      <c r="C38" s="397" t="s">
        <v>374</v>
      </c>
      <c r="D38" s="397" t="s">
        <v>5655</v>
      </c>
      <c r="E38" s="56" t="s">
        <v>2812</v>
      </c>
      <c r="F38" s="398" t="s">
        <v>900</v>
      </c>
      <c r="G38" s="397">
        <v>20</v>
      </c>
      <c r="H38" s="397">
        <v>0</v>
      </c>
      <c r="I38" s="56" t="s">
        <v>6476</v>
      </c>
      <c r="J38" s="56" t="s">
        <v>38</v>
      </c>
      <c r="L38" s="56" t="s">
        <v>366</v>
      </c>
      <c r="M38" s="56">
        <v>0</v>
      </c>
      <c r="N38" s="56">
        <v>0</v>
      </c>
      <c r="O38" s="56">
        <v>0</v>
      </c>
      <c r="P38" s="56">
        <v>0</v>
      </c>
      <c r="Q38" s="56">
        <v>0</v>
      </c>
      <c r="R38" s="56">
        <v>0</v>
      </c>
      <c r="S38" s="56">
        <v>0</v>
      </c>
      <c r="T38" s="56">
        <v>4</v>
      </c>
      <c r="U38" s="56">
        <v>0</v>
      </c>
      <c r="V38" s="56">
        <v>0</v>
      </c>
      <c r="W38" s="56">
        <v>0</v>
      </c>
      <c r="X38" s="56">
        <v>0</v>
      </c>
      <c r="Y38" s="56">
        <v>0</v>
      </c>
      <c r="Z38" s="56">
        <v>0</v>
      </c>
      <c r="AA38" s="56">
        <v>4</v>
      </c>
      <c r="AB38" s="56">
        <v>0</v>
      </c>
      <c r="AC38" s="56">
        <v>0</v>
      </c>
      <c r="AD38" s="56">
        <v>0</v>
      </c>
      <c r="AE38" s="56">
        <v>0</v>
      </c>
      <c r="AF38" s="56">
        <v>0</v>
      </c>
      <c r="AG38" s="56">
        <v>0</v>
      </c>
      <c r="AH38" s="56">
        <v>0</v>
      </c>
      <c r="AI38" s="56">
        <v>0</v>
      </c>
      <c r="AJ38" s="56">
        <v>0</v>
      </c>
      <c r="AK38" s="56">
        <v>0</v>
      </c>
      <c r="AL38" s="56">
        <v>0</v>
      </c>
      <c r="AM38" s="56">
        <v>0</v>
      </c>
      <c r="AN38" s="56">
        <v>0</v>
      </c>
      <c r="AO38" s="56">
        <v>0</v>
      </c>
      <c r="AP38" s="56">
        <v>0</v>
      </c>
      <c r="AQ38" s="56">
        <v>0</v>
      </c>
      <c r="AR38" s="56">
        <v>0</v>
      </c>
      <c r="AS38" s="56">
        <v>0</v>
      </c>
      <c r="AT38" s="56">
        <v>0</v>
      </c>
      <c r="AU38" s="56">
        <v>0</v>
      </c>
      <c r="AV38" s="56">
        <v>0</v>
      </c>
      <c r="AW38" s="56">
        <v>0</v>
      </c>
      <c r="AX38" s="56">
        <v>4</v>
      </c>
      <c r="AY38" s="56">
        <v>0</v>
      </c>
      <c r="AZ38" s="56">
        <v>0</v>
      </c>
      <c r="BA38" s="56">
        <v>0</v>
      </c>
      <c r="BB38" s="56">
        <v>0</v>
      </c>
      <c r="BC38" s="56">
        <v>0</v>
      </c>
      <c r="BD38" s="56">
        <v>0</v>
      </c>
      <c r="BE38" s="56">
        <v>4</v>
      </c>
      <c r="BF38" s="56">
        <v>0</v>
      </c>
      <c r="BG38" s="56">
        <v>0</v>
      </c>
      <c r="BH38" s="56" t="s">
        <v>1852</v>
      </c>
      <c r="BI38" s="56">
        <v>88982</v>
      </c>
      <c r="BJ38" s="56" t="s">
        <v>367</v>
      </c>
      <c r="BK38" s="56">
        <v>122600</v>
      </c>
      <c r="BL38" s="56">
        <v>94</v>
      </c>
      <c r="BM38" s="56">
        <v>132277</v>
      </c>
      <c r="BN38" s="56">
        <v>36670</v>
      </c>
      <c r="BO38" s="56">
        <v>4</v>
      </c>
      <c r="BP38" s="56">
        <v>145596</v>
      </c>
      <c r="BQ38" s="56">
        <v>15168</v>
      </c>
      <c r="BR38" s="56">
        <v>47144</v>
      </c>
      <c r="BS38" s="56">
        <v>17269</v>
      </c>
      <c r="BT38" s="56">
        <v>20646</v>
      </c>
      <c r="BU38" s="56">
        <v>6152</v>
      </c>
      <c r="BV38" s="56">
        <v>91211</v>
      </c>
      <c r="BW38" s="56">
        <v>11653</v>
      </c>
      <c r="BX38" s="56">
        <v>118032</v>
      </c>
      <c r="BY38" s="56">
        <v>68</v>
      </c>
      <c r="BZ38" s="56">
        <v>3973</v>
      </c>
      <c r="CA38" s="56">
        <v>967</v>
      </c>
      <c r="CB38" s="56">
        <v>2461</v>
      </c>
      <c r="CC38" s="56">
        <v>389</v>
      </c>
      <c r="CD38" s="56">
        <v>7790</v>
      </c>
      <c r="CE38" s="56">
        <v>7858</v>
      </c>
      <c r="CF38" s="56">
        <v>65</v>
      </c>
      <c r="CG38" s="56">
        <v>5362</v>
      </c>
      <c r="CH38" s="56" t="s">
        <v>7253</v>
      </c>
      <c r="CI38" s="56">
        <v>2177</v>
      </c>
      <c r="CJ38" s="56">
        <v>40352</v>
      </c>
      <c r="CK38" s="56">
        <v>8625</v>
      </c>
      <c r="CL38" s="56">
        <v>13254</v>
      </c>
      <c r="CM38" s="56">
        <v>0</v>
      </c>
      <c r="CN38" s="56">
        <v>0</v>
      </c>
      <c r="CO38" s="56">
        <v>7539</v>
      </c>
      <c r="CP38" s="56">
        <v>2351</v>
      </c>
      <c r="CQ38" s="56">
        <v>9955</v>
      </c>
      <c r="CR38" s="56">
        <v>0</v>
      </c>
      <c r="CS38" s="56">
        <v>192</v>
      </c>
      <c r="CT38" s="56" t="s">
        <v>7254</v>
      </c>
      <c r="CU38" s="56">
        <v>0</v>
      </c>
      <c r="DA38" s="56">
        <v>192</v>
      </c>
      <c r="DB38" s="56">
        <v>192</v>
      </c>
      <c r="DC38" s="56">
        <v>6.4</v>
      </c>
      <c r="DD38" s="56">
        <v>15.2</v>
      </c>
      <c r="DE38" s="56">
        <v>21.6</v>
      </c>
      <c r="DF38" s="56">
        <v>12</v>
      </c>
      <c r="DG38" s="56">
        <v>1100</v>
      </c>
      <c r="DH38" s="56">
        <v>135232</v>
      </c>
      <c r="DI38" s="56">
        <v>30788</v>
      </c>
      <c r="DJ38" s="56">
        <v>64416</v>
      </c>
      <c r="DK38" s="56">
        <v>10983</v>
      </c>
      <c r="DL38" s="56">
        <v>241419</v>
      </c>
      <c r="DM38" s="56">
        <v>5089</v>
      </c>
      <c r="DN38" s="56" t="s">
        <v>7255</v>
      </c>
      <c r="DO38" s="56">
        <v>2372</v>
      </c>
      <c r="DP38" s="56">
        <v>19488</v>
      </c>
      <c r="DQ38" s="56">
        <v>42185</v>
      </c>
      <c r="DR38" s="56">
        <v>13075</v>
      </c>
      <c r="DS38" s="56">
        <v>0</v>
      </c>
      <c r="DT38" s="56">
        <v>0</v>
      </c>
      <c r="DU38" s="56">
        <v>7461</v>
      </c>
      <c r="DV38" s="56">
        <v>22997</v>
      </c>
      <c r="DW38" s="56">
        <v>13123</v>
      </c>
      <c r="DX38" s="56">
        <v>52</v>
      </c>
      <c r="DY38" s="56">
        <v>63</v>
      </c>
      <c r="DZ38" s="56">
        <v>73</v>
      </c>
      <c r="EA38" s="56">
        <v>63250</v>
      </c>
      <c r="EB38" s="56" t="s">
        <v>7256</v>
      </c>
      <c r="EC38" s="56" t="s">
        <v>777</v>
      </c>
      <c r="ED38" s="56">
        <v>21698</v>
      </c>
      <c r="EE38" s="56">
        <v>167</v>
      </c>
      <c r="EF38" s="56">
        <v>323100</v>
      </c>
      <c r="EG38" s="56">
        <v>0</v>
      </c>
      <c r="EH38" s="56" t="s">
        <v>777</v>
      </c>
      <c r="EI38" s="56">
        <v>4</v>
      </c>
      <c r="EJ38" s="56">
        <v>179349</v>
      </c>
      <c r="EK38" s="56">
        <v>222</v>
      </c>
      <c r="EL38" s="56">
        <v>407</v>
      </c>
      <c r="EM38" s="56">
        <v>794590</v>
      </c>
      <c r="EN38" s="56">
        <v>302661</v>
      </c>
      <c r="EO38" s="56">
        <v>809.88</v>
      </c>
      <c r="EP38" s="56">
        <v>33022.399999999951</v>
      </c>
      <c r="EQ38" s="56">
        <v>8776.9500000000007</v>
      </c>
      <c r="ER38" s="56">
        <v>12756.49000000004</v>
      </c>
      <c r="ES38" s="56">
        <v>2641.6400000000003</v>
      </c>
      <c r="ET38" s="56">
        <v>3327</v>
      </c>
      <c r="EU38" s="56">
        <v>7508.64</v>
      </c>
      <c r="EV38" s="56" t="s">
        <v>3426</v>
      </c>
      <c r="EW38" s="56">
        <v>0</v>
      </c>
      <c r="EX38" s="56">
        <v>11981</v>
      </c>
      <c r="EY38" s="56">
        <v>2020</v>
      </c>
      <c r="EZ38" s="56" t="s">
        <v>3447</v>
      </c>
      <c r="FA38" s="56">
        <v>0</v>
      </c>
      <c r="FB38" s="56">
        <v>0</v>
      </c>
      <c r="FC38" s="56">
        <v>6346.6</v>
      </c>
      <c r="FD38" s="56">
        <v>0</v>
      </c>
      <c r="FE38" s="56">
        <v>0</v>
      </c>
      <c r="FF38" s="56">
        <v>89190.6</v>
      </c>
      <c r="FG38" s="56">
        <v>44412</v>
      </c>
      <c r="FH38" s="56">
        <v>89490</v>
      </c>
      <c r="FI38" s="56">
        <v>7050</v>
      </c>
      <c r="FJ38" s="56">
        <v>17000</v>
      </c>
      <c r="FK38" s="56">
        <v>237700</v>
      </c>
      <c r="FL38" s="56">
        <v>1582093.6</v>
      </c>
      <c r="FM38" s="56">
        <v>4965</v>
      </c>
      <c r="FN38" s="56">
        <v>0</v>
      </c>
      <c r="FO38" s="56">
        <v>6787</v>
      </c>
      <c r="FP38" s="56">
        <v>54</v>
      </c>
      <c r="FQ38" s="56">
        <v>0</v>
      </c>
      <c r="FR38" s="56">
        <v>37839</v>
      </c>
      <c r="FS38" s="56">
        <v>0</v>
      </c>
      <c r="FT38" s="56">
        <v>30514</v>
      </c>
      <c r="FU38" s="56">
        <v>60692</v>
      </c>
      <c r="FV38" s="56">
        <v>140851</v>
      </c>
      <c r="FW38" s="56">
        <v>1441242.6</v>
      </c>
      <c r="FX38" s="56">
        <v>852929</v>
      </c>
      <c r="FY38" s="56">
        <v>781700</v>
      </c>
      <c r="FZ38" s="56">
        <v>223000</v>
      </c>
      <c r="GA38" s="56">
        <v>98600</v>
      </c>
      <c r="GB38" s="56">
        <v>367300</v>
      </c>
      <c r="GC38" s="56">
        <v>1470600</v>
      </c>
      <c r="GD38" s="56">
        <v>107000</v>
      </c>
      <c r="GE38" s="56">
        <v>1363600</v>
      </c>
      <c r="GF38" s="56">
        <v>0</v>
      </c>
      <c r="GG38" s="56" t="s">
        <v>554</v>
      </c>
      <c r="GH38" s="56">
        <v>129091</v>
      </c>
      <c r="GI38" s="56" t="s">
        <v>554</v>
      </c>
      <c r="GJ38" s="56" t="s">
        <v>554</v>
      </c>
      <c r="GK38" s="56" t="s">
        <v>554</v>
      </c>
      <c r="GL38" s="56" t="s">
        <v>554</v>
      </c>
      <c r="GM38" s="56" t="s">
        <v>554</v>
      </c>
      <c r="GN38" s="56" t="s">
        <v>554</v>
      </c>
      <c r="GO38" s="56" t="s">
        <v>554</v>
      </c>
      <c r="GP38" s="56" t="s">
        <v>554</v>
      </c>
      <c r="GQ38" s="56" t="s">
        <v>554</v>
      </c>
      <c r="GR38" s="56" t="s">
        <v>554</v>
      </c>
      <c r="GS38" s="56" t="s">
        <v>554</v>
      </c>
      <c r="GT38" s="56" t="s">
        <v>554</v>
      </c>
      <c r="GU38" s="56" t="s">
        <v>7257</v>
      </c>
      <c r="GW38" s="56">
        <v>4</v>
      </c>
      <c r="GX38" s="56">
        <v>0</v>
      </c>
      <c r="GY38" s="56">
        <v>4</v>
      </c>
      <c r="GZ38" s="56">
        <v>0</v>
      </c>
      <c r="HA38" s="56">
        <v>0</v>
      </c>
      <c r="HB38" s="56">
        <v>0</v>
      </c>
    </row>
    <row r="39" spans="1:210" ht="12.75" customHeight="1" x14ac:dyDescent="0.3">
      <c r="A39" s="397" t="s">
        <v>343</v>
      </c>
      <c r="B39" s="423">
        <v>1</v>
      </c>
      <c r="C39" s="397" t="s">
        <v>344</v>
      </c>
      <c r="D39" s="397" t="s">
        <v>5771</v>
      </c>
      <c r="E39" s="56" t="s">
        <v>2898</v>
      </c>
      <c r="F39" s="398" t="s">
        <v>900</v>
      </c>
      <c r="G39" s="397">
        <v>32</v>
      </c>
      <c r="H39" s="397">
        <v>0</v>
      </c>
      <c r="I39" s="56" t="s">
        <v>6476</v>
      </c>
      <c r="J39" s="56" t="s">
        <v>38</v>
      </c>
      <c r="L39" s="56" t="s">
        <v>368</v>
      </c>
      <c r="M39" s="56">
        <v>5</v>
      </c>
      <c r="N39" s="56">
        <v>0</v>
      </c>
      <c r="O39" s="56">
        <v>0</v>
      </c>
      <c r="P39" s="56">
        <v>5</v>
      </c>
      <c r="Q39" s="56">
        <v>1</v>
      </c>
      <c r="R39" s="56">
        <v>1</v>
      </c>
      <c r="S39" s="56">
        <v>4</v>
      </c>
      <c r="T39" s="56">
        <v>0</v>
      </c>
      <c r="U39" s="56">
        <v>0</v>
      </c>
      <c r="V39" s="56">
        <v>0</v>
      </c>
      <c r="W39" s="56">
        <v>0</v>
      </c>
      <c r="X39" s="56">
        <v>0</v>
      </c>
      <c r="Y39" s="56">
        <v>0</v>
      </c>
      <c r="Z39" s="56">
        <v>0</v>
      </c>
      <c r="AA39" s="56">
        <v>16</v>
      </c>
      <c r="AB39" s="56">
        <v>0</v>
      </c>
      <c r="AC39" s="56">
        <v>0</v>
      </c>
      <c r="AD39" s="56">
        <v>0</v>
      </c>
      <c r="AE39" s="56">
        <v>0</v>
      </c>
      <c r="AF39" s="56">
        <v>0</v>
      </c>
      <c r="AG39" s="56">
        <v>1</v>
      </c>
      <c r="AH39" s="56">
        <v>0</v>
      </c>
      <c r="AI39" s="56">
        <v>0</v>
      </c>
      <c r="AJ39" s="56">
        <v>2</v>
      </c>
      <c r="AK39" s="56">
        <v>3</v>
      </c>
      <c r="AL39" s="56">
        <v>0</v>
      </c>
      <c r="AM39" s="56">
        <v>0</v>
      </c>
      <c r="AN39" s="56">
        <v>0</v>
      </c>
      <c r="AO39" s="56">
        <v>0</v>
      </c>
      <c r="AP39" s="56">
        <v>6</v>
      </c>
      <c r="AQ39" s="56">
        <v>5</v>
      </c>
      <c r="AR39" s="56">
        <v>0</v>
      </c>
      <c r="AS39" s="56">
        <v>0</v>
      </c>
      <c r="AT39" s="56">
        <v>5</v>
      </c>
      <c r="AU39" s="56">
        <v>1</v>
      </c>
      <c r="AV39" s="56">
        <v>2</v>
      </c>
      <c r="AW39" s="56">
        <v>4</v>
      </c>
      <c r="AX39" s="56">
        <v>0</v>
      </c>
      <c r="AY39" s="56">
        <v>2</v>
      </c>
      <c r="AZ39" s="56">
        <v>3</v>
      </c>
      <c r="BA39" s="56">
        <v>0</v>
      </c>
      <c r="BB39" s="56">
        <v>0</v>
      </c>
      <c r="BC39" s="56">
        <v>0</v>
      </c>
      <c r="BD39" s="56">
        <v>0</v>
      </c>
      <c r="BE39" s="56">
        <v>22</v>
      </c>
      <c r="BF39" s="56">
        <v>0</v>
      </c>
      <c r="BG39" s="56">
        <v>0</v>
      </c>
      <c r="BH39" s="56" t="s">
        <v>3437</v>
      </c>
      <c r="BI39" s="56">
        <v>160826</v>
      </c>
      <c r="BJ39" s="56" t="s">
        <v>3437</v>
      </c>
      <c r="BK39" s="56">
        <v>2022641</v>
      </c>
      <c r="BL39" s="56">
        <v>609</v>
      </c>
      <c r="BM39" s="56">
        <v>1455325</v>
      </c>
      <c r="BN39" s="56">
        <v>421296.03333333333</v>
      </c>
      <c r="BO39" s="56">
        <v>16</v>
      </c>
      <c r="BP39" s="56">
        <v>1246934</v>
      </c>
      <c r="BQ39" s="56">
        <v>546176</v>
      </c>
      <c r="BR39" s="56">
        <v>211456</v>
      </c>
      <c r="BS39" s="56">
        <v>277153</v>
      </c>
      <c r="BT39" s="56">
        <v>205330</v>
      </c>
      <c r="BU39" s="56">
        <v>58526</v>
      </c>
      <c r="BV39" s="56">
        <v>752465</v>
      </c>
      <c r="BW39" s="56">
        <v>0</v>
      </c>
      <c r="BX39" s="56">
        <v>1298641</v>
      </c>
      <c r="BY39" s="56">
        <v>1935</v>
      </c>
      <c r="BZ39" s="56">
        <v>15946</v>
      </c>
      <c r="CA39" s="56">
        <v>11450</v>
      </c>
      <c r="CB39" s="56">
        <v>20401</v>
      </c>
      <c r="CC39" s="56">
        <v>5355</v>
      </c>
      <c r="CD39" s="56">
        <v>53152</v>
      </c>
      <c r="CE39" s="56">
        <v>55087</v>
      </c>
      <c r="CF39" s="56">
        <v>0</v>
      </c>
      <c r="CG39" s="56">
        <v>13975</v>
      </c>
      <c r="CH39" s="56">
        <v>5342</v>
      </c>
      <c r="CI39" s="56">
        <v>36262</v>
      </c>
      <c r="CJ39" s="56">
        <v>40352</v>
      </c>
      <c r="CK39" s="56">
        <v>16208</v>
      </c>
      <c r="CL39" s="56">
        <v>13234</v>
      </c>
      <c r="CM39" s="56">
        <v>2330800</v>
      </c>
      <c r="CN39" s="56">
        <v>219</v>
      </c>
      <c r="CO39" s="56">
        <v>55579</v>
      </c>
      <c r="CP39" s="56">
        <v>0</v>
      </c>
      <c r="CQ39" s="56">
        <v>55579</v>
      </c>
      <c r="CR39" s="56">
        <v>0</v>
      </c>
      <c r="CS39" s="56">
        <v>467</v>
      </c>
      <c r="CT39" s="56">
        <v>3</v>
      </c>
      <c r="CU39" s="56">
        <v>1310</v>
      </c>
      <c r="DA39" s="56">
        <v>1780</v>
      </c>
      <c r="DB39" s="56">
        <v>1780</v>
      </c>
      <c r="DC39" s="56">
        <v>0</v>
      </c>
      <c r="DD39" s="56">
        <v>179.5</v>
      </c>
      <c r="DE39" s="56">
        <v>179.5</v>
      </c>
      <c r="DF39" s="56">
        <v>268</v>
      </c>
      <c r="DG39" s="56">
        <v>18918</v>
      </c>
      <c r="DH39" s="56">
        <v>281547</v>
      </c>
      <c r="DI39" s="56">
        <v>264019</v>
      </c>
      <c r="DJ39" s="56">
        <v>371767</v>
      </c>
      <c r="DK39" s="56">
        <v>58571</v>
      </c>
      <c r="DL39" s="56">
        <v>975904</v>
      </c>
      <c r="DM39" s="56">
        <v>21059</v>
      </c>
      <c r="DN39" s="56">
        <v>2103</v>
      </c>
      <c r="DO39" s="56">
        <v>12194</v>
      </c>
      <c r="DP39" s="56">
        <v>94845</v>
      </c>
      <c r="DQ39" s="56">
        <v>554465</v>
      </c>
      <c r="DR39" s="56">
        <v>74992</v>
      </c>
      <c r="DS39" s="56">
        <v>8412</v>
      </c>
      <c r="DT39" s="56">
        <v>278</v>
      </c>
      <c r="DU39" s="56">
        <v>35356</v>
      </c>
      <c r="DV39" s="56">
        <v>83214</v>
      </c>
      <c r="DW39" s="56">
        <v>64059</v>
      </c>
      <c r="DX39" s="56">
        <v>64</v>
      </c>
      <c r="DY39" s="56">
        <v>76</v>
      </c>
      <c r="DZ39" s="56">
        <v>87</v>
      </c>
      <c r="EA39" s="56">
        <v>557206</v>
      </c>
      <c r="EB39" s="56" t="s">
        <v>554</v>
      </c>
      <c r="EC39" s="56" t="s">
        <v>777</v>
      </c>
      <c r="ED39" s="56">
        <v>76271</v>
      </c>
      <c r="EE39" s="56">
        <v>476</v>
      </c>
      <c r="EF39" s="56">
        <v>3366070</v>
      </c>
      <c r="EG39" s="56">
        <v>0</v>
      </c>
      <c r="EH39" s="56" t="s">
        <v>55</v>
      </c>
      <c r="EI39" s="56">
        <v>16</v>
      </c>
      <c r="EJ39" s="56">
        <v>8422014</v>
      </c>
      <c r="EK39" s="56">
        <v>51</v>
      </c>
      <c r="EL39" s="56">
        <v>16</v>
      </c>
      <c r="EM39" s="56">
        <v>5949632</v>
      </c>
      <c r="EN39" s="56">
        <v>2656865</v>
      </c>
      <c r="EO39" s="56">
        <v>37905.56</v>
      </c>
      <c r="EP39" s="56">
        <v>126507.35</v>
      </c>
      <c r="EQ39" s="56">
        <v>86101.97</v>
      </c>
      <c r="ER39" s="56">
        <v>66791.78</v>
      </c>
      <c r="ES39" s="56">
        <v>54839</v>
      </c>
      <c r="ET39" s="56">
        <v>60135.53</v>
      </c>
      <c r="EU39" s="56">
        <v>24305.98</v>
      </c>
      <c r="EV39" s="56">
        <v>1500</v>
      </c>
      <c r="EW39" s="56">
        <v>17524.77</v>
      </c>
      <c r="EX39" s="56">
        <v>32152.5</v>
      </c>
      <c r="EY39" s="56">
        <v>15460.54</v>
      </c>
      <c r="EZ39" s="56">
        <v>43175.41</v>
      </c>
      <c r="FA39" s="56">
        <v>1634.46</v>
      </c>
      <c r="FB39" s="56">
        <v>0</v>
      </c>
      <c r="FC39" s="56">
        <v>67262.880000000005</v>
      </c>
      <c r="FD39" s="56">
        <v>78428.94</v>
      </c>
      <c r="FE39" s="56">
        <v>6004.93</v>
      </c>
      <c r="FF39" s="56">
        <v>719731.6</v>
      </c>
      <c r="FG39" s="56">
        <v>104217</v>
      </c>
      <c r="FH39" s="56">
        <v>454900.34</v>
      </c>
      <c r="FI39" s="56">
        <v>27257.59</v>
      </c>
      <c r="FJ39" s="56">
        <v>76.81</v>
      </c>
      <c r="FK39" s="56">
        <v>1179890.4099999999</v>
      </c>
      <c r="FL39" s="56">
        <v>11092570.75</v>
      </c>
      <c r="FM39" s="56">
        <v>40425.71</v>
      </c>
      <c r="FN39" s="56">
        <v>0</v>
      </c>
      <c r="FO39" s="56">
        <v>11461.82</v>
      </c>
      <c r="FP39" s="56">
        <v>10574.43</v>
      </c>
      <c r="FQ39" s="56">
        <v>0</v>
      </c>
      <c r="FR39" s="56">
        <v>318969.32</v>
      </c>
      <c r="FS39" s="56">
        <v>40994.33</v>
      </c>
      <c r="FT39" s="56">
        <v>254902</v>
      </c>
      <c r="FU39" s="56">
        <v>0</v>
      </c>
      <c r="FV39" s="56">
        <v>677327.6100000001</v>
      </c>
      <c r="FW39" s="56">
        <v>10415243.140000001</v>
      </c>
      <c r="FX39" s="56">
        <v>5824797</v>
      </c>
      <c r="FY39" s="56">
        <v>5965221</v>
      </c>
      <c r="FZ39" s="56">
        <v>2656865</v>
      </c>
      <c r="GA39" s="56">
        <v>680000</v>
      </c>
      <c r="GB39" s="56">
        <v>1867479</v>
      </c>
      <c r="GC39" s="56">
        <v>11169565</v>
      </c>
      <c r="GD39" s="56">
        <v>418969</v>
      </c>
      <c r="GE39" s="56">
        <v>10750596</v>
      </c>
      <c r="GF39" s="56">
        <v>5824797</v>
      </c>
      <c r="GG39" s="56">
        <v>0</v>
      </c>
      <c r="GH39" s="56">
        <v>0</v>
      </c>
      <c r="GI39" s="56">
        <v>0</v>
      </c>
      <c r="GJ39" s="56">
        <v>0</v>
      </c>
      <c r="GK39" s="56">
        <v>0</v>
      </c>
      <c r="GL39" s="56">
        <v>0</v>
      </c>
      <c r="GM39" s="56">
        <v>0</v>
      </c>
      <c r="GN39" s="56" t="s">
        <v>554</v>
      </c>
      <c r="GO39" s="56" t="s">
        <v>554</v>
      </c>
      <c r="GP39" s="56" t="s">
        <v>7258</v>
      </c>
      <c r="GQ39" s="56" t="s">
        <v>7259</v>
      </c>
      <c r="GR39" s="56">
        <v>0</v>
      </c>
      <c r="GS39" s="56">
        <v>0</v>
      </c>
      <c r="GT39" s="56" t="s">
        <v>7260</v>
      </c>
      <c r="GU39" s="56" t="s">
        <v>7261</v>
      </c>
      <c r="GW39" s="56">
        <v>16</v>
      </c>
      <c r="GX39" s="56">
        <v>6</v>
      </c>
      <c r="GY39" s="56">
        <v>16</v>
      </c>
      <c r="GZ39" s="56">
        <v>6</v>
      </c>
      <c r="HA39" s="56">
        <v>0</v>
      </c>
      <c r="HB39" s="56">
        <v>0</v>
      </c>
    </row>
    <row r="40" spans="1:210" ht="12.75" customHeight="1" x14ac:dyDescent="0.3">
      <c r="A40" s="397" t="s">
        <v>343</v>
      </c>
      <c r="B40" s="423">
        <v>2</v>
      </c>
      <c r="C40" s="397" t="s">
        <v>344</v>
      </c>
      <c r="D40" s="397" t="s">
        <v>5772</v>
      </c>
      <c r="E40" s="56" t="s">
        <v>2899</v>
      </c>
      <c r="F40" s="398" t="s">
        <v>900</v>
      </c>
      <c r="G40" s="397">
        <v>29</v>
      </c>
      <c r="H40" s="397">
        <v>0</v>
      </c>
      <c r="I40" s="56" t="s">
        <v>6476</v>
      </c>
      <c r="J40" s="56" t="s">
        <v>38</v>
      </c>
      <c r="L40" s="56" t="s">
        <v>370</v>
      </c>
      <c r="M40" s="56">
        <v>2</v>
      </c>
      <c r="N40" s="56">
        <v>0</v>
      </c>
      <c r="O40" s="56">
        <v>5</v>
      </c>
      <c r="P40" s="56">
        <v>0</v>
      </c>
      <c r="Q40" s="56">
        <v>0</v>
      </c>
      <c r="R40" s="56">
        <v>0</v>
      </c>
      <c r="S40" s="56">
        <v>0</v>
      </c>
      <c r="T40" s="56">
        <v>0</v>
      </c>
      <c r="U40" s="56">
        <v>5</v>
      </c>
      <c r="V40" s="56">
        <v>0</v>
      </c>
      <c r="W40" s="56">
        <v>0</v>
      </c>
      <c r="X40" s="56">
        <v>0</v>
      </c>
      <c r="Y40" s="56">
        <v>0</v>
      </c>
      <c r="Z40" s="56">
        <v>0</v>
      </c>
      <c r="AA40" s="56">
        <v>12</v>
      </c>
      <c r="AB40" s="56">
        <v>0</v>
      </c>
      <c r="AC40" s="56">
        <v>0</v>
      </c>
      <c r="AD40" s="56">
        <v>0</v>
      </c>
      <c r="AE40" s="56">
        <v>0</v>
      </c>
      <c r="AF40" s="56">
        <v>0</v>
      </c>
      <c r="AG40" s="56">
        <v>0</v>
      </c>
      <c r="AH40" s="56">
        <v>0</v>
      </c>
      <c r="AI40" s="56">
        <v>0</v>
      </c>
      <c r="AJ40" s="56">
        <v>0</v>
      </c>
      <c r="AK40" s="56">
        <v>0</v>
      </c>
      <c r="AL40" s="56">
        <v>0</v>
      </c>
      <c r="AM40" s="56">
        <v>0</v>
      </c>
      <c r="AN40" s="56">
        <v>0</v>
      </c>
      <c r="AO40" s="56">
        <v>0</v>
      </c>
      <c r="AP40" s="56">
        <v>0</v>
      </c>
      <c r="AQ40" s="56">
        <v>2</v>
      </c>
      <c r="AR40" s="56">
        <v>0</v>
      </c>
      <c r="AS40" s="56">
        <v>5</v>
      </c>
      <c r="AT40" s="56">
        <v>0</v>
      </c>
      <c r="AU40" s="56">
        <v>0</v>
      </c>
      <c r="AV40" s="56">
        <v>0</v>
      </c>
      <c r="AW40" s="56">
        <v>0</v>
      </c>
      <c r="AX40" s="56">
        <v>0</v>
      </c>
      <c r="AY40" s="56">
        <v>5</v>
      </c>
      <c r="AZ40" s="56">
        <v>0</v>
      </c>
      <c r="BA40" s="56">
        <v>0</v>
      </c>
      <c r="BB40" s="56">
        <v>0</v>
      </c>
      <c r="BC40" s="56">
        <v>0</v>
      </c>
      <c r="BD40" s="56">
        <v>0</v>
      </c>
      <c r="BE40" s="56">
        <v>12</v>
      </c>
      <c r="BF40" s="56">
        <v>0</v>
      </c>
      <c r="BG40" s="56">
        <v>0</v>
      </c>
      <c r="BH40" s="56" t="s">
        <v>2652</v>
      </c>
      <c r="BI40" s="56">
        <v>126141</v>
      </c>
      <c r="BJ40" s="56" t="s">
        <v>2652</v>
      </c>
      <c r="BK40" s="56">
        <v>636733</v>
      </c>
      <c r="BL40" s="56">
        <v>217</v>
      </c>
      <c r="BM40" s="56">
        <v>524280</v>
      </c>
      <c r="BN40" s="56">
        <v>145798</v>
      </c>
      <c r="BO40" s="56">
        <v>12</v>
      </c>
      <c r="BP40" s="56">
        <v>263185</v>
      </c>
      <c r="BQ40" s="56">
        <v>2999</v>
      </c>
      <c r="BR40" s="56">
        <v>85464</v>
      </c>
      <c r="BS40" s="56">
        <v>58654</v>
      </c>
      <c r="BT40" s="56">
        <v>58810</v>
      </c>
      <c r="BU40" s="56">
        <v>17521</v>
      </c>
      <c r="BV40" s="56">
        <v>220449</v>
      </c>
      <c r="BW40" s="56">
        <v>12592</v>
      </c>
      <c r="BX40" s="56">
        <v>236040</v>
      </c>
      <c r="BY40" s="56">
        <v>61</v>
      </c>
      <c r="BZ40" s="56">
        <v>5306</v>
      </c>
      <c r="CA40" s="56">
        <v>1562</v>
      </c>
      <c r="CB40" s="56">
        <v>3905</v>
      </c>
      <c r="CC40" s="56">
        <v>887</v>
      </c>
      <c r="CD40" s="56">
        <v>11660</v>
      </c>
      <c r="CE40" s="56">
        <v>11721</v>
      </c>
      <c r="CF40" s="56">
        <v>0</v>
      </c>
      <c r="CG40" s="56">
        <v>4420</v>
      </c>
      <c r="CH40" s="56">
        <v>455</v>
      </c>
      <c r="CI40" s="56">
        <v>2182</v>
      </c>
      <c r="CJ40" s="56">
        <v>13234</v>
      </c>
      <c r="CK40" s="56" t="s">
        <v>554</v>
      </c>
      <c r="CL40" s="56">
        <v>30010</v>
      </c>
      <c r="CM40" s="56" t="s">
        <v>554</v>
      </c>
      <c r="CN40" s="56" t="s">
        <v>554</v>
      </c>
      <c r="CO40" s="56">
        <v>7057</v>
      </c>
      <c r="CP40" s="56">
        <v>5</v>
      </c>
      <c r="CQ40" s="56">
        <v>7062</v>
      </c>
      <c r="CR40" s="56" t="s">
        <v>554</v>
      </c>
      <c r="CS40" s="56">
        <v>76</v>
      </c>
      <c r="CT40" s="56">
        <v>24</v>
      </c>
      <c r="CU40" s="56" t="s">
        <v>554</v>
      </c>
      <c r="DA40" s="56" t="s">
        <v>554</v>
      </c>
      <c r="DB40" s="56" t="s">
        <v>554</v>
      </c>
      <c r="DC40" s="56">
        <v>5.2</v>
      </c>
      <c r="DD40" s="56">
        <v>48.28</v>
      </c>
      <c r="DE40" s="56">
        <v>53.480000000000004</v>
      </c>
      <c r="DF40" s="56">
        <v>126</v>
      </c>
      <c r="DG40" s="56">
        <v>4784.5</v>
      </c>
      <c r="DH40" s="56">
        <v>169797</v>
      </c>
      <c r="DI40" s="56">
        <v>68277</v>
      </c>
      <c r="DJ40" s="56">
        <v>123701</v>
      </c>
      <c r="DK40" s="56">
        <v>22924</v>
      </c>
      <c r="DL40" s="56">
        <v>384699</v>
      </c>
      <c r="DM40" s="56">
        <v>6374</v>
      </c>
      <c r="DN40" s="56">
        <v>300</v>
      </c>
      <c r="DO40" s="56">
        <v>813</v>
      </c>
      <c r="DP40" s="56">
        <v>20954</v>
      </c>
      <c r="DQ40" s="56">
        <v>19340</v>
      </c>
      <c r="DR40" s="56">
        <v>17438</v>
      </c>
      <c r="DS40" s="56" t="s">
        <v>554</v>
      </c>
      <c r="DT40" s="56" t="s">
        <v>554</v>
      </c>
      <c r="DU40" s="56">
        <v>7487</v>
      </c>
      <c r="DV40" s="56">
        <v>1105</v>
      </c>
      <c r="DW40" s="56">
        <v>1105</v>
      </c>
      <c r="DX40" s="56" t="s">
        <v>554</v>
      </c>
      <c r="DY40" s="56" t="s">
        <v>554</v>
      </c>
      <c r="DZ40" s="56">
        <v>50.05</v>
      </c>
      <c r="EA40" s="56">
        <v>58748</v>
      </c>
      <c r="EB40" s="56">
        <v>993</v>
      </c>
      <c r="EC40" s="56" t="s">
        <v>55</v>
      </c>
      <c r="ED40" s="56">
        <v>19764</v>
      </c>
      <c r="EE40" s="56">
        <v>29</v>
      </c>
      <c r="EF40" s="56">
        <v>1157621</v>
      </c>
      <c r="EG40" s="56" t="s">
        <v>554</v>
      </c>
      <c r="EH40" s="56" t="s">
        <v>55</v>
      </c>
      <c r="EI40" s="56">
        <v>12</v>
      </c>
      <c r="EJ40" s="56">
        <v>49074</v>
      </c>
      <c r="EK40" s="56" t="s">
        <v>554</v>
      </c>
      <c r="EL40" s="56" t="s">
        <v>554</v>
      </c>
      <c r="EM40" s="56">
        <v>1636732.8399999996</v>
      </c>
      <c r="EN40" s="56">
        <v>689990</v>
      </c>
      <c r="EO40" s="56">
        <v>2051</v>
      </c>
      <c r="EP40" s="56">
        <v>34791</v>
      </c>
      <c r="EQ40" s="56">
        <v>14747</v>
      </c>
      <c r="ER40" s="56">
        <v>16604</v>
      </c>
      <c r="ES40" s="56">
        <v>4816</v>
      </c>
      <c r="ET40" s="56">
        <v>12453.72</v>
      </c>
      <c r="EU40" s="56">
        <v>3500</v>
      </c>
      <c r="EV40" s="56">
        <v>500</v>
      </c>
      <c r="EW40" s="56" t="s">
        <v>554</v>
      </c>
      <c r="EX40" s="56">
        <v>18061</v>
      </c>
      <c r="EY40" s="56">
        <v>8628</v>
      </c>
      <c r="EZ40" s="56" t="s">
        <v>554</v>
      </c>
      <c r="FA40" s="56" t="s">
        <v>554</v>
      </c>
      <c r="FB40" s="56" t="s">
        <v>554</v>
      </c>
      <c r="FC40" s="56" t="s">
        <v>554</v>
      </c>
      <c r="FD40" s="56" t="s">
        <v>554</v>
      </c>
      <c r="FE40" s="56" t="s">
        <v>554</v>
      </c>
      <c r="FF40" s="56" t="s">
        <v>554</v>
      </c>
      <c r="FG40" s="56">
        <v>65555</v>
      </c>
      <c r="FH40" s="56">
        <v>215312.58</v>
      </c>
      <c r="FI40" s="56">
        <v>12732.25</v>
      </c>
      <c r="FJ40" s="56" t="s">
        <v>554</v>
      </c>
      <c r="FK40" s="56">
        <v>264480</v>
      </c>
      <c r="FL40" s="56" t="s">
        <v>554</v>
      </c>
      <c r="FM40" s="56">
        <v>7725</v>
      </c>
      <c r="FN40" s="56">
        <v>0</v>
      </c>
      <c r="FO40" s="56">
        <v>1019</v>
      </c>
      <c r="FP40" s="56">
        <v>2204</v>
      </c>
      <c r="FQ40" s="56" t="s">
        <v>554</v>
      </c>
      <c r="FR40" s="56">
        <v>258340</v>
      </c>
      <c r="FS40" s="56" t="s">
        <v>554</v>
      </c>
      <c r="FT40" s="56">
        <v>75674.23</v>
      </c>
      <c r="FU40" s="56" t="s">
        <v>554</v>
      </c>
      <c r="FV40" s="56" t="s">
        <v>554</v>
      </c>
      <c r="FW40" s="56" t="s">
        <v>554</v>
      </c>
      <c r="FX40" s="56">
        <v>238660</v>
      </c>
      <c r="FY40" s="56">
        <v>1636840</v>
      </c>
      <c r="FZ40" s="56">
        <v>689990</v>
      </c>
      <c r="GA40" s="56">
        <v>152630</v>
      </c>
      <c r="GB40" s="56">
        <v>582428</v>
      </c>
      <c r="GC40" s="56">
        <v>3061888</v>
      </c>
      <c r="GD40" s="56">
        <v>331187</v>
      </c>
      <c r="GE40" s="56">
        <v>2730701</v>
      </c>
      <c r="GF40" s="56">
        <v>238660</v>
      </c>
      <c r="GG40" s="56" t="s">
        <v>554</v>
      </c>
      <c r="GH40" s="56" t="s">
        <v>554</v>
      </c>
      <c r="GI40" s="56" t="s">
        <v>554</v>
      </c>
      <c r="GJ40" s="56">
        <v>68193</v>
      </c>
      <c r="GK40" s="56" t="s">
        <v>554</v>
      </c>
      <c r="GL40" s="56" t="s">
        <v>554</v>
      </c>
      <c r="GM40" s="56" t="s">
        <v>554</v>
      </c>
      <c r="GN40" s="56" t="s">
        <v>554</v>
      </c>
      <c r="GO40" s="56" t="s">
        <v>554</v>
      </c>
      <c r="GP40" s="56" t="s">
        <v>554</v>
      </c>
      <c r="GQ40" s="56" t="s">
        <v>554</v>
      </c>
      <c r="GR40" s="56" t="s">
        <v>554</v>
      </c>
      <c r="GS40" s="56" t="s">
        <v>554</v>
      </c>
      <c r="GT40" s="56" t="s">
        <v>554</v>
      </c>
      <c r="GU40" s="56" t="s">
        <v>7262</v>
      </c>
      <c r="GW40" s="56">
        <v>12</v>
      </c>
      <c r="GX40" s="56">
        <v>0</v>
      </c>
      <c r="GY40" s="56">
        <v>11</v>
      </c>
      <c r="GZ40" s="56">
        <v>1</v>
      </c>
      <c r="HA40" s="56">
        <v>0</v>
      </c>
      <c r="HB40" s="56">
        <v>0</v>
      </c>
    </row>
    <row r="41" spans="1:210" ht="12.75" customHeight="1" x14ac:dyDescent="0.3">
      <c r="A41" s="397" t="s">
        <v>343</v>
      </c>
      <c r="B41" s="423">
        <v>3</v>
      </c>
      <c r="C41" s="397" t="s">
        <v>344</v>
      </c>
      <c r="D41" s="397" t="s">
        <v>5773</v>
      </c>
      <c r="E41" s="56" t="s">
        <v>2900</v>
      </c>
      <c r="F41" s="398" t="s">
        <v>900</v>
      </c>
      <c r="G41" s="397">
        <v>49</v>
      </c>
      <c r="H41" s="397">
        <v>0</v>
      </c>
      <c r="I41" s="56" t="s">
        <v>6476</v>
      </c>
      <c r="J41" s="56" t="s">
        <v>38</v>
      </c>
      <c r="L41" s="56" t="s">
        <v>371</v>
      </c>
      <c r="M41" s="56">
        <v>0</v>
      </c>
      <c r="N41" s="56">
        <v>0</v>
      </c>
      <c r="O41" s="56">
        <v>1</v>
      </c>
      <c r="P41" s="56">
        <v>1</v>
      </c>
      <c r="Q41" s="56">
        <v>1</v>
      </c>
      <c r="R41" s="56">
        <v>2</v>
      </c>
      <c r="S41" s="56">
        <v>2</v>
      </c>
      <c r="T41" s="56">
        <v>5</v>
      </c>
      <c r="U41" s="56">
        <v>0</v>
      </c>
      <c r="V41" s="56">
        <v>4</v>
      </c>
      <c r="W41" s="56">
        <v>0</v>
      </c>
      <c r="X41" s="56">
        <v>0</v>
      </c>
      <c r="Y41" s="56">
        <v>0</v>
      </c>
      <c r="Z41" s="56">
        <v>1</v>
      </c>
      <c r="AA41" s="56">
        <v>17</v>
      </c>
      <c r="AB41" s="56">
        <v>0</v>
      </c>
      <c r="AC41" s="56">
        <v>0</v>
      </c>
      <c r="AD41" s="56">
        <v>0</v>
      </c>
      <c r="AE41" s="56">
        <v>0</v>
      </c>
      <c r="AF41" s="56">
        <v>0</v>
      </c>
      <c r="AG41" s="56">
        <v>0</v>
      </c>
      <c r="AH41" s="56">
        <v>0</v>
      </c>
      <c r="AI41" s="56">
        <v>0</v>
      </c>
      <c r="AJ41" s="56">
        <v>0</v>
      </c>
      <c r="AK41" s="56">
        <v>0</v>
      </c>
      <c r="AL41" s="56">
        <v>0</v>
      </c>
      <c r="AM41" s="56">
        <v>0</v>
      </c>
      <c r="AN41" s="56">
        <v>0</v>
      </c>
      <c r="AO41" s="56">
        <v>0</v>
      </c>
      <c r="AP41" s="56">
        <v>0</v>
      </c>
      <c r="AQ41" s="56">
        <v>0</v>
      </c>
      <c r="AR41" s="56">
        <v>0</v>
      </c>
      <c r="AS41" s="56">
        <v>1</v>
      </c>
      <c r="AT41" s="56">
        <v>1</v>
      </c>
      <c r="AU41" s="56">
        <v>1</v>
      </c>
      <c r="AV41" s="56">
        <v>2</v>
      </c>
      <c r="AW41" s="56">
        <v>2</v>
      </c>
      <c r="AX41" s="56">
        <v>5</v>
      </c>
      <c r="AY41" s="56">
        <v>0</v>
      </c>
      <c r="AZ41" s="56">
        <v>4</v>
      </c>
      <c r="BA41" s="56">
        <v>0</v>
      </c>
      <c r="BB41" s="56">
        <v>0</v>
      </c>
      <c r="BC41" s="56">
        <v>0</v>
      </c>
      <c r="BD41" s="56">
        <v>1</v>
      </c>
      <c r="BE41" s="56">
        <v>17</v>
      </c>
      <c r="BF41" s="56">
        <v>0</v>
      </c>
      <c r="BG41" s="56">
        <v>0</v>
      </c>
      <c r="BH41" s="56" t="s">
        <v>2794</v>
      </c>
      <c r="BI41" s="56">
        <v>57856</v>
      </c>
      <c r="BJ41" s="56" t="s">
        <v>2794</v>
      </c>
      <c r="BK41" s="56">
        <v>250997</v>
      </c>
      <c r="BL41" s="56">
        <v>302</v>
      </c>
      <c r="BM41" s="56">
        <v>541892</v>
      </c>
      <c r="BN41" s="56">
        <v>49440</v>
      </c>
      <c r="BO41" s="56">
        <v>16</v>
      </c>
      <c r="BP41" s="56">
        <v>194129</v>
      </c>
      <c r="BQ41" s="56">
        <v>12208</v>
      </c>
      <c r="BR41" s="56">
        <v>70205</v>
      </c>
      <c r="BS41" s="56">
        <v>52832</v>
      </c>
      <c r="BT41" s="56">
        <v>55981</v>
      </c>
      <c r="BU41" s="56">
        <v>14813</v>
      </c>
      <c r="BV41" s="56">
        <v>193831</v>
      </c>
      <c r="BW41" s="56">
        <v>2520</v>
      </c>
      <c r="BX41" s="56">
        <v>208559</v>
      </c>
      <c r="BY41" s="56">
        <v>49</v>
      </c>
      <c r="BZ41" s="56">
        <v>9817</v>
      </c>
      <c r="CA41" s="56">
        <v>256</v>
      </c>
      <c r="CB41" s="56">
        <v>7854</v>
      </c>
      <c r="CC41" s="56">
        <v>312</v>
      </c>
      <c r="CD41" s="56">
        <v>18239</v>
      </c>
      <c r="CE41" s="56">
        <v>18288</v>
      </c>
      <c r="CF41" s="56">
        <v>0</v>
      </c>
      <c r="CG41" s="56">
        <v>4612</v>
      </c>
      <c r="CH41" s="56">
        <v>75</v>
      </c>
      <c r="CI41" s="56">
        <v>111</v>
      </c>
      <c r="CJ41" s="56">
        <v>30010</v>
      </c>
      <c r="CK41" s="56">
        <v>8625</v>
      </c>
      <c r="CL41" s="56">
        <v>13234</v>
      </c>
      <c r="CM41" s="56">
        <v>0</v>
      </c>
      <c r="CN41" s="56">
        <v>0</v>
      </c>
      <c r="CO41" s="56">
        <v>4798</v>
      </c>
      <c r="CP41" s="56">
        <v>0</v>
      </c>
      <c r="CQ41" s="56">
        <v>4798</v>
      </c>
      <c r="CR41" s="56">
        <v>0</v>
      </c>
      <c r="CS41" s="56">
        <v>428</v>
      </c>
      <c r="CT41" s="56">
        <v>15</v>
      </c>
      <c r="CU41" s="56">
        <v>0</v>
      </c>
      <c r="DA41" s="56">
        <v>443</v>
      </c>
      <c r="DB41" s="56">
        <v>443</v>
      </c>
      <c r="DC41" s="56">
        <v>1</v>
      </c>
      <c r="DD41" s="56">
        <v>55</v>
      </c>
      <c r="DE41" s="56">
        <v>56</v>
      </c>
      <c r="DF41" s="56">
        <v>34</v>
      </c>
      <c r="DG41" s="56">
        <v>1700</v>
      </c>
      <c r="DH41" s="56">
        <v>138656</v>
      </c>
      <c r="DI41" s="56">
        <v>79588</v>
      </c>
      <c r="DJ41" s="56">
        <v>124799</v>
      </c>
      <c r="DK41" s="56">
        <v>15050</v>
      </c>
      <c r="DL41" s="56">
        <v>358093</v>
      </c>
      <c r="DM41" s="56">
        <v>12074</v>
      </c>
      <c r="DN41" s="56">
        <v>159</v>
      </c>
      <c r="DO41" s="56">
        <v>1329</v>
      </c>
      <c r="DP41" s="56" t="s">
        <v>554</v>
      </c>
      <c r="DQ41" s="56" t="s">
        <v>554</v>
      </c>
      <c r="DR41" s="56" t="s">
        <v>554</v>
      </c>
      <c r="DS41" s="56">
        <v>0</v>
      </c>
      <c r="DT41" s="56">
        <v>0</v>
      </c>
      <c r="DU41" s="56">
        <v>13562</v>
      </c>
      <c r="DV41" s="56" t="s">
        <v>554</v>
      </c>
      <c r="DW41" s="56" t="s">
        <v>554</v>
      </c>
      <c r="DX41" s="56" t="s">
        <v>554</v>
      </c>
      <c r="DY41" s="56" t="s">
        <v>554</v>
      </c>
      <c r="DZ41" s="56" t="s">
        <v>554</v>
      </c>
      <c r="EA41" s="56" t="s">
        <v>554</v>
      </c>
      <c r="EB41" s="56" t="s">
        <v>554</v>
      </c>
      <c r="EC41" s="56" t="s">
        <v>554</v>
      </c>
      <c r="ED41" s="56">
        <v>28137</v>
      </c>
      <c r="EE41" s="56">
        <v>217</v>
      </c>
      <c r="EF41" s="56">
        <v>641398</v>
      </c>
      <c r="EG41" s="56">
        <v>115000</v>
      </c>
      <c r="EH41" s="56" t="s">
        <v>55</v>
      </c>
      <c r="EI41" s="56">
        <v>8</v>
      </c>
      <c r="EJ41" s="56">
        <v>144297</v>
      </c>
      <c r="EK41" s="56">
        <v>0</v>
      </c>
      <c r="EL41" s="56">
        <v>0</v>
      </c>
      <c r="EM41" s="56">
        <v>1093737</v>
      </c>
      <c r="EN41" s="56">
        <v>343358</v>
      </c>
      <c r="EO41" s="56">
        <v>170917</v>
      </c>
      <c r="EP41" s="56" t="s">
        <v>3425</v>
      </c>
      <c r="EQ41" s="56" t="s">
        <v>3425</v>
      </c>
      <c r="ER41" s="56" t="s">
        <v>3425</v>
      </c>
      <c r="ES41" s="56" t="s">
        <v>3425</v>
      </c>
      <c r="ET41" s="56">
        <v>0</v>
      </c>
      <c r="EU41" s="56" t="s">
        <v>3425</v>
      </c>
      <c r="EV41" s="56" t="s">
        <v>3425</v>
      </c>
      <c r="EW41" s="56">
        <v>0</v>
      </c>
      <c r="EX41" s="56">
        <v>23423</v>
      </c>
      <c r="EY41" s="56">
        <v>2153</v>
      </c>
      <c r="EZ41" s="56" t="s">
        <v>3425</v>
      </c>
      <c r="FA41" s="56">
        <v>0</v>
      </c>
      <c r="FB41" s="56">
        <v>0</v>
      </c>
      <c r="FC41" s="56">
        <v>0</v>
      </c>
      <c r="FD41" s="56">
        <v>0</v>
      </c>
      <c r="FE41" s="56">
        <v>0</v>
      </c>
      <c r="FF41" s="56">
        <v>196493</v>
      </c>
      <c r="FG41" s="56">
        <v>94162</v>
      </c>
      <c r="FH41" s="56">
        <v>180747</v>
      </c>
      <c r="FI41" s="56">
        <v>10197</v>
      </c>
      <c r="FJ41" s="56">
        <v>0</v>
      </c>
      <c r="FK41" s="56">
        <v>407787</v>
      </c>
      <c r="FL41" s="56">
        <v>2326481</v>
      </c>
      <c r="FM41" s="56">
        <v>6146</v>
      </c>
      <c r="FN41" s="56">
        <v>0</v>
      </c>
      <c r="FO41" s="56">
        <v>8198</v>
      </c>
      <c r="FP41" s="56">
        <v>750</v>
      </c>
      <c r="FQ41" s="56">
        <v>0</v>
      </c>
      <c r="FR41" s="56">
        <v>6188</v>
      </c>
      <c r="FS41" s="56">
        <v>0</v>
      </c>
      <c r="FT41" s="56">
        <v>36000</v>
      </c>
      <c r="FU41" s="56">
        <v>420716</v>
      </c>
      <c r="FV41" s="56">
        <v>477998</v>
      </c>
      <c r="FW41" s="56">
        <v>1848483</v>
      </c>
      <c r="FX41" s="56">
        <v>218818</v>
      </c>
      <c r="FY41" s="56">
        <v>1152996</v>
      </c>
      <c r="FZ41" s="56">
        <v>318409</v>
      </c>
      <c r="GA41" s="56" t="s">
        <v>554</v>
      </c>
      <c r="GB41" s="56" t="s">
        <v>554</v>
      </c>
      <c r="GC41" s="56" t="s">
        <v>554</v>
      </c>
      <c r="GD41" s="56" t="s">
        <v>554</v>
      </c>
      <c r="GE41" s="56" t="s">
        <v>554</v>
      </c>
      <c r="GF41" s="56" t="s">
        <v>554</v>
      </c>
      <c r="GG41" s="56">
        <v>0</v>
      </c>
      <c r="GH41" s="56">
        <v>0</v>
      </c>
      <c r="GI41" s="56">
        <v>0</v>
      </c>
      <c r="GJ41" s="56" t="s">
        <v>554</v>
      </c>
      <c r="GK41" s="56" t="s">
        <v>554</v>
      </c>
      <c r="GL41" s="56">
        <v>0</v>
      </c>
      <c r="GM41" s="56" t="s">
        <v>554</v>
      </c>
      <c r="GN41" s="56" t="s">
        <v>554</v>
      </c>
      <c r="GO41" s="56" t="s">
        <v>554</v>
      </c>
      <c r="GP41" s="56" t="s">
        <v>554</v>
      </c>
      <c r="GQ41" s="56" t="s">
        <v>554</v>
      </c>
      <c r="GR41" s="56" t="s">
        <v>554</v>
      </c>
      <c r="GS41" s="56" t="s">
        <v>554</v>
      </c>
      <c r="GT41" s="56" t="s">
        <v>554</v>
      </c>
      <c r="GU41" s="56" t="s">
        <v>7263</v>
      </c>
      <c r="GW41" s="56">
        <v>17</v>
      </c>
      <c r="GX41" s="56">
        <v>0</v>
      </c>
      <c r="GY41" s="56">
        <v>16</v>
      </c>
      <c r="GZ41" s="56">
        <v>1</v>
      </c>
      <c r="HA41" s="56">
        <v>0</v>
      </c>
      <c r="HB41" s="56">
        <v>0</v>
      </c>
    </row>
    <row r="42" spans="1:210" ht="12.75" customHeight="1" x14ac:dyDescent="0.3">
      <c r="A42" s="397" t="s">
        <v>343</v>
      </c>
      <c r="B42" s="423">
        <v>4</v>
      </c>
      <c r="C42" s="397" t="s">
        <v>344</v>
      </c>
      <c r="D42" s="397" t="s">
        <v>5774</v>
      </c>
      <c r="E42" s="56" t="s">
        <v>2901</v>
      </c>
      <c r="F42" s="398" t="s">
        <v>900</v>
      </c>
      <c r="G42" s="397">
        <v>19</v>
      </c>
      <c r="H42" s="397">
        <v>0</v>
      </c>
      <c r="I42" s="56" t="s">
        <v>6476</v>
      </c>
      <c r="J42" s="56" t="s">
        <v>38</v>
      </c>
      <c r="L42" s="56" t="s">
        <v>373</v>
      </c>
      <c r="M42" s="56">
        <v>4</v>
      </c>
      <c r="N42" s="56">
        <v>2</v>
      </c>
      <c r="O42" s="56">
        <v>0</v>
      </c>
      <c r="P42" s="56">
        <v>1</v>
      </c>
      <c r="Q42" s="56">
        <v>2</v>
      </c>
      <c r="R42" s="56">
        <v>0</v>
      </c>
      <c r="S42" s="56">
        <v>3</v>
      </c>
      <c r="T42" s="56">
        <v>1</v>
      </c>
      <c r="U42" s="56">
        <v>1</v>
      </c>
      <c r="V42" s="56">
        <v>0</v>
      </c>
      <c r="W42" s="56">
        <v>2</v>
      </c>
      <c r="X42" s="56">
        <v>0</v>
      </c>
      <c r="Y42" s="56">
        <v>0</v>
      </c>
      <c r="Z42" s="56">
        <v>0</v>
      </c>
      <c r="AA42" s="56">
        <v>16</v>
      </c>
      <c r="AB42" s="56">
        <v>0</v>
      </c>
      <c r="AC42" s="56">
        <v>0</v>
      </c>
      <c r="AD42" s="56">
        <v>0</v>
      </c>
      <c r="AE42" s="56">
        <v>0</v>
      </c>
      <c r="AF42" s="56">
        <v>0</v>
      </c>
      <c r="AG42" s="56">
        <v>0</v>
      </c>
      <c r="AH42" s="56">
        <v>0</v>
      </c>
      <c r="AI42" s="56">
        <v>0</v>
      </c>
      <c r="AJ42" s="56">
        <v>0</v>
      </c>
      <c r="AK42" s="56">
        <v>0</v>
      </c>
      <c r="AL42" s="56">
        <v>0</v>
      </c>
      <c r="AM42" s="56">
        <v>0</v>
      </c>
      <c r="AN42" s="56">
        <v>0</v>
      </c>
      <c r="AO42" s="56">
        <v>0</v>
      </c>
      <c r="AP42" s="56">
        <v>0</v>
      </c>
      <c r="AQ42" s="56">
        <v>4</v>
      </c>
      <c r="AR42" s="56">
        <v>2</v>
      </c>
      <c r="AS42" s="56">
        <v>0</v>
      </c>
      <c r="AT42" s="56">
        <v>1</v>
      </c>
      <c r="AU42" s="56">
        <v>2</v>
      </c>
      <c r="AV42" s="56">
        <v>0</v>
      </c>
      <c r="AW42" s="56">
        <v>3</v>
      </c>
      <c r="AX42" s="56">
        <v>1</v>
      </c>
      <c r="AY42" s="56">
        <v>1</v>
      </c>
      <c r="AZ42" s="56">
        <v>0</v>
      </c>
      <c r="BA42" s="56">
        <v>2</v>
      </c>
      <c r="BB42" s="56">
        <v>0</v>
      </c>
      <c r="BC42" s="56">
        <v>0</v>
      </c>
      <c r="BD42" s="56">
        <v>0</v>
      </c>
      <c r="BE42" s="56">
        <v>16</v>
      </c>
      <c r="BF42" s="56">
        <v>0</v>
      </c>
      <c r="BG42" s="56">
        <v>0</v>
      </c>
      <c r="BH42" s="56" t="s">
        <v>2468</v>
      </c>
      <c r="BI42" s="56">
        <v>108920</v>
      </c>
      <c r="BJ42" s="56" t="s">
        <v>554</v>
      </c>
      <c r="BK42" s="56" t="s">
        <v>554</v>
      </c>
      <c r="BL42" s="56">
        <v>208</v>
      </c>
      <c r="BM42" s="56">
        <v>508663</v>
      </c>
      <c r="BN42" s="56">
        <v>158111</v>
      </c>
      <c r="BO42" s="56">
        <v>16</v>
      </c>
      <c r="BP42" s="56">
        <v>234614</v>
      </c>
      <c r="BQ42" s="56">
        <v>9944</v>
      </c>
      <c r="BR42" s="56">
        <v>68100</v>
      </c>
      <c r="BS42" s="56">
        <v>28913</v>
      </c>
      <c r="BT42" s="56">
        <v>69866</v>
      </c>
      <c r="BU42" s="56">
        <v>12564</v>
      </c>
      <c r="BV42" s="56">
        <v>179443</v>
      </c>
      <c r="BW42" s="56">
        <v>6179</v>
      </c>
      <c r="BX42" s="56">
        <v>195566</v>
      </c>
      <c r="BY42" s="56">
        <v>822</v>
      </c>
      <c r="BZ42" s="56">
        <v>6397</v>
      </c>
      <c r="CA42" s="56">
        <v>2291</v>
      </c>
      <c r="CB42" s="56">
        <v>7752</v>
      </c>
      <c r="CC42" s="56">
        <v>934</v>
      </c>
      <c r="CD42" s="56">
        <v>17374</v>
      </c>
      <c r="CE42" s="56">
        <v>18196</v>
      </c>
      <c r="CF42" s="56">
        <v>0</v>
      </c>
      <c r="CG42" s="56">
        <v>9646</v>
      </c>
      <c r="CH42" s="56">
        <v>393</v>
      </c>
      <c r="CI42" s="56">
        <v>117</v>
      </c>
      <c r="CJ42" s="56">
        <v>30010</v>
      </c>
      <c r="CK42" s="56">
        <v>188</v>
      </c>
      <c r="CL42" s="56">
        <v>13234</v>
      </c>
      <c r="CM42" s="56">
        <v>0</v>
      </c>
      <c r="CN42" s="56">
        <v>0</v>
      </c>
      <c r="CO42" s="56">
        <v>10156</v>
      </c>
      <c r="CP42" s="56">
        <v>0</v>
      </c>
      <c r="CQ42" s="56">
        <v>10156</v>
      </c>
      <c r="CR42" s="56">
        <v>0</v>
      </c>
      <c r="CS42" s="56">
        <v>600</v>
      </c>
      <c r="CT42" s="56">
        <v>5</v>
      </c>
      <c r="CU42" s="56">
        <v>2</v>
      </c>
      <c r="DA42" s="56">
        <v>607</v>
      </c>
      <c r="DB42" s="56">
        <v>607</v>
      </c>
      <c r="DC42" s="56">
        <v>6.9</v>
      </c>
      <c r="DD42" s="56">
        <v>37.9</v>
      </c>
      <c r="DE42" s="56">
        <v>44.8</v>
      </c>
      <c r="DF42" s="56">
        <v>38</v>
      </c>
      <c r="DG42" s="56">
        <v>970</v>
      </c>
      <c r="DH42" s="56">
        <v>173266</v>
      </c>
      <c r="DI42" s="56">
        <v>54908</v>
      </c>
      <c r="DJ42" s="56">
        <v>185826</v>
      </c>
      <c r="DK42" s="56">
        <v>21870</v>
      </c>
      <c r="DL42" s="56">
        <v>435870</v>
      </c>
      <c r="DM42" s="56">
        <v>29090</v>
      </c>
      <c r="DN42" s="56">
        <v>516</v>
      </c>
      <c r="DO42" s="56">
        <v>195</v>
      </c>
      <c r="DP42" s="56">
        <v>18869</v>
      </c>
      <c r="DQ42" s="56">
        <v>21930</v>
      </c>
      <c r="DR42" s="56">
        <v>15407</v>
      </c>
      <c r="DS42" s="56">
        <v>0</v>
      </c>
      <c r="DT42" s="56">
        <v>0</v>
      </c>
      <c r="DU42" s="56">
        <v>29801</v>
      </c>
      <c r="DV42" s="56">
        <v>32948</v>
      </c>
      <c r="DW42" s="56" t="s">
        <v>554</v>
      </c>
      <c r="DX42" s="56" t="s">
        <v>554</v>
      </c>
      <c r="DY42" s="56" t="s">
        <v>554</v>
      </c>
      <c r="DZ42" s="56" t="s">
        <v>554</v>
      </c>
      <c r="EA42" s="56" t="s">
        <v>554</v>
      </c>
      <c r="EB42" s="56" t="s">
        <v>554</v>
      </c>
      <c r="EC42" s="56" t="s">
        <v>554</v>
      </c>
      <c r="ED42" s="56">
        <v>19827</v>
      </c>
      <c r="EE42" s="56">
        <v>439</v>
      </c>
      <c r="EF42" s="56" t="s">
        <v>554</v>
      </c>
      <c r="EG42" s="56" t="s">
        <v>554</v>
      </c>
      <c r="EH42" s="56" t="s">
        <v>554</v>
      </c>
      <c r="EI42" s="56">
        <v>0</v>
      </c>
      <c r="EJ42" s="56" t="s">
        <v>554</v>
      </c>
      <c r="EK42" s="56">
        <v>290</v>
      </c>
      <c r="EL42" s="56">
        <v>45</v>
      </c>
      <c r="EM42" s="56">
        <v>1318719</v>
      </c>
      <c r="EN42" s="56">
        <v>232322</v>
      </c>
      <c r="EO42" s="56">
        <v>201.6</v>
      </c>
      <c r="EP42" s="56">
        <v>31214.31</v>
      </c>
      <c r="EQ42" s="56">
        <v>20656.32</v>
      </c>
      <c r="ER42" s="56">
        <v>35573.03</v>
      </c>
      <c r="ES42" s="56">
        <v>6322.41</v>
      </c>
      <c r="ET42" s="56">
        <v>15000</v>
      </c>
      <c r="EU42" s="56">
        <v>19101.939999999999</v>
      </c>
      <c r="EV42" s="56">
        <v>12.58</v>
      </c>
      <c r="EW42" s="56">
        <v>13.21</v>
      </c>
      <c r="EX42" s="56" t="s">
        <v>6531</v>
      </c>
      <c r="EY42" s="56" t="s">
        <v>6531</v>
      </c>
      <c r="EZ42" s="56" t="s">
        <v>6531</v>
      </c>
      <c r="FA42" s="56">
        <v>0</v>
      </c>
      <c r="FB42" s="56">
        <v>0</v>
      </c>
      <c r="FC42" s="56">
        <v>0</v>
      </c>
      <c r="FD42" s="56">
        <v>66381</v>
      </c>
      <c r="FE42" s="56">
        <v>0</v>
      </c>
      <c r="FF42" s="56">
        <v>194476.40000000002</v>
      </c>
      <c r="FG42" s="56">
        <v>158806</v>
      </c>
      <c r="FH42" s="56">
        <v>41063</v>
      </c>
      <c r="FI42" s="56">
        <v>11051</v>
      </c>
      <c r="FJ42" s="56">
        <v>0</v>
      </c>
      <c r="FK42" s="56">
        <v>101218</v>
      </c>
      <c r="FL42" s="56">
        <v>2057655.4</v>
      </c>
      <c r="FM42" s="56">
        <v>1897</v>
      </c>
      <c r="FN42" s="56">
        <v>122</v>
      </c>
      <c r="FO42" s="56">
        <v>9606</v>
      </c>
      <c r="FP42" s="56">
        <v>0</v>
      </c>
      <c r="FQ42" s="56">
        <v>51</v>
      </c>
      <c r="FR42" s="56">
        <v>7696</v>
      </c>
      <c r="FS42" s="56">
        <v>0</v>
      </c>
      <c r="FT42" s="56">
        <v>48376</v>
      </c>
      <c r="FU42" s="56">
        <v>0</v>
      </c>
      <c r="FV42" s="56">
        <v>67748</v>
      </c>
      <c r="FW42" s="56">
        <v>1989907.4</v>
      </c>
      <c r="FX42" s="56">
        <v>210000</v>
      </c>
      <c r="FY42" s="56">
        <v>1350000</v>
      </c>
      <c r="FZ42" s="56">
        <v>220000</v>
      </c>
      <c r="GA42" s="56">
        <v>120000</v>
      </c>
      <c r="GB42" s="56">
        <v>280000</v>
      </c>
      <c r="GC42" s="56">
        <v>1970000</v>
      </c>
      <c r="GD42" s="56">
        <v>5000</v>
      </c>
      <c r="GE42" s="56">
        <v>1965000</v>
      </c>
      <c r="GF42" s="56">
        <v>210000</v>
      </c>
      <c r="GG42" s="56">
        <v>0</v>
      </c>
      <c r="GH42" s="56">
        <v>0</v>
      </c>
      <c r="GI42" s="56">
        <v>0</v>
      </c>
      <c r="GJ42" s="56">
        <v>0</v>
      </c>
      <c r="GK42" s="56">
        <v>0</v>
      </c>
      <c r="GL42" s="56">
        <v>0</v>
      </c>
      <c r="GM42" s="56">
        <v>0</v>
      </c>
      <c r="GN42" s="56" t="s">
        <v>554</v>
      </c>
      <c r="GO42" s="56" t="s">
        <v>554</v>
      </c>
      <c r="GP42" s="56" t="s">
        <v>554</v>
      </c>
      <c r="GQ42" s="56" t="s">
        <v>7264</v>
      </c>
      <c r="GR42" s="56" t="s">
        <v>554</v>
      </c>
      <c r="GS42" s="56" t="s">
        <v>554</v>
      </c>
      <c r="GT42" s="56" t="s">
        <v>554</v>
      </c>
      <c r="GU42" s="56" t="s">
        <v>554</v>
      </c>
      <c r="GW42" s="56">
        <v>16</v>
      </c>
      <c r="GX42" s="56">
        <v>0</v>
      </c>
      <c r="GY42" s="56">
        <v>16</v>
      </c>
      <c r="GZ42" s="56">
        <v>0</v>
      </c>
      <c r="HA42" s="56">
        <v>0</v>
      </c>
      <c r="HB42" s="56">
        <v>0</v>
      </c>
    </row>
    <row r="43" spans="1:210" ht="12.75" customHeight="1" x14ac:dyDescent="0.3">
      <c r="A43" s="397" t="s">
        <v>343</v>
      </c>
      <c r="B43" s="423">
        <v>5</v>
      </c>
      <c r="C43" s="397" t="s">
        <v>344</v>
      </c>
      <c r="D43" s="397" t="s">
        <v>5775</v>
      </c>
      <c r="E43" s="56" t="s">
        <v>2902</v>
      </c>
      <c r="F43" s="398" t="s">
        <v>900</v>
      </c>
      <c r="G43" s="397">
        <v>11</v>
      </c>
      <c r="H43" s="397">
        <v>0</v>
      </c>
      <c r="I43" s="56" t="s">
        <v>6476</v>
      </c>
      <c r="J43" s="56" t="s">
        <v>38</v>
      </c>
      <c r="L43" s="56" t="s">
        <v>375</v>
      </c>
      <c r="M43" s="56">
        <v>6</v>
      </c>
      <c r="N43" s="56">
        <v>0</v>
      </c>
      <c r="O43" s="56">
        <v>1</v>
      </c>
      <c r="P43" s="56">
        <v>0</v>
      </c>
      <c r="Q43" s="56">
        <v>2</v>
      </c>
      <c r="R43" s="56">
        <v>6</v>
      </c>
      <c r="S43" s="56">
        <v>0</v>
      </c>
      <c r="T43" s="56">
        <v>0</v>
      </c>
      <c r="U43" s="56">
        <v>1</v>
      </c>
      <c r="V43" s="56">
        <v>0</v>
      </c>
      <c r="W43" s="56">
        <v>0</v>
      </c>
      <c r="X43" s="56">
        <v>0</v>
      </c>
      <c r="Y43" s="56">
        <v>0</v>
      </c>
      <c r="Z43" s="56">
        <v>0</v>
      </c>
      <c r="AA43" s="56">
        <v>16</v>
      </c>
      <c r="AB43" s="56">
        <v>0</v>
      </c>
      <c r="AC43" s="56">
        <v>0</v>
      </c>
      <c r="AD43" s="56">
        <v>0</v>
      </c>
      <c r="AE43" s="56">
        <v>0</v>
      </c>
      <c r="AF43" s="56">
        <v>0</v>
      </c>
      <c r="AG43" s="56">
        <v>0</v>
      </c>
      <c r="AH43" s="56">
        <v>0</v>
      </c>
      <c r="AI43" s="56">
        <v>0</v>
      </c>
      <c r="AJ43" s="56">
        <v>0</v>
      </c>
      <c r="AK43" s="56">
        <v>0</v>
      </c>
      <c r="AL43" s="56">
        <v>0</v>
      </c>
      <c r="AM43" s="56">
        <v>0</v>
      </c>
      <c r="AN43" s="56">
        <v>0</v>
      </c>
      <c r="AO43" s="56">
        <v>0</v>
      </c>
      <c r="AP43" s="56">
        <v>0</v>
      </c>
      <c r="AQ43" s="56">
        <v>6</v>
      </c>
      <c r="AR43" s="56">
        <v>0</v>
      </c>
      <c r="AS43" s="56">
        <v>1</v>
      </c>
      <c r="AT43" s="56">
        <v>0</v>
      </c>
      <c r="AU43" s="56">
        <v>2</v>
      </c>
      <c r="AV43" s="56">
        <v>6</v>
      </c>
      <c r="AW43" s="56">
        <v>0</v>
      </c>
      <c r="AX43" s="56">
        <v>0</v>
      </c>
      <c r="AY43" s="56">
        <v>1</v>
      </c>
      <c r="AZ43" s="56">
        <v>0</v>
      </c>
      <c r="BA43" s="56">
        <v>0</v>
      </c>
      <c r="BB43" s="56">
        <v>0</v>
      </c>
      <c r="BC43" s="56">
        <v>0</v>
      </c>
      <c r="BD43" s="56">
        <v>0</v>
      </c>
      <c r="BE43" s="56">
        <v>16</v>
      </c>
      <c r="BF43" s="56">
        <v>0</v>
      </c>
      <c r="BG43" s="56">
        <v>0</v>
      </c>
      <c r="BH43" s="56" t="s">
        <v>3438</v>
      </c>
      <c r="BI43" s="56">
        <v>89407</v>
      </c>
      <c r="BJ43" s="56" t="s">
        <v>3438</v>
      </c>
      <c r="BK43" s="56">
        <v>116097</v>
      </c>
      <c r="BL43" s="56">
        <v>177</v>
      </c>
      <c r="BM43" s="56">
        <v>403287</v>
      </c>
      <c r="BN43" s="56">
        <v>89086</v>
      </c>
      <c r="BO43" s="56">
        <v>16</v>
      </c>
      <c r="BP43" s="56">
        <v>227203</v>
      </c>
      <c r="BQ43" s="56">
        <v>2594</v>
      </c>
      <c r="BR43" s="56">
        <v>74236</v>
      </c>
      <c r="BS43" s="56">
        <v>50046</v>
      </c>
      <c r="BT43" s="56">
        <v>49378</v>
      </c>
      <c r="BU43" s="56">
        <v>15647</v>
      </c>
      <c r="BV43" s="56">
        <v>189307</v>
      </c>
      <c r="BW43" s="56">
        <v>17522</v>
      </c>
      <c r="BX43" s="56">
        <v>209423</v>
      </c>
      <c r="BY43" s="56">
        <v>35</v>
      </c>
      <c r="BZ43" s="56">
        <v>12093</v>
      </c>
      <c r="CA43" s="56">
        <v>3694</v>
      </c>
      <c r="CB43" s="56">
        <v>11946</v>
      </c>
      <c r="CC43" s="56">
        <v>1837</v>
      </c>
      <c r="CD43" s="56">
        <v>29570</v>
      </c>
      <c r="CE43" s="56">
        <v>29605</v>
      </c>
      <c r="CF43" s="56">
        <v>0</v>
      </c>
      <c r="CG43" s="56">
        <v>7767</v>
      </c>
      <c r="CH43" s="56">
        <v>496</v>
      </c>
      <c r="CI43" s="56">
        <v>1554</v>
      </c>
      <c r="CJ43" s="56">
        <v>41434</v>
      </c>
      <c r="CK43" s="56">
        <v>76515</v>
      </c>
      <c r="CL43" s="56">
        <v>33509</v>
      </c>
      <c r="CM43" s="56">
        <v>0</v>
      </c>
      <c r="CN43" s="56">
        <v>0</v>
      </c>
      <c r="CO43" s="56">
        <v>9817</v>
      </c>
      <c r="CP43" s="56">
        <v>0</v>
      </c>
      <c r="CQ43" s="56">
        <v>9817</v>
      </c>
      <c r="CR43" s="56">
        <v>0</v>
      </c>
      <c r="CS43" s="56">
        <v>858</v>
      </c>
      <c r="CT43" s="56">
        <v>100</v>
      </c>
      <c r="CU43" s="56">
        <v>1125</v>
      </c>
      <c r="DA43" s="56">
        <v>2083</v>
      </c>
      <c r="DB43" s="56">
        <v>2083</v>
      </c>
      <c r="DC43" s="56">
        <v>7</v>
      </c>
      <c r="DD43" s="56">
        <v>56</v>
      </c>
      <c r="DE43" s="56">
        <v>63</v>
      </c>
      <c r="DF43" s="56">
        <v>17</v>
      </c>
      <c r="DG43" s="56">
        <v>1025</v>
      </c>
      <c r="DH43" s="56">
        <v>358976</v>
      </c>
      <c r="DI43" s="56">
        <v>128349</v>
      </c>
      <c r="DJ43" s="56">
        <v>255065</v>
      </c>
      <c r="DK43" s="56">
        <v>39501</v>
      </c>
      <c r="DL43" s="56">
        <v>781891</v>
      </c>
      <c r="DM43" s="56">
        <v>10651</v>
      </c>
      <c r="DN43" s="56">
        <v>263</v>
      </c>
      <c r="DO43" s="56">
        <v>6618</v>
      </c>
      <c r="DP43" s="56">
        <v>41434</v>
      </c>
      <c r="DQ43" s="56">
        <v>76515</v>
      </c>
      <c r="DR43" s="56">
        <v>33509</v>
      </c>
      <c r="DS43" s="56">
        <v>0</v>
      </c>
      <c r="DT43" s="56">
        <v>0</v>
      </c>
      <c r="DU43" s="56">
        <v>17532</v>
      </c>
      <c r="DV43" s="56">
        <v>68597</v>
      </c>
      <c r="DW43" s="56">
        <v>47505</v>
      </c>
      <c r="DX43" s="56">
        <v>73</v>
      </c>
      <c r="DY43" s="56">
        <v>81</v>
      </c>
      <c r="DZ43" s="56">
        <v>89</v>
      </c>
      <c r="EA43" s="56">
        <v>29040</v>
      </c>
      <c r="EB43" s="56">
        <v>987</v>
      </c>
      <c r="EC43" s="56" t="s">
        <v>54</v>
      </c>
      <c r="ED43" s="56">
        <v>30487</v>
      </c>
      <c r="EE43" s="56">
        <v>328</v>
      </c>
      <c r="EF43" s="56">
        <v>710431</v>
      </c>
      <c r="EG43" s="56">
        <v>28053</v>
      </c>
      <c r="EH43" s="56" t="s">
        <v>54</v>
      </c>
      <c r="EI43" s="56">
        <v>16</v>
      </c>
      <c r="EJ43" s="56">
        <v>170951</v>
      </c>
      <c r="EK43" s="56">
        <v>455</v>
      </c>
      <c r="EL43" s="56">
        <v>300</v>
      </c>
      <c r="EM43" s="56">
        <v>2065128.67</v>
      </c>
      <c r="EN43" s="56">
        <v>600672</v>
      </c>
      <c r="EO43" s="56">
        <v>6150</v>
      </c>
      <c r="EP43" s="56">
        <v>173144</v>
      </c>
      <c r="EQ43" s="56">
        <v>27923</v>
      </c>
      <c r="ER43" s="56">
        <v>46279</v>
      </c>
      <c r="ES43" s="56">
        <v>6980</v>
      </c>
      <c r="ET43" s="56">
        <v>20188</v>
      </c>
      <c r="EU43" s="56">
        <v>20165</v>
      </c>
      <c r="EV43" s="56">
        <v>2663</v>
      </c>
      <c r="EW43" s="56">
        <v>15000</v>
      </c>
      <c r="EX43" s="56">
        <v>17052</v>
      </c>
      <c r="EY43" s="56">
        <v>8312</v>
      </c>
      <c r="EZ43" s="56">
        <v>12600</v>
      </c>
      <c r="FA43" s="56">
        <v>0</v>
      </c>
      <c r="FB43" s="56">
        <v>0</v>
      </c>
      <c r="FC43" s="56">
        <v>20400</v>
      </c>
      <c r="FD43" s="56">
        <v>18693</v>
      </c>
      <c r="FE43" s="56">
        <v>981</v>
      </c>
      <c r="FF43" s="56">
        <v>396530</v>
      </c>
      <c r="FG43" s="56">
        <v>103263.34</v>
      </c>
      <c r="FH43" s="56">
        <v>27428</v>
      </c>
      <c r="FI43" s="56">
        <v>23668.38</v>
      </c>
      <c r="FJ43" s="56">
        <v>0</v>
      </c>
      <c r="FK43" s="56">
        <v>10959</v>
      </c>
      <c r="FL43" s="56">
        <v>3227649.3899999997</v>
      </c>
      <c r="FM43" s="56">
        <v>22893.39</v>
      </c>
      <c r="FN43" s="56">
        <v>0</v>
      </c>
      <c r="FO43" s="56">
        <v>17716.45</v>
      </c>
      <c r="FP43" s="56">
        <v>2336.66</v>
      </c>
      <c r="FQ43" s="56">
        <v>0</v>
      </c>
      <c r="FR43" s="56">
        <v>0</v>
      </c>
      <c r="FS43" s="56">
        <v>21733.51</v>
      </c>
      <c r="FT43" s="56">
        <v>68536.56</v>
      </c>
      <c r="FU43" s="56">
        <v>0</v>
      </c>
      <c r="FV43" s="56">
        <v>133216.57</v>
      </c>
      <c r="FW43" s="56">
        <v>3094432.82</v>
      </c>
      <c r="FX43" s="56">
        <v>0</v>
      </c>
      <c r="FY43" s="56">
        <v>1947156</v>
      </c>
      <c r="FZ43" s="56">
        <v>571300</v>
      </c>
      <c r="GA43" s="56">
        <v>417000</v>
      </c>
      <c r="GB43" s="56">
        <v>0</v>
      </c>
      <c r="GC43" s="56">
        <v>2935456</v>
      </c>
      <c r="GD43" s="56">
        <v>121751</v>
      </c>
      <c r="GE43" s="56">
        <v>2813705</v>
      </c>
      <c r="GF43" s="56">
        <v>0</v>
      </c>
      <c r="GG43" s="56">
        <v>0</v>
      </c>
      <c r="GH43" s="56">
        <v>0</v>
      </c>
      <c r="GI43" s="56">
        <v>0</v>
      </c>
      <c r="GJ43" s="56">
        <v>0</v>
      </c>
      <c r="GK43" s="56">
        <v>0</v>
      </c>
      <c r="GL43" s="56">
        <v>0</v>
      </c>
      <c r="GM43" s="56">
        <v>0</v>
      </c>
      <c r="GN43" s="56" t="s">
        <v>554</v>
      </c>
      <c r="GO43" s="56" t="s">
        <v>554</v>
      </c>
      <c r="GP43" s="56" t="s">
        <v>554</v>
      </c>
      <c r="GQ43" s="56" t="s">
        <v>554</v>
      </c>
      <c r="GR43" s="56">
        <v>0</v>
      </c>
      <c r="GS43" s="56" t="s">
        <v>554</v>
      </c>
      <c r="GT43" s="56" t="s">
        <v>554</v>
      </c>
      <c r="GU43" s="56" t="s">
        <v>7265</v>
      </c>
      <c r="GW43" s="56">
        <v>16</v>
      </c>
      <c r="GX43" s="56">
        <v>0</v>
      </c>
      <c r="GY43" s="56">
        <v>16</v>
      </c>
      <c r="GZ43" s="56">
        <v>0</v>
      </c>
      <c r="HA43" s="56">
        <v>0</v>
      </c>
      <c r="HB43" s="56">
        <v>0</v>
      </c>
    </row>
    <row r="44" spans="1:210" ht="12.75" customHeight="1" x14ac:dyDescent="0.3">
      <c r="A44" s="397" t="s">
        <v>343</v>
      </c>
      <c r="B44" s="423">
        <v>6</v>
      </c>
      <c r="C44" s="397" t="s">
        <v>344</v>
      </c>
      <c r="D44" s="397" t="s">
        <v>5776</v>
      </c>
      <c r="E44" s="56" t="s">
        <v>2903</v>
      </c>
      <c r="F44" s="398" t="s">
        <v>900</v>
      </c>
      <c r="G44" s="397">
        <v>32</v>
      </c>
      <c r="H44" s="397">
        <v>0</v>
      </c>
      <c r="I44" s="56" t="s">
        <v>6476</v>
      </c>
      <c r="J44" s="56" t="s">
        <v>38</v>
      </c>
      <c r="L44" s="56" t="s">
        <v>377</v>
      </c>
      <c r="M44" s="56">
        <v>3</v>
      </c>
      <c r="N44" s="56">
        <v>3</v>
      </c>
      <c r="O44" s="56">
        <v>2</v>
      </c>
      <c r="P44" s="56">
        <v>0</v>
      </c>
      <c r="Q44" s="56">
        <v>0</v>
      </c>
      <c r="R44" s="56">
        <v>0</v>
      </c>
      <c r="S44" s="56">
        <v>0</v>
      </c>
      <c r="T44" s="56">
        <v>0</v>
      </c>
      <c r="U44" s="56">
        <v>0</v>
      </c>
      <c r="V44" s="56">
        <v>0</v>
      </c>
      <c r="W44" s="56">
        <v>0</v>
      </c>
      <c r="X44" s="56">
        <v>0</v>
      </c>
      <c r="Y44" s="56">
        <v>0</v>
      </c>
      <c r="Z44" s="56">
        <v>0</v>
      </c>
      <c r="AA44" s="56">
        <v>8</v>
      </c>
      <c r="AB44" s="56">
        <v>0</v>
      </c>
      <c r="AC44" s="56">
        <v>0</v>
      </c>
      <c r="AD44" s="56">
        <v>0</v>
      </c>
      <c r="AE44" s="56">
        <v>0</v>
      </c>
      <c r="AF44" s="56">
        <v>0</v>
      </c>
      <c r="AG44" s="56">
        <v>0</v>
      </c>
      <c r="AH44" s="56">
        <v>0</v>
      </c>
      <c r="AI44" s="56">
        <v>0</v>
      </c>
      <c r="AJ44" s="56">
        <v>0</v>
      </c>
      <c r="AK44" s="56">
        <v>0</v>
      </c>
      <c r="AL44" s="56">
        <v>0</v>
      </c>
      <c r="AM44" s="56">
        <v>0</v>
      </c>
      <c r="AN44" s="56">
        <v>0</v>
      </c>
      <c r="AO44" s="56">
        <v>0</v>
      </c>
      <c r="AP44" s="56">
        <v>0</v>
      </c>
      <c r="AQ44" s="56">
        <v>3</v>
      </c>
      <c r="AR44" s="56">
        <v>3</v>
      </c>
      <c r="AS44" s="56">
        <v>2</v>
      </c>
      <c r="AT44" s="56">
        <v>0</v>
      </c>
      <c r="AU44" s="56">
        <v>0</v>
      </c>
      <c r="AV44" s="56">
        <v>0</v>
      </c>
      <c r="AW44" s="56">
        <v>0</v>
      </c>
      <c r="AX44" s="56">
        <v>0</v>
      </c>
      <c r="AY44" s="56">
        <v>0</v>
      </c>
      <c r="AZ44" s="56">
        <v>0</v>
      </c>
      <c r="BA44" s="56">
        <v>0</v>
      </c>
      <c r="BB44" s="56">
        <v>0</v>
      </c>
      <c r="BC44" s="56">
        <v>0</v>
      </c>
      <c r="BD44" s="56">
        <v>0</v>
      </c>
      <c r="BE44" s="56">
        <v>8</v>
      </c>
      <c r="BF44" s="56">
        <v>0</v>
      </c>
      <c r="BG44" s="56">
        <v>0</v>
      </c>
      <c r="BH44" s="56" t="s">
        <v>7110</v>
      </c>
      <c r="BI44" s="56">
        <v>128428</v>
      </c>
      <c r="BJ44" s="56" t="s">
        <v>7110</v>
      </c>
      <c r="BK44" s="56">
        <v>244334</v>
      </c>
      <c r="BL44" s="56">
        <v>108</v>
      </c>
      <c r="BM44" s="56" t="s">
        <v>554</v>
      </c>
      <c r="BN44" s="56" t="s">
        <v>554</v>
      </c>
      <c r="BO44" s="56">
        <v>8</v>
      </c>
      <c r="BP44" s="56">
        <v>197647</v>
      </c>
      <c r="BQ44" s="56">
        <v>22370</v>
      </c>
      <c r="BR44" s="56">
        <v>68728</v>
      </c>
      <c r="BS44" s="56">
        <v>34253</v>
      </c>
      <c r="BT44" s="56">
        <v>41240</v>
      </c>
      <c r="BU44" s="56">
        <v>9207</v>
      </c>
      <c r="BV44" s="56">
        <v>153428</v>
      </c>
      <c r="BW44" s="56">
        <v>20234</v>
      </c>
      <c r="BX44" s="56">
        <v>196032</v>
      </c>
      <c r="BY44" s="56">
        <v>37</v>
      </c>
      <c r="BZ44" s="56">
        <v>10948</v>
      </c>
      <c r="CA44" s="56">
        <v>2390</v>
      </c>
      <c r="CB44" s="56">
        <v>5861</v>
      </c>
      <c r="CC44" s="56">
        <v>1433</v>
      </c>
      <c r="CD44" s="56">
        <v>20632</v>
      </c>
      <c r="CE44" s="56">
        <v>20669</v>
      </c>
      <c r="CF44" s="56">
        <v>82</v>
      </c>
      <c r="CG44" s="56">
        <v>7220</v>
      </c>
      <c r="CH44" s="56">
        <v>298</v>
      </c>
      <c r="CI44" s="56">
        <v>1016</v>
      </c>
      <c r="CJ44" s="56">
        <v>30010</v>
      </c>
      <c r="CK44" s="56">
        <v>4181</v>
      </c>
      <c r="CL44" s="56">
        <v>13234</v>
      </c>
      <c r="CM44" s="56">
        <v>0</v>
      </c>
      <c r="CN44" s="56">
        <v>0</v>
      </c>
      <c r="CO44" s="56">
        <v>8534</v>
      </c>
      <c r="CP44" s="56">
        <v>9</v>
      </c>
      <c r="CQ44" s="56">
        <v>8625</v>
      </c>
      <c r="CR44" s="56">
        <v>0</v>
      </c>
      <c r="CS44" s="56">
        <v>218</v>
      </c>
      <c r="CT44" s="56">
        <v>0</v>
      </c>
      <c r="CU44" s="56">
        <v>0</v>
      </c>
      <c r="DA44" s="56">
        <v>218</v>
      </c>
      <c r="DB44" s="56">
        <v>218</v>
      </c>
      <c r="DC44" s="56">
        <v>7.5</v>
      </c>
      <c r="DD44" s="56">
        <v>30.5</v>
      </c>
      <c r="DE44" s="56">
        <v>38</v>
      </c>
      <c r="DF44" s="56">
        <v>38</v>
      </c>
      <c r="DG44" s="56">
        <v>1684.5</v>
      </c>
      <c r="DH44" s="56">
        <v>209645</v>
      </c>
      <c r="DI44" s="56">
        <v>68657</v>
      </c>
      <c r="DJ44" s="56">
        <v>159437</v>
      </c>
      <c r="DK44" s="56">
        <v>22622</v>
      </c>
      <c r="DL44" s="56">
        <v>460361</v>
      </c>
      <c r="DM44" s="56">
        <v>7035</v>
      </c>
      <c r="DN44" s="56">
        <v>146</v>
      </c>
      <c r="DO44" s="56">
        <v>652</v>
      </c>
      <c r="DP44" s="56">
        <v>23200</v>
      </c>
      <c r="DQ44" s="56">
        <v>62630</v>
      </c>
      <c r="DR44" s="56">
        <v>12670</v>
      </c>
      <c r="DS44" s="56">
        <v>0</v>
      </c>
      <c r="DT44" s="56">
        <v>0</v>
      </c>
      <c r="DU44" s="56">
        <v>7833</v>
      </c>
      <c r="DV44" s="56">
        <v>31874</v>
      </c>
      <c r="DW44" s="56">
        <v>16170</v>
      </c>
      <c r="DX44" s="56">
        <v>72.650000000000006</v>
      </c>
      <c r="DY44" s="56">
        <v>80.3</v>
      </c>
      <c r="DZ44" s="56">
        <v>90.58</v>
      </c>
      <c r="EA44" s="56">
        <v>44920</v>
      </c>
      <c r="EB44" s="56">
        <v>9102</v>
      </c>
      <c r="EC44" s="56" t="s">
        <v>55</v>
      </c>
      <c r="ED44" s="56">
        <v>18213</v>
      </c>
      <c r="EE44" s="56">
        <v>299</v>
      </c>
      <c r="EF44" s="56">
        <v>523633</v>
      </c>
      <c r="EG44" s="56" t="s">
        <v>554</v>
      </c>
      <c r="EH44" s="56" t="s">
        <v>55</v>
      </c>
      <c r="EI44" s="56">
        <v>8</v>
      </c>
      <c r="EJ44" s="56">
        <v>205232</v>
      </c>
      <c r="EK44" s="56">
        <v>326</v>
      </c>
      <c r="EL44" s="56">
        <v>22</v>
      </c>
      <c r="EM44" s="56">
        <v>1133361</v>
      </c>
      <c r="EN44" s="56">
        <v>29277</v>
      </c>
      <c r="EO44" s="56">
        <v>1476</v>
      </c>
      <c r="EP44" s="56">
        <v>77055</v>
      </c>
      <c r="EQ44" s="56">
        <v>22466</v>
      </c>
      <c r="ER44" s="56">
        <v>28172</v>
      </c>
      <c r="ES44" s="56">
        <v>9762</v>
      </c>
      <c r="ET44" s="56">
        <v>8359</v>
      </c>
      <c r="EU44" s="56">
        <v>9301</v>
      </c>
      <c r="EV44" s="56">
        <v>0</v>
      </c>
      <c r="EW44" s="56">
        <v>0</v>
      </c>
      <c r="EX44" s="56">
        <v>7122</v>
      </c>
      <c r="EY44" s="56">
        <v>9137</v>
      </c>
      <c r="EZ44" s="56">
        <v>10684</v>
      </c>
      <c r="FA44" s="56">
        <v>0</v>
      </c>
      <c r="FB44" s="56">
        <v>0</v>
      </c>
      <c r="FC44" s="56">
        <v>14823</v>
      </c>
      <c r="FD44" s="56">
        <v>14468</v>
      </c>
      <c r="FE44" s="56">
        <v>0</v>
      </c>
      <c r="FF44" s="56">
        <v>212825</v>
      </c>
      <c r="FG44" s="56">
        <v>52364</v>
      </c>
      <c r="FH44" s="56">
        <v>69698</v>
      </c>
      <c r="FI44" s="56">
        <v>9689</v>
      </c>
      <c r="FJ44" s="56">
        <v>39156</v>
      </c>
      <c r="FK44" s="56">
        <v>26256</v>
      </c>
      <c r="FL44" s="56">
        <v>1572626</v>
      </c>
      <c r="FM44" s="56">
        <v>16520</v>
      </c>
      <c r="FN44" s="56">
        <v>856</v>
      </c>
      <c r="FO44" s="56">
        <v>0</v>
      </c>
      <c r="FP44" s="56">
        <v>110</v>
      </c>
      <c r="FQ44" s="56">
        <v>1238</v>
      </c>
      <c r="FR44" s="56">
        <v>1941</v>
      </c>
      <c r="FS44" s="56">
        <v>0</v>
      </c>
      <c r="FT44" s="56">
        <v>24920</v>
      </c>
      <c r="FU44" s="56">
        <v>59183</v>
      </c>
      <c r="FV44" s="56">
        <v>104768</v>
      </c>
      <c r="FW44" s="56">
        <v>1467858</v>
      </c>
      <c r="FX44" s="56" t="s">
        <v>554</v>
      </c>
      <c r="FY44" s="56">
        <v>1149132</v>
      </c>
      <c r="FZ44" s="56">
        <v>51190</v>
      </c>
      <c r="GA44" s="56" t="s">
        <v>554</v>
      </c>
      <c r="GB44" s="56" t="s">
        <v>554</v>
      </c>
      <c r="GC44" s="56" t="s">
        <v>554</v>
      </c>
      <c r="GD44" s="56" t="s">
        <v>554</v>
      </c>
      <c r="GE44" s="56" t="s">
        <v>554</v>
      </c>
      <c r="GF44" s="56" t="s">
        <v>554</v>
      </c>
      <c r="GG44" s="56">
        <v>0</v>
      </c>
      <c r="GH44" s="56">
        <v>0</v>
      </c>
      <c r="GI44" s="56">
        <v>11454</v>
      </c>
      <c r="GJ44" s="56">
        <v>0</v>
      </c>
      <c r="GK44" s="56">
        <v>0</v>
      </c>
      <c r="GL44" s="56">
        <v>0</v>
      </c>
      <c r="GM44" s="56">
        <v>11454</v>
      </c>
      <c r="GN44" s="56" t="s">
        <v>554</v>
      </c>
      <c r="GO44" s="56" t="s">
        <v>554</v>
      </c>
      <c r="GP44" s="56" t="s">
        <v>554</v>
      </c>
      <c r="GQ44" s="56" t="s">
        <v>7266</v>
      </c>
      <c r="GR44" s="56" t="s">
        <v>554</v>
      </c>
      <c r="GS44" s="56" t="s">
        <v>554</v>
      </c>
      <c r="GT44" s="56" t="s">
        <v>554</v>
      </c>
      <c r="GU44" s="56" t="s">
        <v>554</v>
      </c>
      <c r="GW44" s="56">
        <v>8</v>
      </c>
      <c r="GX44" s="56">
        <v>0</v>
      </c>
      <c r="GY44" s="56">
        <v>8</v>
      </c>
      <c r="GZ44" s="56">
        <v>0</v>
      </c>
      <c r="HA44" s="56">
        <v>0</v>
      </c>
      <c r="HB44" s="56">
        <v>0</v>
      </c>
    </row>
    <row r="45" spans="1:210" ht="12.75" customHeight="1" x14ac:dyDescent="0.3">
      <c r="A45" s="397" t="s">
        <v>343</v>
      </c>
      <c r="B45" s="423">
        <v>7</v>
      </c>
      <c r="C45" s="397" t="s">
        <v>344</v>
      </c>
      <c r="D45" s="397" t="s">
        <v>5777</v>
      </c>
      <c r="E45" s="56" t="s">
        <v>2904</v>
      </c>
      <c r="F45" s="398" t="s">
        <v>900</v>
      </c>
      <c r="G45" s="397">
        <v>28</v>
      </c>
      <c r="H45" s="397">
        <v>0</v>
      </c>
      <c r="I45" s="56" t="s">
        <v>6476</v>
      </c>
      <c r="J45" s="56" t="s">
        <v>38</v>
      </c>
      <c r="L45" s="56" t="s">
        <v>379</v>
      </c>
      <c r="M45" s="56">
        <v>2</v>
      </c>
      <c r="N45" s="56">
        <v>0</v>
      </c>
      <c r="O45" s="56">
        <v>1</v>
      </c>
      <c r="P45" s="56">
        <v>2</v>
      </c>
      <c r="Q45" s="56">
        <v>3</v>
      </c>
      <c r="R45" s="56">
        <v>3</v>
      </c>
      <c r="S45" s="56">
        <v>0</v>
      </c>
      <c r="T45" s="56">
        <v>0</v>
      </c>
      <c r="U45" s="56">
        <v>0</v>
      </c>
      <c r="V45" s="56">
        <v>0</v>
      </c>
      <c r="W45" s="56">
        <v>0</v>
      </c>
      <c r="X45" s="56">
        <v>0</v>
      </c>
      <c r="Y45" s="56">
        <v>0</v>
      </c>
      <c r="Z45" s="56">
        <v>0</v>
      </c>
      <c r="AA45" s="56">
        <v>11</v>
      </c>
      <c r="AB45" s="56">
        <v>0</v>
      </c>
      <c r="AC45" s="56">
        <v>0</v>
      </c>
      <c r="AD45" s="56">
        <v>0</v>
      </c>
      <c r="AE45" s="56">
        <v>0</v>
      </c>
      <c r="AF45" s="56">
        <v>0</v>
      </c>
      <c r="AG45" s="56">
        <v>0</v>
      </c>
      <c r="AH45" s="56">
        <v>0</v>
      </c>
      <c r="AI45" s="56">
        <v>0</v>
      </c>
      <c r="AJ45" s="56">
        <v>0</v>
      </c>
      <c r="AK45" s="56">
        <v>0</v>
      </c>
      <c r="AL45" s="56">
        <v>1</v>
      </c>
      <c r="AM45" s="56">
        <v>0</v>
      </c>
      <c r="AN45" s="56">
        <v>0</v>
      </c>
      <c r="AO45" s="56">
        <v>0</v>
      </c>
      <c r="AP45" s="56">
        <v>1</v>
      </c>
      <c r="AQ45" s="56">
        <v>2</v>
      </c>
      <c r="AR45" s="56">
        <v>0</v>
      </c>
      <c r="AS45" s="56">
        <v>1</v>
      </c>
      <c r="AT45" s="56">
        <v>2</v>
      </c>
      <c r="AU45" s="56">
        <v>3</v>
      </c>
      <c r="AV45" s="56">
        <v>3</v>
      </c>
      <c r="AW45" s="56">
        <v>0</v>
      </c>
      <c r="AX45" s="56">
        <v>0</v>
      </c>
      <c r="AY45" s="56">
        <v>0</v>
      </c>
      <c r="AZ45" s="56">
        <v>0</v>
      </c>
      <c r="BA45" s="56">
        <v>1</v>
      </c>
      <c r="BB45" s="56">
        <v>0</v>
      </c>
      <c r="BC45" s="56">
        <v>0</v>
      </c>
      <c r="BD45" s="56">
        <v>0</v>
      </c>
      <c r="BE45" s="56">
        <v>12</v>
      </c>
      <c r="BF45" s="56">
        <v>0</v>
      </c>
      <c r="BG45" s="56">
        <v>0</v>
      </c>
      <c r="BH45" s="56" t="s">
        <v>3131</v>
      </c>
      <c r="BI45" s="56">
        <v>95570</v>
      </c>
      <c r="BJ45" s="56" t="s">
        <v>3137</v>
      </c>
      <c r="BK45" s="56">
        <v>166449</v>
      </c>
      <c r="BL45" s="56">
        <v>89</v>
      </c>
      <c r="BM45" s="56">
        <v>173749</v>
      </c>
      <c r="BN45" s="56">
        <v>50489</v>
      </c>
      <c r="BO45" s="56">
        <v>11</v>
      </c>
      <c r="BP45" s="56">
        <v>274706</v>
      </c>
      <c r="BQ45" s="56">
        <v>970</v>
      </c>
      <c r="BR45" s="56">
        <v>79340</v>
      </c>
      <c r="BS45" s="56">
        <v>53545</v>
      </c>
      <c r="BT45" s="56">
        <v>53431</v>
      </c>
      <c r="BU45" s="56">
        <v>16971</v>
      </c>
      <c r="BV45" s="56">
        <v>203287</v>
      </c>
      <c r="BW45" s="56">
        <v>11688</v>
      </c>
      <c r="BX45" s="56">
        <v>215945</v>
      </c>
      <c r="BY45" s="56">
        <v>19</v>
      </c>
      <c r="BZ45" s="56">
        <v>5863</v>
      </c>
      <c r="CA45" s="56">
        <v>2615</v>
      </c>
      <c r="CB45" s="56">
        <v>6054</v>
      </c>
      <c r="CC45" s="56">
        <v>591</v>
      </c>
      <c r="CD45" s="56">
        <v>15123</v>
      </c>
      <c r="CE45" s="56">
        <v>15142</v>
      </c>
      <c r="CF45" s="56">
        <v>0</v>
      </c>
      <c r="CG45" s="56">
        <v>6556</v>
      </c>
      <c r="CH45" s="56">
        <v>848</v>
      </c>
      <c r="CI45" s="56">
        <v>387</v>
      </c>
      <c r="CJ45" s="56">
        <v>30010</v>
      </c>
      <c r="CK45" s="56">
        <v>11064</v>
      </c>
      <c r="CL45" s="56">
        <v>13234</v>
      </c>
      <c r="CM45" s="56">
        <v>0</v>
      </c>
      <c r="CN45" s="56">
        <v>0</v>
      </c>
      <c r="CO45" s="56">
        <v>7791</v>
      </c>
      <c r="CP45" s="56">
        <v>74</v>
      </c>
      <c r="CQ45" s="56">
        <v>7865</v>
      </c>
      <c r="CR45" s="56">
        <v>0</v>
      </c>
      <c r="CS45" s="56">
        <v>317</v>
      </c>
      <c r="CT45" s="56">
        <v>57</v>
      </c>
      <c r="CU45" s="56">
        <v>0</v>
      </c>
      <c r="DA45" s="56">
        <v>374</v>
      </c>
      <c r="DB45" s="56">
        <v>374</v>
      </c>
      <c r="DC45" s="56">
        <v>1.5</v>
      </c>
      <c r="DD45" s="56">
        <v>50.8</v>
      </c>
      <c r="DE45" s="56">
        <v>52.3</v>
      </c>
      <c r="DF45" s="56">
        <v>173</v>
      </c>
      <c r="DG45" s="56">
        <v>16240</v>
      </c>
      <c r="DH45" s="56">
        <v>167406</v>
      </c>
      <c r="DI45" s="56">
        <v>74685</v>
      </c>
      <c r="DJ45" s="56">
        <v>230202</v>
      </c>
      <c r="DK45" s="56">
        <v>36135</v>
      </c>
      <c r="DL45" s="56">
        <v>508428</v>
      </c>
      <c r="DM45" s="56">
        <v>8852</v>
      </c>
      <c r="DN45" s="56">
        <v>1325</v>
      </c>
      <c r="DO45" s="56">
        <v>215</v>
      </c>
      <c r="DP45" s="56">
        <v>34907</v>
      </c>
      <c r="DQ45" s="56">
        <v>96345</v>
      </c>
      <c r="DR45" s="56">
        <v>29466</v>
      </c>
      <c r="DS45" s="56">
        <v>0</v>
      </c>
      <c r="DT45" s="56">
        <v>0</v>
      </c>
      <c r="DU45" s="56">
        <v>10392</v>
      </c>
      <c r="DV45" s="56">
        <v>61510</v>
      </c>
      <c r="DW45" s="56">
        <v>46277</v>
      </c>
      <c r="DX45" s="56">
        <v>65</v>
      </c>
      <c r="DY45" s="56">
        <v>75</v>
      </c>
      <c r="DZ45" s="56">
        <v>84</v>
      </c>
      <c r="EA45" s="56">
        <v>261006</v>
      </c>
      <c r="EB45" s="56">
        <v>10903</v>
      </c>
      <c r="EC45" s="56" t="s">
        <v>777</v>
      </c>
      <c r="ED45" s="56">
        <v>24435</v>
      </c>
      <c r="EE45" s="56">
        <v>102</v>
      </c>
      <c r="EF45" s="56">
        <v>870702</v>
      </c>
      <c r="EG45" s="56" t="s">
        <v>554</v>
      </c>
      <c r="EH45" s="56" t="s">
        <v>55</v>
      </c>
      <c r="EI45" s="56">
        <v>9</v>
      </c>
      <c r="EJ45" s="56">
        <v>141711</v>
      </c>
      <c r="EK45" s="56">
        <v>1</v>
      </c>
      <c r="EL45" s="56">
        <v>25</v>
      </c>
      <c r="EM45" s="56">
        <v>1642557</v>
      </c>
      <c r="EN45" s="56">
        <v>373340</v>
      </c>
      <c r="EO45" s="56">
        <v>657.49</v>
      </c>
      <c r="EP45" s="56">
        <v>52261.85</v>
      </c>
      <c r="EQ45" s="56">
        <v>16385.73</v>
      </c>
      <c r="ER45" s="56">
        <v>28969</v>
      </c>
      <c r="ES45" s="56">
        <v>4568</v>
      </c>
      <c r="ET45" s="56">
        <v>12602</v>
      </c>
      <c r="EU45" s="56">
        <v>14644</v>
      </c>
      <c r="EV45" s="56" t="s">
        <v>3426</v>
      </c>
      <c r="EW45" s="56">
        <v>0</v>
      </c>
      <c r="EX45" s="56">
        <v>23273</v>
      </c>
      <c r="EY45" s="56">
        <v>17253</v>
      </c>
      <c r="EZ45" s="56" t="s">
        <v>3447</v>
      </c>
      <c r="FA45" s="56">
        <v>0</v>
      </c>
      <c r="FB45" s="56">
        <v>0</v>
      </c>
      <c r="FC45" s="56">
        <v>9693</v>
      </c>
      <c r="FD45" s="56">
        <v>0</v>
      </c>
      <c r="FE45" s="56">
        <v>0</v>
      </c>
      <c r="FF45" s="56">
        <v>180307.07</v>
      </c>
      <c r="FG45" s="56">
        <v>105658</v>
      </c>
      <c r="FH45" s="56">
        <v>147222</v>
      </c>
      <c r="FI45" s="56">
        <v>1461</v>
      </c>
      <c r="FJ45" s="56">
        <v>0</v>
      </c>
      <c r="FK45" s="56">
        <v>579835</v>
      </c>
      <c r="FL45" s="56">
        <v>3030380.07</v>
      </c>
      <c r="FM45" s="56">
        <v>0</v>
      </c>
      <c r="FN45" s="56">
        <v>1199</v>
      </c>
      <c r="FO45" s="56">
        <v>0</v>
      </c>
      <c r="FP45" s="56">
        <v>25</v>
      </c>
      <c r="FQ45" s="56">
        <v>0</v>
      </c>
      <c r="FR45" s="56">
        <v>0</v>
      </c>
      <c r="FS45" s="56">
        <v>0</v>
      </c>
      <c r="FT45" s="56">
        <v>89725</v>
      </c>
      <c r="FU45" s="56">
        <v>39758</v>
      </c>
      <c r="FV45" s="56">
        <v>130707</v>
      </c>
      <c r="FW45" s="56">
        <v>2899673.07</v>
      </c>
      <c r="FX45" s="56">
        <v>28133</v>
      </c>
      <c r="FY45" s="56">
        <v>1723333</v>
      </c>
      <c r="FZ45" s="56">
        <v>362051</v>
      </c>
      <c r="GA45" s="56">
        <v>228950</v>
      </c>
      <c r="GB45" s="56">
        <v>762079</v>
      </c>
      <c r="GC45" s="56">
        <v>3076413</v>
      </c>
      <c r="GD45" s="56">
        <v>101175</v>
      </c>
      <c r="GE45" s="56">
        <v>2975238</v>
      </c>
      <c r="GF45" s="56">
        <v>28133</v>
      </c>
      <c r="GG45" s="56">
        <v>0</v>
      </c>
      <c r="GH45" s="56">
        <v>107212</v>
      </c>
      <c r="GI45" s="56">
        <v>0</v>
      </c>
      <c r="GJ45" s="56">
        <v>0</v>
      </c>
      <c r="GK45" s="56">
        <v>0</v>
      </c>
      <c r="GL45" s="56">
        <v>0</v>
      </c>
      <c r="GM45" s="56">
        <v>107212</v>
      </c>
      <c r="GN45" s="56" t="s">
        <v>554</v>
      </c>
      <c r="GO45" s="56" t="s">
        <v>554</v>
      </c>
      <c r="GP45" s="56" t="s">
        <v>554</v>
      </c>
      <c r="GQ45" s="56" t="s">
        <v>554</v>
      </c>
      <c r="GR45" s="56">
        <v>0</v>
      </c>
      <c r="GS45" s="56" t="s">
        <v>554</v>
      </c>
      <c r="GT45" s="56" t="s">
        <v>554</v>
      </c>
      <c r="GU45" s="56" t="s">
        <v>7267</v>
      </c>
      <c r="GW45" s="56">
        <v>11</v>
      </c>
      <c r="GX45" s="56">
        <v>1</v>
      </c>
      <c r="GY45" s="56">
        <v>10</v>
      </c>
      <c r="GZ45" s="56">
        <v>1</v>
      </c>
      <c r="HA45" s="56">
        <v>1</v>
      </c>
      <c r="HB45" s="56">
        <v>0</v>
      </c>
    </row>
    <row r="46" spans="1:210" ht="12.75" customHeight="1" x14ac:dyDescent="0.3">
      <c r="A46" s="397" t="s">
        <v>343</v>
      </c>
      <c r="B46" s="423">
        <v>8</v>
      </c>
      <c r="C46" s="397" t="s">
        <v>344</v>
      </c>
      <c r="D46" s="397" t="s">
        <v>5778</v>
      </c>
      <c r="E46" s="56" t="s">
        <v>1808</v>
      </c>
      <c r="F46" s="398" t="s">
        <v>900</v>
      </c>
      <c r="G46" s="397">
        <v>34</v>
      </c>
      <c r="H46" s="397">
        <v>0</v>
      </c>
      <c r="I46" s="56" t="s">
        <v>6476</v>
      </c>
      <c r="J46" s="56" t="s">
        <v>38</v>
      </c>
      <c r="L46" s="56" t="s">
        <v>381</v>
      </c>
      <c r="M46" s="56" t="s">
        <v>554</v>
      </c>
      <c r="N46" s="56" t="s">
        <v>554</v>
      </c>
      <c r="O46" s="56" t="s">
        <v>554</v>
      </c>
      <c r="P46" s="56" t="s">
        <v>554</v>
      </c>
      <c r="Q46" s="56" t="s">
        <v>554</v>
      </c>
      <c r="R46" s="56" t="s">
        <v>554</v>
      </c>
      <c r="S46" s="56" t="s">
        <v>554</v>
      </c>
      <c r="T46" s="56" t="s">
        <v>554</v>
      </c>
      <c r="U46" s="56" t="s">
        <v>554</v>
      </c>
      <c r="V46" s="56" t="s">
        <v>554</v>
      </c>
      <c r="W46" s="56" t="s">
        <v>554</v>
      </c>
      <c r="X46" s="56" t="s">
        <v>554</v>
      </c>
      <c r="Y46" s="56" t="s">
        <v>554</v>
      </c>
      <c r="Z46" s="56" t="s">
        <v>554</v>
      </c>
      <c r="AA46" s="56" t="s">
        <v>554</v>
      </c>
      <c r="AB46" s="56" t="s">
        <v>554</v>
      </c>
      <c r="AC46" s="56" t="s">
        <v>554</v>
      </c>
      <c r="AD46" s="56" t="s">
        <v>554</v>
      </c>
      <c r="AE46" s="56" t="s">
        <v>554</v>
      </c>
      <c r="AF46" s="56" t="s">
        <v>554</v>
      </c>
      <c r="AG46" s="56" t="s">
        <v>554</v>
      </c>
      <c r="AH46" s="56" t="s">
        <v>554</v>
      </c>
      <c r="AI46" s="56" t="s">
        <v>554</v>
      </c>
      <c r="AJ46" s="56" t="s">
        <v>554</v>
      </c>
      <c r="AK46" s="56" t="s">
        <v>554</v>
      </c>
      <c r="AL46" s="56" t="s">
        <v>554</v>
      </c>
      <c r="AM46" s="56" t="s">
        <v>554</v>
      </c>
      <c r="AN46" s="56" t="s">
        <v>554</v>
      </c>
      <c r="AO46" s="56" t="s">
        <v>554</v>
      </c>
      <c r="AP46" s="56" t="s">
        <v>554</v>
      </c>
      <c r="AQ46" s="56" t="s">
        <v>554</v>
      </c>
      <c r="AR46" s="56" t="s">
        <v>554</v>
      </c>
      <c r="AS46" s="56" t="s">
        <v>554</v>
      </c>
      <c r="AT46" s="56" t="s">
        <v>554</v>
      </c>
      <c r="AU46" s="56" t="s">
        <v>554</v>
      </c>
      <c r="AV46" s="56" t="s">
        <v>554</v>
      </c>
      <c r="AW46" s="56" t="s">
        <v>554</v>
      </c>
      <c r="AX46" s="56" t="s">
        <v>554</v>
      </c>
      <c r="AY46" s="56" t="s">
        <v>554</v>
      </c>
      <c r="AZ46" s="56" t="s">
        <v>554</v>
      </c>
      <c r="BA46" s="56" t="s">
        <v>554</v>
      </c>
      <c r="BB46" s="56" t="s">
        <v>554</v>
      </c>
      <c r="BC46" s="56" t="s">
        <v>554</v>
      </c>
      <c r="BD46" s="56" t="s">
        <v>554</v>
      </c>
      <c r="BE46" s="56" t="s">
        <v>554</v>
      </c>
      <c r="BF46" s="56" t="s">
        <v>554</v>
      </c>
      <c r="BG46" s="56" t="s">
        <v>554</v>
      </c>
      <c r="BH46" s="56" t="s">
        <v>554</v>
      </c>
      <c r="BI46" s="56" t="s">
        <v>554</v>
      </c>
      <c r="BJ46" s="56" t="s">
        <v>554</v>
      </c>
      <c r="BK46" s="56" t="s">
        <v>554</v>
      </c>
      <c r="BL46" s="56" t="s">
        <v>554</v>
      </c>
      <c r="BM46" s="56" t="s">
        <v>554</v>
      </c>
      <c r="BN46" s="56" t="s">
        <v>554</v>
      </c>
      <c r="BO46" s="56" t="s">
        <v>554</v>
      </c>
      <c r="BP46" s="56" t="s">
        <v>554</v>
      </c>
      <c r="BQ46" s="56" t="s">
        <v>554</v>
      </c>
      <c r="BR46" s="56" t="s">
        <v>554</v>
      </c>
      <c r="BS46" s="56" t="s">
        <v>554</v>
      </c>
      <c r="BT46" s="56" t="s">
        <v>554</v>
      </c>
      <c r="BU46" s="56" t="s">
        <v>554</v>
      </c>
      <c r="BV46" s="56" t="s">
        <v>554</v>
      </c>
      <c r="BW46" s="56" t="s">
        <v>554</v>
      </c>
      <c r="BX46" s="56" t="s">
        <v>554</v>
      </c>
      <c r="BY46" s="56" t="s">
        <v>554</v>
      </c>
      <c r="BZ46" s="56" t="s">
        <v>554</v>
      </c>
      <c r="CA46" s="56" t="s">
        <v>554</v>
      </c>
      <c r="CB46" s="56" t="s">
        <v>554</v>
      </c>
      <c r="CC46" s="56" t="s">
        <v>554</v>
      </c>
      <c r="CD46" s="56" t="s">
        <v>554</v>
      </c>
      <c r="CE46" s="56" t="s">
        <v>554</v>
      </c>
      <c r="CF46" s="56" t="s">
        <v>554</v>
      </c>
      <c r="CG46" s="56" t="s">
        <v>554</v>
      </c>
      <c r="CH46" s="56" t="s">
        <v>554</v>
      </c>
      <c r="CI46" s="56" t="s">
        <v>554</v>
      </c>
      <c r="CJ46" s="56" t="s">
        <v>554</v>
      </c>
      <c r="CK46" s="56" t="s">
        <v>554</v>
      </c>
      <c r="CL46" s="56" t="s">
        <v>554</v>
      </c>
      <c r="CM46" s="56" t="s">
        <v>554</v>
      </c>
      <c r="CN46" s="56" t="s">
        <v>554</v>
      </c>
      <c r="CO46" s="56" t="s">
        <v>554</v>
      </c>
      <c r="CP46" s="56" t="s">
        <v>554</v>
      </c>
      <c r="CQ46" s="56" t="s">
        <v>554</v>
      </c>
      <c r="CR46" s="56" t="s">
        <v>554</v>
      </c>
      <c r="CS46" s="56" t="s">
        <v>554</v>
      </c>
      <c r="CT46" s="56" t="s">
        <v>554</v>
      </c>
      <c r="CU46" s="56" t="s">
        <v>554</v>
      </c>
      <c r="DA46" s="56" t="s">
        <v>554</v>
      </c>
      <c r="DB46" s="56" t="s">
        <v>554</v>
      </c>
      <c r="DC46" s="56" t="s">
        <v>554</v>
      </c>
      <c r="DD46" s="56" t="s">
        <v>554</v>
      </c>
      <c r="DE46" s="56" t="s">
        <v>554</v>
      </c>
      <c r="DF46" s="56" t="s">
        <v>554</v>
      </c>
      <c r="DG46" s="56" t="s">
        <v>554</v>
      </c>
      <c r="DH46" s="56" t="s">
        <v>554</v>
      </c>
      <c r="DI46" s="56" t="s">
        <v>554</v>
      </c>
      <c r="DJ46" s="56" t="s">
        <v>554</v>
      </c>
      <c r="DK46" s="56" t="s">
        <v>554</v>
      </c>
      <c r="DL46" s="56" t="s">
        <v>554</v>
      </c>
      <c r="DM46" s="56" t="s">
        <v>554</v>
      </c>
      <c r="DN46" s="56" t="s">
        <v>554</v>
      </c>
      <c r="DO46" s="56" t="s">
        <v>554</v>
      </c>
      <c r="DP46" s="56" t="s">
        <v>554</v>
      </c>
      <c r="DQ46" s="56" t="s">
        <v>554</v>
      </c>
      <c r="DR46" s="56" t="s">
        <v>554</v>
      </c>
      <c r="DS46" s="56" t="s">
        <v>554</v>
      </c>
      <c r="DT46" s="56" t="s">
        <v>554</v>
      </c>
      <c r="DU46" s="56" t="s">
        <v>554</v>
      </c>
      <c r="DV46" s="56" t="s">
        <v>554</v>
      </c>
      <c r="DW46" s="56" t="s">
        <v>554</v>
      </c>
      <c r="DX46" s="56" t="s">
        <v>554</v>
      </c>
      <c r="DY46" s="56" t="s">
        <v>554</v>
      </c>
      <c r="DZ46" s="56" t="s">
        <v>554</v>
      </c>
      <c r="EA46" s="56" t="s">
        <v>554</v>
      </c>
      <c r="EB46" s="56" t="s">
        <v>554</v>
      </c>
      <c r="EC46" s="56" t="s">
        <v>554</v>
      </c>
      <c r="ED46" s="56" t="s">
        <v>554</v>
      </c>
      <c r="EE46" s="56" t="s">
        <v>554</v>
      </c>
      <c r="EF46" s="56" t="s">
        <v>554</v>
      </c>
      <c r="EG46" s="56" t="s">
        <v>554</v>
      </c>
      <c r="EH46" s="56" t="s">
        <v>554</v>
      </c>
      <c r="EI46" s="56" t="s">
        <v>554</v>
      </c>
      <c r="EJ46" s="56" t="s">
        <v>554</v>
      </c>
      <c r="EK46" s="56" t="s">
        <v>554</v>
      </c>
      <c r="EL46" s="56" t="s">
        <v>554</v>
      </c>
      <c r="EM46" s="56" t="s">
        <v>554</v>
      </c>
      <c r="EN46" s="56" t="s">
        <v>554</v>
      </c>
      <c r="EO46" s="56" t="s">
        <v>554</v>
      </c>
      <c r="EP46" s="56" t="s">
        <v>554</v>
      </c>
      <c r="EQ46" s="56" t="s">
        <v>554</v>
      </c>
      <c r="ER46" s="56" t="s">
        <v>554</v>
      </c>
      <c r="ES46" s="56" t="s">
        <v>554</v>
      </c>
      <c r="ET46" s="56" t="s">
        <v>554</v>
      </c>
      <c r="EU46" s="56" t="s">
        <v>554</v>
      </c>
      <c r="EV46" s="56" t="s">
        <v>554</v>
      </c>
      <c r="EW46" s="56" t="s">
        <v>554</v>
      </c>
      <c r="EX46" s="56" t="s">
        <v>554</v>
      </c>
      <c r="EY46" s="56" t="s">
        <v>554</v>
      </c>
      <c r="EZ46" s="56" t="s">
        <v>554</v>
      </c>
      <c r="FA46" s="56" t="s">
        <v>554</v>
      </c>
      <c r="FB46" s="56" t="s">
        <v>554</v>
      </c>
      <c r="FC46" s="56" t="s">
        <v>554</v>
      </c>
      <c r="FD46" s="56" t="s">
        <v>554</v>
      </c>
      <c r="FE46" s="56" t="s">
        <v>554</v>
      </c>
      <c r="FF46" s="56" t="s">
        <v>554</v>
      </c>
      <c r="FG46" s="56" t="s">
        <v>554</v>
      </c>
      <c r="FH46" s="56" t="s">
        <v>554</v>
      </c>
      <c r="FI46" s="56" t="s">
        <v>554</v>
      </c>
      <c r="FJ46" s="56" t="s">
        <v>554</v>
      </c>
      <c r="FK46" s="56" t="s">
        <v>554</v>
      </c>
      <c r="FL46" s="56" t="s">
        <v>554</v>
      </c>
      <c r="FM46" s="56" t="s">
        <v>554</v>
      </c>
      <c r="FN46" s="56" t="s">
        <v>554</v>
      </c>
      <c r="FO46" s="56" t="s">
        <v>554</v>
      </c>
      <c r="FP46" s="56" t="s">
        <v>554</v>
      </c>
      <c r="FQ46" s="56" t="s">
        <v>554</v>
      </c>
      <c r="FR46" s="56" t="s">
        <v>554</v>
      </c>
      <c r="FS46" s="56" t="s">
        <v>554</v>
      </c>
      <c r="FT46" s="56" t="s">
        <v>554</v>
      </c>
      <c r="FU46" s="56" t="s">
        <v>554</v>
      </c>
      <c r="FV46" s="56" t="s">
        <v>554</v>
      </c>
      <c r="FW46" s="56" t="s">
        <v>554</v>
      </c>
      <c r="FX46" s="56" t="s">
        <v>554</v>
      </c>
      <c r="FY46" s="56" t="s">
        <v>554</v>
      </c>
      <c r="FZ46" s="56" t="s">
        <v>554</v>
      </c>
      <c r="GA46" s="56" t="s">
        <v>554</v>
      </c>
      <c r="GB46" s="56" t="s">
        <v>554</v>
      </c>
      <c r="GC46" s="56" t="s">
        <v>554</v>
      </c>
      <c r="GD46" s="56" t="s">
        <v>554</v>
      </c>
      <c r="GE46" s="56" t="s">
        <v>554</v>
      </c>
      <c r="GF46" s="56" t="s">
        <v>554</v>
      </c>
      <c r="GG46" s="56" t="s">
        <v>554</v>
      </c>
      <c r="GH46" s="56" t="s">
        <v>554</v>
      </c>
      <c r="GI46" s="56" t="s">
        <v>554</v>
      </c>
      <c r="GJ46" s="56" t="s">
        <v>554</v>
      </c>
      <c r="GK46" s="56" t="s">
        <v>554</v>
      </c>
      <c r="GL46" s="56" t="s">
        <v>554</v>
      </c>
      <c r="GM46" s="56" t="s">
        <v>554</v>
      </c>
      <c r="GN46" s="56" t="s">
        <v>554</v>
      </c>
      <c r="GO46" s="56" t="s">
        <v>554</v>
      </c>
      <c r="GP46" s="56" t="s">
        <v>554</v>
      </c>
      <c r="GQ46" s="56" t="s">
        <v>554</v>
      </c>
      <c r="GR46" s="56" t="s">
        <v>554</v>
      </c>
      <c r="GS46" s="56" t="s">
        <v>554</v>
      </c>
      <c r="GT46" s="56" t="s">
        <v>554</v>
      </c>
      <c r="GU46" s="56" t="s">
        <v>554</v>
      </c>
      <c r="GW46" s="56" t="s">
        <v>554</v>
      </c>
      <c r="GX46" s="56" t="s">
        <v>554</v>
      </c>
      <c r="GY46" s="56" t="s">
        <v>554</v>
      </c>
      <c r="GZ46" s="56" t="s">
        <v>554</v>
      </c>
      <c r="HA46" s="56" t="s">
        <v>554</v>
      </c>
      <c r="HB46" s="56" t="s">
        <v>554</v>
      </c>
    </row>
    <row r="47" spans="1:210" ht="12.75" customHeight="1" x14ac:dyDescent="0.3">
      <c r="A47" s="397" t="s">
        <v>343</v>
      </c>
      <c r="B47" s="423">
        <v>9</v>
      </c>
      <c r="C47" s="397" t="s">
        <v>344</v>
      </c>
      <c r="D47" s="397" t="s">
        <v>5779</v>
      </c>
      <c r="E47" s="56" t="s">
        <v>2905</v>
      </c>
      <c r="F47" s="398" t="s">
        <v>900</v>
      </c>
      <c r="G47" s="397">
        <v>20</v>
      </c>
      <c r="H47" s="397">
        <v>0</v>
      </c>
      <c r="I47" s="56" t="s">
        <v>6476</v>
      </c>
      <c r="J47" s="56" t="s">
        <v>38</v>
      </c>
      <c r="L47" s="56" t="s">
        <v>383</v>
      </c>
      <c r="M47" s="56" t="s">
        <v>554</v>
      </c>
      <c r="N47" s="56" t="s">
        <v>554</v>
      </c>
      <c r="O47" s="56" t="s">
        <v>554</v>
      </c>
      <c r="P47" s="56" t="s">
        <v>554</v>
      </c>
      <c r="Q47" s="56" t="s">
        <v>554</v>
      </c>
      <c r="R47" s="56" t="s">
        <v>554</v>
      </c>
      <c r="S47" s="56" t="s">
        <v>554</v>
      </c>
      <c r="T47" s="56" t="s">
        <v>554</v>
      </c>
      <c r="U47" s="56" t="s">
        <v>554</v>
      </c>
      <c r="V47" s="56" t="s">
        <v>554</v>
      </c>
      <c r="W47" s="56" t="s">
        <v>554</v>
      </c>
      <c r="X47" s="56" t="s">
        <v>554</v>
      </c>
      <c r="Y47" s="56" t="s">
        <v>554</v>
      </c>
      <c r="Z47" s="56" t="s">
        <v>554</v>
      </c>
      <c r="AA47" s="56" t="s">
        <v>554</v>
      </c>
      <c r="AB47" s="56" t="s">
        <v>554</v>
      </c>
      <c r="AC47" s="56" t="s">
        <v>554</v>
      </c>
      <c r="AD47" s="56" t="s">
        <v>554</v>
      </c>
      <c r="AE47" s="56" t="s">
        <v>554</v>
      </c>
      <c r="AF47" s="56" t="s">
        <v>554</v>
      </c>
      <c r="AG47" s="56" t="s">
        <v>554</v>
      </c>
      <c r="AH47" s="56" t="s">
        <v>554</v>
      </c>
      <c r="AI47" s="56" t="s">
        <v>554</v>
      </c>
      <c r="AJ47" s="56" t="s">
        <v>554</v>
      </c>
      <c r="AK47" s="56" t="s">
        <v>554</v>
      </c>
      <c r="AL47" s="56" t="s">
        <v>554</v>
      </c>
      <c r="AM47" s="56" t="s">
        <v>554</v>
      </c>
      <c r="AN47" s="56" t="s">
        <v>554</v>
      </c>
      <c r="AO47" s="56" t="s">
        <v>554</v>
      </c>
      <c r="AP47" s="56" t="s">
        <v>554</v>
      </c>
      <c r="AQ47" s="56" t="s">
        <v>554</v>
      </c>
      <c r="AR47" s="56" t="s">
        <v>554</v>
      </c>
      <c r="AS47" s="56" t="s">
        <v>554</v>
      </c>
      <c r="AT47" s="56" t="s">
        <v>554</v>
      </c>
      <c r="AU47" s="56" t="s">
        <v>554</v>
      </c>
      <c r="AV47" s="56" t="s">
        <v>554</v>
      </c>
      <c r="AW47" s="56" t="s">
        <v>554</v>
      </c>
      <c r="AX47" s="56" t="s">
        <v>554</v>
      </c>
      <c r="AY47" s="56" t="s">
        <v>554</v>
      </c>
      <c r="AZ47" s="56" t="s">
        <v>554</v>
      </c>
      <c r="BA47" s="56" t="s">
        <v>554</v>
      </c>
      <c r="BB47" s="56" t="s">
        <v>554</v>
      </c>
      <c r="BC47" s="56" t="s">
        <v>554</v>
      </c>
      <c r="BD47" s="56" t="s">
        <v>554</v>
      </c>
      <c r="BE47" s="56" t="s">
        <v>554</v>
      </c>
      <c r="BF47" s="56" t="s">
        <v>554</v>
      </c>
      <c r="BG47" s="56" t="s">
        <v>554</v>
      </c>
      <c r="BH47" s="56" t="s">
        <v>554</v>
      </c>
      <c r="BI47" s="56" t="s">
        <v>554</v>
      </c>
      <c r="BJ47" s="56" t="s">
        <v>554</v>
      </c>
      <c r="BK47" s="56" t="s">
        <v>554</v>
      </c>
      <c r="BL47" s="56" t="s">
        <v>554</v>
      </c>
      <c r="BM47" s="56" t="s">
        <v>554</v>
      </c>
      <c r="BN47" s="56" t="s">
        <v>554</v>
      </c>
      <c r="BO47" s="56" t="s">
        <v>554</v>
      </c>
      <c r="BP47" s="56" t="s">
        <v>554</v>
      </c>
      <c r="BQ47" s="56" t="s">
        <v>554</v>
      </c>
      <c r="BR47" s="56" t="s">
        <v>554</v>
      </c>
      <c r="BS47" s="56" t="s">
        <v>554</v>
      </c>
      <c r="BT47" s="56" t="s">
        <v>554</v>
      </c>
      <c r="BU47" s="56" t="s">
        <v>554</v>
      </c>
      <c r="BV47" s="56" t="s">
        <v>554</v>
      </c>
      <c r="BW47" s="56" t="s">
        <v>554</v>
      </c>
      <c r="BX47" s="56" t="s">
        <v>554</v>
      </c>
      <c r="BY47" s="56" t="s">
        <v>554</v>
      </c>
      <c r="BZ47" s="56" t="s">
        <v>554</v>
      </c>
      <c r="CA47" s="56" t="s">
        <v>554</v>
      </c>
      <c r="CB47" s="56" t="s">
        <v>554</v>
      </c>
      <c r="CC47" s="56" t="s">
        <v>554</v>
      </c>
      <c r="CD47" s="56" t="s">
        <v>554</v>
      </c>
      <c r="CE47" s="56" t="s">
        <v>554</v>
      </c>
      <c r="CF47" s="56" t="s">
        <v>554</v>
      </c>
      <c r="CG47" s="56" t="s">
        <v>554</v>
      </c>
      <c r="CH47" s="56" t="s">
        <v>554</v>
      </c>
      <c r="CI47" s="56" t="s">
        <v>554</v>
      </c>
      <c r="CJ47" s="56" t="s">
        <v>554</v>
      </c>
      <c r="CK47" s="56" t="s">
        <v>554</v>
      </c>
      <c r="CL47" s="56" t="s">
        <v>554</v>
      </c>
      <c r="CM47" s="56" t="s">
        <v>554</v>
      </c>
      <c r="CN47" s="56" t="s">
        <v>554</v>
      </c>
      <c r="CO47" s="56" t="s">
        <v>554</v>
      </c>
      <c r="CP47" s="56" t="s">
        <v>554</v>
      </c>
      <c r="CQ47" s="56" t="s">
        <v>554</v>
      </c>
      <c r="CR47" s="56" t="s">
        <v>554</v>
      </c>
      <c r="CS47" s="56" t="s">
        <v>554</v>
      </c>
      <c r="CT47" s="56" t="s">
        <v>554</v>
      </c>
      <c r="CU47" s="56" t="s">
        <v>554</v>
      </c>
      <c r="DA47" s="56" t="s">
        <v>554</v>
      </c>
      <c r="DB47" s="56" t="s">
        <v>554</v>
      </c>
      <c r="DC47" s="56" t="s">
        <v>554</v>
      </c>
      <c r="DD47" s="56" t="s">
        <v>554</v>
      </c>
      <c r="DE47" s="56" t="s">
        <v>554</v>
      </c>
      <c r="DF47" s="56" t="s">
        <v>554</v>
      </c>
      <c r="DG47" s="56" t="s">
        <v>554</v>
      </c>
      <c r="DH47" s="56" t="s">
        <v>554</v>
      </c>
      <c r="DI47" s="56" t="s">
        <v>554</v>
      </c>
      <c r="DJ47" s="56" t="s">
        <v>554</v>
      </c>
      <c r="DK47" s="56" t="s">
        <v>554</v>
      </c>
      <c r="DL47" s="56" t="s">
        <v>554</v>
      </c>
      <c r="DM47" s="56" t="s">
        <v>554</v>
      </c>
      <c r="DN47" s="56" t="s">
        <v>554</v>
      </c>
      <c r="DO47" s="56" t="s">
        <v>554</v>
      </c>
      <c r="DP47" s="56" t="s">
        <v>554</v>
      </c>
      <c r="DQ47" s="56" t="s">
        <v>554</v>
      </c>
      <c r="DR47" s="56" t="s">
        <v>554</v>
      </c>
      <c r="DS47" s="56" t="s">
        <v>554</v>
      </c>
      <c r="DT47" s="56" t="s">
        <v>554</v>
      </c>
      <c r="DU47" s="56" t="s">
        <v>554</v>
      </c>
      <c r="DV47" s="56" t="s">
        <v>554</v>
      </c>
      <c r="DW47" s="56" t="s">
        <v>554</v>
      </c>
      <c r="DX47" s="56" t="s">
        <v>554</v>
      </c>
      <c r="DY47" s="56" t="s">
        <v>554</v>
      </c>
      <c r="DZ47" s="56" t="s">
        <v>554</v>
      </c>
      <c r="EA47" s="56" t="s">
        <v>554</v>
      </c>
      <c r="EB47" s="56" t="s">
        <v>554</v>
      </c>
      <c r="EC47" s="56" t="s">
        <v>554</v>
      </c>
      <c r="ED47" s="56" t="s">
        <v>554</v>
      </c>
      <c r="EE47" s="56" t="s">
        <v>554</v>
      </c>
      <c r="EF47" s="56" t="s">
        <v>554</v>
      </c>
      <c r="EG47" s="56" t="s">
        <v>554</v>
      </c>
      <c r="EH47" s="56" t="s">
        <v>554</v>
      </c>
      <c r="EI47" s="56" t="s">
        <v>554</v>
      </c>
      <c r="EJ47" s="56" t="s">
        <v>554</v>
      </c>
      <c r="EK47" s="56" t="s">
        <v>554</v>
      </c>
      <c r="EL47" s="56" t="s">
        <v>554</v>
      </c>
      <c r="EM47" s="56" t="s">
        <v>554</v>
      </c>
      <c r="EN47" s="56" t="s">
        <v>554</v>
      </c>
      <c r="EO47" s="56" t="s">
        <v>554</v>
      </c>
      <c r="EP47" s="56" t="s">
        <v>554</v>
      </c>
      <c r="EQ47" s="56" t="s">
        <v>554</v>
      </c>
      <c r="ER47" s="56" t="s">
        <v>554</v>
      </c>
      <c r="ES47" s="56" t="s">
        <v>554</v>
      </c>
      <c r="ET47" s="56" t="s">
        <v>554</v>
      </c>
      <c r="EU47" s="56" t="s">
        <v>554</v>
      </c>
      <c r="EV47" s="56" t="s">
        <v>554</v>
      </c>
      <c r="EW47" s="56" t="s">
        <v>554</v>
      </c>
      <c r="EX47" s="56" t="s">
        <v>554</v>
      </c>
      <c r="EY47" s="56" t="s">
        <v>554</v>
      </c>
      <c r="EZ47" s="56" t="s">
        <v>554</v>
      </c>
      <c r="FA47" s="56" t="s">
        <v>554</v>
      </c>
      <c r="FB47" s="56" t="s">
        <v>554</v>
      </c>
      <c r="FC47" s="56" t="s">
        <v>554</v>
      </c>
      <c r="FD47" s="56" t="s">
        <v>554</v>
      </c>
      <c r="FE47" s="56" t="s">
        <v>554</v>
      </c>
      <c r="FF47" s="56" t="s">
        <v>554</v>
      </c>
      <c r="FG47" s="56" t="s">
        <v>554</v>
      </c>
      <c r="FH47" s="56" t="s">
        <v>554</v>
      </c>
      <c r="FI47" s="56" t="s">
        <v>554</v>
      </c>
      <c r="FJ47" s="56" t="s">
        <v>554</v>
      </c>
      <c r="FK47" s="56" t="s">
        <v>554</v>
      </c>
      <c r="FL47" s="56" t="s">
        <v>554</v>
      </c>
      <c r="FM47" s="56" t="s">
        <v>554</v>
      </c>
      <c r="FN47" s="56" t="s">
        <v>554</v>
      </c>
      <c r="FO47" s="56" t="s">
        <v>554</v>
      </c>
      <c r="FP47" s="56" t="s">
        <v>554</v>
      </c>
      <c r="FQ47" s="56" t="s">
        <v>554</v>
      </c>
      <c r="FR47" s="56" t="s">
        <v>554</v>
      </c>
      <c r="FS47" s="56" t="s">
        <v>554</v>
      </c>
      <c r="FT47" s="56" t="s">
        <v>554</v>
      </c>
      <c r="FU47" s="56" t="s">
        <v>554</v>
      </c>
      <c r="FV47" s="56" t="s">
        <v>554</v>
      </c>
      <c r="FW47" s="56" t="s">
        <v>554</v>
      </c>
      <c r="FX47" s="56" t="s">
        <v>554</v>
      </c>
      <c r="FY47" s="56" t="s">
        <v>554</v>
      </c>
      <c r="FZ47" s="56" t="s">
        <v>554</v>
      </c>
      <c r="GA47" s="56" t="s">
        <v>554</v>
      </c>
      <c r="GB47" s="56" t="s">
        <v>554</v>
      </c>
      <c r="GC47" s="56" t="s">
        <v>554</v>
      </c>
      <c r="GD47" s="56" t="s">
        <v>554</v>
      </c>
      <c r="GE47" s="56" t="s">
        <v>554</v>
      </c>
      <c r="GF47" s="56" t="s">
        <v>554</v>
      </c>
      <c r="GG47" s="56" t="s">
        <v>554</v>
      </c>
      <c r="GH47" s="56" t="s">
        <v>554</v>
      </c>
      <c r="GI47" s="56" t="s">
        <v>554</v>
      </c>
      <c r="GJ47" s="56" t="s">
        <v>554</v>
      </c>
      <c r="GK47" s="56" t="s">
        <v>554</v>
      </c>
      <c r="GL47" s="56" t="s">
        <v>554</v>
      </c>
      <c r="GM47" s="56" t="s">
        <v>554</v>
      </c>
      <c r="GN47" s="56" t="s">
        <v>554</v>
      </c>
      <c r="GO47" s="56" t="s">
        <v>554</v>
      </c>
      <c r="GP47" s="56" t="s">
        <v>554</v>
      </c>
      <c r="GQ47" s="56" t="s">
        <v>554</v>
      </c>
      <c r="GR47" s="56" t="s">
        <v>554</v>
      </c>
      <c r="GS47" s="56" t="s">
        <v>554</v>
      </c>
      <c r="GT47" s="56" t="s">
        <v>554</v>
      </c>
      <c r="GU47" s="56" t="s">
        <v>554</v>
      </c>
      <c r="GW47" s="56" t="s">
        <v>554</v>
      </c>
      <c r="GX47" s="56" t="s">
        <v>554</v>
      </c>
      <c r="GY47" s="56" t="s">
        <v>554</v>
      </c>
      <c r="GZ47" s="56" t="s">
        <v>554</v>
      </c>
      <c r="HA47" s="56" t="s">
        <v>554</v>
      </c>
      <c r="HB47" s="56" t="s">
        <v>554</v>
      </c>
    </row>
    <row r="48" spans="1:210" ht="12.75" customHeight="1" x14ac:dyDescent="0.3">
      <c r="A48" s="397" t="s">
        <v>343</v>
      </c>
      <c r="B48" s="423">
        <v>10</v>
      </c>
      <c r="C48" s="397" t="s">
        <v>344</v>
      </c>
      <c r="D48" s="397" t="s">
        <v>5780</v>
      </c>
      <c r="E48" s="56" t="s">
        <v>2906</v>
      </c>
      <c r="F48" s="398" t="s">
        <v>900</v>
      </c>
      <c r="G48" s="397">
        <v>19</v>
      </c>
      <c r="H48" s="397">
        <v>0</v>
      </c>
      <c r="I48" s="56" t="s">
        <v>6476</v>
      </c>
      <c r="J48" s="56" t="s">
        <v>38</v>
      </c>
      <c r="L48" s="56" t="s">
        <v>385</v>
      </c>
      <c r="M48" s="56">
        <v>1</v>
      </c>
      <c r="N48" s="56">
        <v>0</v>
      </c>
      <c r="O48" s="56">
        <v>0</v>
      </c>
      <c r="P48" s="56">
        <v>0</v>
      </c>
      <c r="Q48" s="56">
        <v>4</v>
      </c>
      <c r="R48" s="56">
        <v>5</v>
      </c>
      <c r="S48" s="56">
        <v>3</v>
      </c>
      <c r="T48" s="56">
        <v>6</v>
      </c>
      <c r="U48" s="56">
        <v>0</v>
      </c>
      <c r="V48" s="56">
        <v>0</v>
      </c>
      <c r="W48" s="56">
        <v>0</v>
      </c>
      <c r="X48" s="56">
        <v>1</v>
      </c>
      <c r="Y48" s="56">
        <v>0</v>
      </c>
      <c r="Z48" s="56">
        <v>0</v>
      </c>
      <c r="AA48" s="56">
        <v>20</v>
      </c>
      <c r="AB48" s="56">
        <v>0</v>
      </c>
      <c r="AC48" s="56">
        <v>0</v>
      </c>
      <c r="AD48" s="56">
        <v>0</v>
      </c>
      <c r="AE48" s="56">
        <v>0</v>
      </c>
      <c r="AF48" s="56">
        <v>0</v>
      </c>
      <c r="AG48" s="56">
        <v>0</v>
      </c>
      <c r="AH48" s="56">
        <v>0</v>
      </c>
      <c r="AI48" s="56">
        <v>0</v>
      </c>
      <c r="AJ48" s="56">
        <v>0</v>
      </c>
      <c r="AK48" s="56">
        <v>0</v>
      </c>
      <c r="AL48" s="56">
        <v>0</v>
      </c>
      <c r="AM48" s="56">
        <v>0</v>
      </c>
      <c r="AN48" s="56">
        <v>0</v>
      </c>
      <c r="AO48" s="56">
        <v>0</v>
      </c>
      <c r="AP48" s="56">
        <v>0</v>
      </c>
      <c r="AQ48" s="56">
        <v>1</v>
      </c>
      <c r="AR48" s="56">
        <v>0</v>
      </c>
      <c r="AS48" s="56">
        <v>0</v>
      </c>
      <c r="AT48" s="56">
        <v>0</v>
      </c>
      <c r="AU48" s="56">
        <v>4</v>
      </c>
      <c r="AV48" s="56">
        <v>5</v>
      </c>
      <c r="AW48" s="56">
        <v>3</v>
      </c>
      <c r="AX48" s="56">
        <v>6</v>
      </c>
      <c r="AY48" s="56">
        <v>0</v>
      </c>
      <c r="AZ48" s="56">
        <v>0</v>
      </c>
      <c r="BA48" s="56">
        <v>0</v>
      </c>
      <c r="BB48" s="56">
        <v>1</v>
      </c>
      <c r="BC48" s="56">
        <v>0</v>
      </c>
      <c r="BD48" s="56">
        <v>0</v>
      </c>
      <c r="BE48" s="56">
        <v>20</v>
      </c>
      <c r="BF48" s="56">
        <v>0</v>
      </c>
      <c r="BG48" s="56">
        <v>0</v>
      </c>
      <c r="BH48" s="56" t="s">
        <v>7268</v>
      </c>
      <c r="BI48" s="56">
        <v>299973</v>
      </c>
      <c r="BJ48" s="56" t="s">
        <v>7268</v>
      </c>
      <c r="BK48" s="56">
        <v>767205</v>
      </c>
      <c r="BL48" s="56">
        <v>400</v>
      </c>
      <c r="BM48" s="56">
        <v>35496</v>
      </c>
      <c r="BN48" s="56">
        <v>9744</v>
      </c>
      <c r="BO48" s="56">
        <v>20</v>
      </c>
      <c r="BP48" s="56" t="s">
        <v>554</v>
      </c>
      <c r="BQ48" s="56">
        <v>109213</v>
      </c>
      <c r="BR48" s="56">
        <v>142242</v>
      </c>
      <c r="BS48" s="56">
        <v>159029</v>
      </c>
      <c r="BT48" s="56">
        <v>42861</v>
      </c>
      <c r="BU48" s="56">
        <v>29211</v>
      </c>
      <c r="BV48" s="56">
        <v>373343</v>
      </c>
      <c r="BW48" s="56">
        <v>3316</v>
      </c>
      <c r="BX48" s="56">
        <v>485872</v>
      </c>
      <c r="BY48" s="56">
        <v>118</v>
      </c>
      <c r="BZ48" s="56">
        <v>21804</v>
      </c>
      <c r="CA48" s="56">
        <v>8493</v>
      </c>
      <c r="CB48" s="56">
        <v>11242</v>
      </c>
      <c r="CC48" s="56">
        <v>3214</v>
      </c>
      <c r="CD48" s="56">
        <v>44753</v>
      </c>
      <c r="CE48" s="56">
        <v>44871</v>
      </c>
      <c r="CF48" s="56">
        <v>110</v>
      </c>
      <c r="CG48" s="56">
        <v>13936</v>
      </c>
      <c r="CH48" s="56">
        <v>2383</v>
      </c>
      <c r="CI48" s="56">
        <v>11571</v>
      </c>
      <c r="CJ48" s="56">
        <v>11146</v>
      </c>
      <c r="CK48" s="56">
        <v>7000</v>
      </c>
      <c r="CL48" s="56">
        <v>2695</v>
      </c>
      <c r="CM48" s="56">
        <v>155719</v>
      </c>
      <c r="CN48" s="56">
        <v>0</v>
      </c>
      <c r="CO48" s="56">
        <v>27890</v>
      </c>
      <c r="CP48" s="56">
        <v>0</v>
      </c>
      <c r="CQ48" s="56">
        <v>28000</v>
      </c>
      <c r="CR48" s="56">
        <v>0</v>
      </c>
      <c r="CS48" s="56">
        <v>876</v>
      </c>
      <c r="CT48" s="56">
        <v>144</v>
      </c>
      <c r="CU48" s="56">
        <v>272</v>
      </c>
      <c r="DA48" s="56">
        <v>1292</v>
      </c>
      <c r="DB48" s="56">
        <v>1292</v>
      </c>
      <c r="DC48" s="56" t="s">
        <v>554</v>
      </c>
      <c r="DD48" s="56" t="s">
        <v>554</v>
      </c>
      <c r="DE48" s="56" t="s">
        <v>554</v>
      </c>
      <c r="DF48" s="56" t="s">
        <v>554</v>
      </c>
      <c r="DG48" s="56" t="s">
        <v>554</v>
      </c>
      <c r="DH48" s="56">
        <v>350878</v>
      </c>
      <c r="DI48" s="56">
        <v>150148</v>
      </c>
      <c r="DJ48" s="56">
        <v>148827</v>
      </c>
      <c r="DK48" s="56">
        <v>25753</v>
      </c>
      <c r="DL48" s="56">
        <v>675606</v>
      </c>
      <c r="DM48" s="56">
        <v>89225</v>
      </c>
      <c r="DN48" s="56">
        <v>32004</v>
      </c>
      <c r="DO48" s="56">
        <v>7733</v>
      </c>
      <c r="DP48" s="56">
        <v>47537</v>
      </c>
      <c r="DQ48" s="56" t="s">
        <v>554</v>
      </c>
      <c r="DR48" s="56">
        <v>23822</v>
      </c>
      <c r="DS48" s="56">
        <v>7029</v>
      </c>
      <c r="DT48" s="56">
        <v>0</v>
      </c>
      <c r="DU48" s="56">
        <v>128962</v>
      </c>
      <c r="DV48" s="56">
        <v>39159</v>
      </c>
      <c r="DW48" s="56">
        <v>16369</v>
      </c>
      <c r="DX48" s="56">
        <v>55.9</v>
      </c>
      <c r="DY48" s="56">
        <v>68.87</v>
      </c>
      <c r="DZ48" s="56">
        <v>79.400000000000006</v>
      </c>
      <c r="EA48" s="56" t="s">
        <v>554</v>
      </c>
      <c r="EB48" s="56" t="s">
        <v>554</v>
      </c>
      <c r="EC48" s="56" t="s">
        <v>554</v>
      </c>
      <c r="ED48" s="56">
        <v>27617</v>
      </c>
      <c r="EE48" s="56">
        <v>703</v>
      </c>
      <c r="EF48" s="56" t="s">
        <v>554</v>
      </c>
      <c r="EG48" s="56" t="s">
        <v>554</v>
      </c>
      <c r="EH48" s="56" t="s">
        <v>554</v>
      </c>
      <c r="EI48" s="56" t="s">
        <v>554</v>
      </c>
      <c r="EJ48" s="56" t="s">
        <v>554</v>
      </c>
      <c r="EK48" s="56">
        <v>166</v>
      </c>
      <c r="EL48" s="56">
        <v>38</v>
      </c>
      <c r="EM48" s="56" t="s">
        <v>554</v>
      </c>
      <c r="EN48" s="56" t="s">
        <v>554</v>
      </c>
      <c r="EO48" s="56">
        <v>5708</v>
      </c>
      <c r="EP48" s="56">
        <v>103956</v>
      </c>
      <c r="EQ48" s="56">
        <v>76826</v>
      </c>
      <c r="ER48" s="56">
        <v>54854</v>
      </c>
      <c r="ES48" s="56">
        <v>26740</v>
      </c>
      <c r="ET48" s="56">
        <v>33061</v>
      </c>
      <c r="EU48" s="56">
        <v>32000</v>
      </c>
      <c r="EV48" s="56">
        <v>3234</v>
      </c>
      <c r="EW48" s="56">
        <v>4733</v>
      </c>
      <c r="EX48" s="56">
        <v>12369</v>
      </c>
      <c r="EY48" s="56">
        <v>11188</v>
      </c>
      <c r="EZ48" s="56">
        <v>4462</v>
      </c>
      <c r="FA48" s="56">
        <v>396</v>
      </c>
      <c r="FB48" s="56">
        <v>0</v>
      </c>
      <c r="FC48" s="56">
        <v>61629</v>
      </c>
      <c r="FD48" s="56">
        <v>0</v>
      </c>
      <c r="FE48" s="56">
        <v>1</v>
      </c>
      <c r="FF48" s="56">
        <v>431157</v>
      </c>
      <c r="FG48" s="56" t="s">
        <v>554</v>
      </c>
      <c r="FH48" s="56" t="s">
        <v>554</v>
      </c>
      <c r="FI48" s="56" t="s">
        <v>554</v>
      </c>
      <c r="FJ48" s="56" t="s">
        <v>554</v>
      </c>
      <c r="FK48" s="56" t="s">
        <v>554</v>
      </c>
      <c r="FL48" s="56" t="s">
        <v>554</v>
      </c>
      <c r="FM48" s="56" t="s">
        <v>554</v>
      </c>
      <c r="FN48" s="56" t="s">
        <v>554</v>
      </c>
      <c r="FO48" s="56" t="s">
        <v>554</v>
      </c>
      <c r="FP48" s="56" t="s">
        <v>554</v>
      </c>
      <c r="FQ48" s="56" t="s">
        <v>554</v>
      </c>
      <c r="FR48" s="56" t="s">
        <v>554</v>
      </c>
      <c r="FS48" s="56" t="s">
        <v>554</v>
      </c>
      <c r="FT48" s="56" t="s">
        <v>554</v>
      </c>
      <c r="FU48" s="56" t="s">
        <v>554</v>
      </c>
      <c r="FV48" s="56" t="s">
        <v>554</v>
      </c>
      <c r="FW48" s="56" t="s">
        <v>554</v>
      </c>
      <c r="FX48" s="56" t="s">
        <v>554</v>
      </c>
      <c r="FY48" s="56" t="s">
        <v>554</v>
      </c>
      <c r="FZ48" s="56" t="s">
        <v>554</v>
      </c>
      <c r="GA48" s="56" t="s">
        <v>554</v>
      </c>
      <c r="GB48" s="56" t="s">
        <v>554</v>
      </c>
      <c r="GC48" s="56" t="s">
        <v>554</v>
      </c>
      <c r="GD48" s="56" t="s">
        <v>554</v>
      </c>
      <c r="GE48" s="56" t="s">
        <v>554</v>
      </c>
      <c r="GF48" s="56" t="s">
        <v>554</v>
      </c>
      <c r="GG48" s="56" t="s">
        <v>554</v>
      </c>
      <c r="GH48" s="56" t="s">
        <v>554</v>
      </c>
      <c r="GI48" s="56" t="s">
        <v>554</v>
      </c>
      <c r="GJ48" s="56" t="s">
        <v>554</v>
      </c>
      <c r="GK48" s="56" t="s">
        <v>554</v>
      </c>
      <c r="GL48" s="56" t="s">
        <v>554</v>
      </c>
      <c r="GM48" s="56" t="s">
        <v>554</v>
      </c>
      <c r="GN48" s="56">
        <v>0</v>
      </c>
      <c r="GO48" s="56" t="s">
        <v>554</v>
      </c>
      <c r="GP48" s="56" t="s">
        <v>554</v>
      </c>
      <c r="GQ48" s="56" t="s">
        <v>554</v>
      </c>
      <c r="GR48" s="56" t="s">
        <v>554</v>
      </c>
      <c r="GS48" s="56" t="s">
        <v>554</v>
      </c>
      <c r="GT48" s="56" t="s">
        <v>7269</v>
      </c>
      <c r="GU48" s="56" t="s">
        <v>554</v>
      </c>
      <c r="GW48" s="56">
        <v>20</v>
      </c>
      <c r="GX48" s="56">
        <v>0</v>
      </c>
      <c r="GY48" s="56">
        <v>15</v>
      </c>
      <c r="GZ48" s="56">
        <v>5</v>
      </c>
      <c r="HA48" s="56">
        <v>0</v>
      </c>
      <c r="HB48" s="56">
        <v>0</v>
      </c>
    </row>
    <row r="49" spans="1:210" ht="12.75" customHeight="1" x14ac:dyDescent="0.3">
      <c r="A49" s="397" t="s">
        <v>343</v>
      </c>
      <c r="B49" s="423">
        <v>11</v>
      </c>
      <c r="C49" s="397" t="s">
        <v>344</v>
      </c>
      <c r="D49" s="397" t="s">
        <v>5781</v>
      </c>
      <c r="E49" s="56" t="s">
        <v>2907</v>
      </c>
      <c r="F49" s="398" t="s">
        <v>900</v>
      </c>
      <c r="G49" s="397">
        <v>31</v>
      </c>
      <c r="H49" s="397">
        <v>0</v>
      </c>
      <c r="I49" s="56" t="s">
        <v>6476</v>
      </c>
      <c r="J49" s="56" t="s">
        <v>38</v>
      </c>
      <c r="L49" s="56" t="s">
        <v>387</v>
      </c>
      <c r="M49" s="56" t="s">
        <v>554</v>
      </c>
      <c r="N49" s="56" t="s">
        <v>554</v>
      </c>
      <c r="O49" s="56" t="s">
        <v>554</v>
      </c>
      <c r="P49" s="56" t="s">
        <v>554</v>
      </c>
      <c r="Q49" s="56" t="s">
        <v>554</v>
      </c>
      <c r="R49" s="56" t="s">
        <v>554</v>
      </c>
      <c r="S49" s="56" t="s">
        <v>554</v>
      </c>
      <c r="T49" s="56" t="s">
        <v>554</v>
      </c>
      <c r="U49" s="56" t="s">
        <v>554</v>
      </c>
      <c r="V49" s="56" t="s">
        <v>554</v>
      </c>
      <c r="W49" s="56" t="s">
        <v>554</v>
      </c>
      <c r="X49" s="56" t="s">
        <v>554</v>
      </c>
      <c r="Y49" s="56" t="s">
        <v>554</v>
      </c>
      <c r="Z49" s="56" t="s">
        <v>554</v>
      </c>
      <c r="AA49" s="56" t="s">
        <v>554</v>
      </c>
      <c r="AB49" s="56" t="s">
        <v>554</v>
      </c>
      <c r="AC49" s="56" t="s">
        <v>554</v>
      </c>
      <c r="AD49" s="56" t="s">
        <v>554</v>
      </c>
      <c r="AE49" s="56" t="s">
        <v>554</v>
      </c>
      <c r="AF49" s="56" t="s">
        <v>554</v>
      </c>
      <c r="AG49" s="56" t="s">
        <v>554</v>
      </c>
      <c r="AH49" s="56" t="s">
        <v>554</v>
      </c>
      <c r="AI49" s="56" t="s">
        <v>554</v>
      </c>
      <c r="AJ49" s="56" t="s">
        <v>554</v>
      </c>
      <c r="AK49" s="56" t="s">
        <v>554</v>
      </c>
      <c r="AL49" s="56" t="s">
        <v>554</v>
      </c>
      <c r="AM49" s="56" t="s">
        <v>554</v>
      </c>
      <c r="AN49" s="56" t="s">
        <v>554</v>
      </c>
      <c r="AO49" s="56" t="s">
        <v>554</v>
      </c>
      <c r="AP49" s="56" t="s">
        <v>554</v>
      </c>
      <c r="AQ49" s="56" t="s">
        <v>554</v>
      </c>
      <c r="AR49" s="56" t="s">
        <v>554</v>
      </c>
      <c r="AS49" s="56" t="s">
        <v>554</v>
      </c>
      <c r="AT49" s="56" t="s">
        <v>554</v>
      </c>
      <c r="AU49" s="56" t="s">
        <v>554</v>
      </c>
      <c r="AV49" s="56" t="s">
        <v>554</v>
      </c>
      <c r="AW49" s="56" t="s">
        <v>554</v>
      </c>
      <c r="AX49" s="56" t="s">
        <v>554</v>
      </c>
      <c r="AY49" s="56" t="s">
        <v>554</v>
      </c>
      <c r="AZ49" s="56" t="s">
        <v>554</v>
      </c>
      <c r="BA49" s="56" t="s">
        <v>554</v>
      </c>
      <c r="BB49" s="56" t="s">
        <v>554</v>
      </c>
      <c r="BC49" s="56" t="s">
        <v>554</v>
      </c>
      <c r="BD49" s="56" t="s">
        <v>554</v>
      </c>
      <c r="BE49" s="56" t="s">
        <v>554</v>
      </c>
      <c r="BF49" s="56" t="s">
        <v>554</v>
      </c>
      <c r="BG49" s="56" t="s">
        <v>554</v>
      </c>
      <c r="BH49" s="56" t="s">
        <v>554</v>
      </c>
      <c r="BI49" s="56" t="s">
        <v>554</v>
      </c>
      <c r="BJ49" s="56" t="s">
        <v>554</v>
      </c>
      <c r="BK49" s="56" t="s">
        <v>554</v>
      </c>
      <c r="BL49" s="56" t="s">
        <v>554</v>
      </c>
      <c r="BM49" s="56" t="s">
        <v>554</v>
      </c>
      <c r="BN49" s="56" t="s">
        <v>554</v>
      </c>
      <c r="BO49" s="56" t="s">
        <v>554</v>
      </c>
      <c r="BP49" s="56" t="s">
        <v>554</v>
      </c>
      <c r="BQ49" s="56" t="s">
        <v>554</v>
      </c>
      <c r="BR49" s="56" t="s">
        <v>554</v>
      </c>
      <c r="BS49" s="56" t="s">
        <v>554</v>
      </c>
      <c r="BT49" s="56" t="s">
        <v>554</v>
      </c>
      <c r="BU49" s="56" t="s">
        <v>554</v>
      </c>
      <c r="BV49" s="56" t="s">
        <v>554</v>
      </c>
      <c r="BW49" s="56" t="s">
        <v>554</v>
      </c>
      <c r="BX49" s="56" t="s">
        <v>554</v>
      </c>
      <c r="BY49" s="56" t="s">
        <v>554</v>
      </c>
      <c r="BZ49" s="56" t="s">
        <v>554</v>
      </c>
      <c r="CA49" s="56" t="s">
        <v>554</v>
      </c>
      <c r="CB49" s="56" t="s">
        <v>554</v>
      </c>
      <c r="CC49" s="56" t="s">
        <v>554</v>
      </c>
      <c r="CD49" s="56" t="s">
        <v>554</v>
      </c>
      <c r="CE49" s="56" t="s">
        <v>554</v>
      </c>
      <c r="CF49" s="56" t="s">
        <v>554</v>
      </c>
      <c r="CG49" s="56" t="s">
        <v>554</v>
      </c>
      <c r="CH49" s="56" t="s">
        <v>554</v>
      </c>
      <c r="CI49" s="56" t="s">
        <v>554</v>
      </c>
      <c r="CJ49" s="56" t="s">
        <v>554</v>
      </c>
      <c r="CK49" s="56" t="s">
        <v>554</v>
      </c>
      <c r="CL49" s="56" t="s">
        <v>554</v>
      </c>
      <c r="CM49" s="56" t="s">
        <v>554</v>
      </c>
      <c r="CN49" s="56" t="s">
        <v>554</v>
      </c>
      <c r="CO49" s="56" t="s">
        <v>554</v>
      </c>
      <c r="CP49" s="56" t="s">
        <v>554</v>
      </c>
      <c r="CQ49" s="56" t="s">
        <v>554</v>
      </c>
      <c r="CR49" s="56" t="s">
        <v>554</v>
      </c>
      <c r="CS49" s="56" t="s">
        <v>554</v>
      </c>
      <c r="CT49" s="56" t="s">
        <v>554</v>
      </c>
      <c r="CU49" s="56" t="s">
        <v>554</v>
      </c>
      <c r="DA49" s="56" t="s">
        <v>554</v>
      </c>
      <c r="DB49" s="56" t="s">
        <v>554</v>
      </c>
      <c r="DC49" s="56" t="s">
        <v>554</v>
      </c>
      <c r="DD49" s="56" t="s">
        <v>554</v>
      </c>
      <c r="DE49" s="56" t="s">
        <v>554</v>
      </c>
      <c r="DF49" s="56" t="s">
        <v>554</v>
      </c>
      <c r="DG49" s="56" t="s">
        <v>554</v>
      </c>
      <c r="DH49" s="56" t="s">
        <v>554</v>
      </c>
      <c r="DI49" s="56" t="s">
        <v>554</v>
      </c>
      <c r="DJ49" s="56" t="s">
        <v>554</v>
      </c>
      <c r="DK49" s="56" t="s">
        <v>554</v>
      </c>
      <c r="DL49" s="56" t="s">
        <v>554</v>
      </c>
      <c r="DM49" s="56" t="s">
        <v>554</v>
      </c>
      <c r="DN49" s="56" t="s">
        <v>554</v>
      </c>
      <c r="DO49" s="56" t="s">
        <v>554</v>
      </c>
      <c r="DP49" s="56" t="s">
        <v>554</v>
      </c>
      <c r="DQ49" s="56" t="s">
        <v>554</v>
      </c>
      <c r="DR49" s="56" t="s">
        <v>554</v>
      </c>
      <c r="DS49" s="56" t="s">
        <v>554</v>
      </c>
      <c r="DT49" s="56" t="s">
        <v>554</v>
      </c>
      <c r="DU49" s="56" t="s">
        <v>554</v>
      </c>
      <c r="DV49" s="56" t="s">
        <v>554</v>
      </c>
      <c r="DW49" s="56" t="s">
        <v>554</v>
      </c>
      <c r="DX49" s="56" t="s">
        <v>554</v>
      </c>
      <c r="DY49" s="56" t="s">
        <v>554</v>
      </c>
      <c r="DZ49" s="56" t="s">
        <v>554</v>
      </c>
      <c r="EA49" s="56" t="s">
        <v>554</v>
      </c>
      <c r="EB49" s="56" t="s">
        <v>554</v>
      </c>
      <c r="EC49" s="56" t="s">
        <v>554</v>
      </c>
      <c r="ED49" s="56" t="s">
        <v>554</v>
      </c>
      <c r="EE49" s="56" t="s">
        <v>554</v>
      </c>
      <c r="EF49" s="56" t="s">
        <v>554</v>
      </c>
      <c r="EG49" s="56" t="s">
        <v>554</v>
      </c>
      <c r="EH49" s="56" t="s">
        <v>554</v>
      </c>
      <c r="EI49" s="56" t="s">
        <v>554</v>
      </c>
      <c r="EJ49" s="56" t="s">
        <v>554</v>
      </c>
      <c r="EK49" s="56" t="s">
        <v>554</v>
      </c>
      <c r="EL49" s="56" t="s">
        <v>554</v>
      </c>
      <c r="EM49" s="56" t="s">
        <v>554</v>
      </c>
      <c r="EN49" s="56" t="s">
        <v>554</v>
      </c>
      <c r="EO49" s="56" t="s">
        <v>554</v>
      </c>
      <c r="EP49" s="56" t="s">
        <v>554</v>
      </c>
      <c r="EQ49" s="56" t="s">
        <v>554</v>
      </c>
      <c r="ER49" s="56" t="s">
        <v>554</v>
      </c>
      <c r="ES49" s="56" t="s">
        <v>554</v>
      </c>
      <c r="ET49" s="56" t="s">
        <v>554</v>
      </c>
      <c r="EU49" s="56" t="s">
        <v>554</v>
      </c>
      <c r="EV49" s="56" t="s">
        <v>554</v>
      </c>
      <c r="EW49" s="56" t="s">
        <v>554</v>
      </c>
      <c r="EX49" s="56" t="s">
        <v>554</v>
      </c>
      <c r="EY49" s="56" t="s">
        <v>554</v>
      </c>
      <c r="EZ49" s="56" t="s">
        <v>554</v>
      </c>
      <c r="FA49" s="56" t="s">
        <v>554</v>
      </c>
      <c r="FB49" s="56" t="s">
        <v>554</v>
      </c>
      <c r="FC49" s="56" t="s">
        <v>554</v>
      </c>
      <c r="FD49" s="56" t="s">
        <v>554</v>
      </c>
      <c r="FE49" s="56" t="s">
        <v>554</v>
      </c>
      <c r="FF49" s="56" t="s">
        <v>554</v>
      </c>
      <c r="FG49" s="56" t="s">
        <v>554</v>
      </c>
      <c r="FH49" s="56" t="s">
        <v>554</v>
      </c>
      <c r="FI49" s="56" t="s">
        <v>554</v>
      </c>
      <c r="FJ49" s="56" t="s">
        <v>554</v>
      </c>
      <c r="FK49" s="56" t="s">
        <v>554</v>
      </c>
      <c r="FL49" s="56" t="s">
        <v>554</v>
      </c>
      <c r="FM49" s="56" t="s">
        <v>554</v>
      </c>
      <c r="FN49" s="56" t="s">
        <v>554</v>
      </c>
      <c r="FO49" s="56" t="s">
        <v>554</v>
      </c>
      <c r="FP49" s="56" t="s">
        <v>554</v>
      </c>
      <c r="FQ49" s="56" t="s">
        <v>554</v>
      </c>
      <c r="FR49" s="56" t="s">
        <v>554</v>
      </c>
      <c r="FS49" s="56" t="s">
        <v>554</v>
      </c>
      <c r="FT49" s="56" t="s">
        <v>554</v>
      </c>
      <c r="FU49" s="56" t="s">
        <v>554</v>
      </c>
      <c r="FV49" s="56" t="s">
        <v>554</v>
      </c>
      <c r="FW49" s="56" t="s">
        <v>554</v>
      </c>
      <c r="FX49" s="56" t="s">
        <v>554</v>
      </c>
      <c r="FY49" s="56" t="s">
        <v>554</v>
      </c>
      <c r="FZ49" s="56" t="s">
        <v>554</v>
      </c>
      <c r="GA49" s="56" t="s">
        <v>554</v>
      </c>
      <c r="GB49" s="56" t="s">
        <v>554</v>
      </c>
      <c r="GC49" s="56" t="s">
        <v>554</v>
      </c>
      <c r="GD49" s="56" t="s">
        <v>554</v>
      </c>
      <c r="GE49" s="56" t="s">
        <v>554</v>
      </c>
      <c r="GF49" s="56" t="s">
        <v>554</v>
      </c>
      <c r="GG49" s="56" t="s">
        <v>554</v>
      </c>
      <c r="GH49" s="56" t="s">
        <v>554</v>
      </c>
      <c r="GI49" s="56" t="s">
        <v>554</v>
      </c>
      <c r="GJ49" s="56" t="s">
        <v>554</v>
      </c>
      <c r="GK49" s="56" t="s">
        <v>554</v>
      </c>
      <c r="GL49" s="56" t="s">
        <v>554</v>
      </c>
      <c r="GM49" s="56" t="s">
        <v>554</v>
      </c>
      <c r="GN49" s="56" t="s">
        <v>554</v>
      </c>
      <c r="GO49" s="56" t="s">
        <v>554</v>
      </c>
      <c r="GP49" s="56" t="s">
        <v>554</v>
      </c>
      <c r="GQ49" s="56" t="s">
        <v>554</v>
      </c>
      <c r="GR49" s="56" t="s">
        <v>554</v>
      </c>
      <c r="GS49" s="56" t="s">
        <v>554</v>
      </c>
      <c r="GT49" s="56" t="s">
        <v>554</v>
      </c>
      <c r="GU49" s="56" t="s">
        <v>554</v>
      </c>
      <c r="GW49" s="56" t="s">
        <v>554</v>
      </c>
      <c r="GX49" s="56" t="s">
        <v>554</v>
      </c>
      <c r="GY49" s="56" t="s">
        <v>554</v>
      </c>
      <c r="GZ49" s="56" t="s">
        <v>554</v>
      </c>
      <c r="HA49" s="56" t="s">
        <v>554</v>
      </c>
      <c r="HB49" s="56" t="s">
        <v>554</v>
      </c>
    </row>
    <row r="50" spans="1:210" ht="12.75" customHeight="1" x14ac:dyDescent="0.3">
      <c r="A50" s="397" t="s">
        <v>343</v>
      </c>
      <c r="B50" s="423">
        <v>12</v>
      </c>
      <c r="C50" s="397" t="s">
        <v>344</v>
      </c>
      <c r="D50" s="397" t="s">
        <v>5782</v>
      </c>
      <c r="E50" s="56" t="s">
        <v>1138</v>
      </c>
      <c r="F50" s="398" t="s">
        <v>900</v>
      </c>
      <c r="G50" s="397">
        <v>48.5</v>
      </c>
      <c r="H50" s="397">
        <v>0</v>
      </c>
      <c r="I50" s="56" t="s">
        <v>6476</v>
      </c>
      <c r="J50" s="56" t="s">
        <v>38</v>
      </c>
      <c r="L50" s="56" t="s">
        <v>388</v>
      </c>
      <c r="M50" s="56">
        <v>0</v>
      </c>
      <c r="N50" s="56">
        <v>0</v>
      </c>
      <c r="O50" s="56">
        <v>0</v>
      </c>
      <c r="P50" s="56">
        <v>0</v>
      </c>
      <c r="Q50" s="56">
        <v>1</v>
      </c>
      <c r="R50" s="56">
        <v>5</v>
      </c>
      <c r="S50" s="56">
        <v>0</v>
      </c>
      <c r="T50" s="56">
        <v>0</v>
      </c>
      <c r="U50" s="56">
        <v>0</v>
      </c>
      <c r="V50" s="56">
        <v>0</v>
      </c>
      <c r="W50" s="56">
        <v>0</v>
      </c>
      <c r="X50" s="56">
        <v>0</v>
      </c>
      <c r="Y50" s="56">
        <v>0</v>
      </c>
      <c r="Z50" s="56">
        <v>0</v>
      </c>
      <c r="AA50" s="56">
        <v>6</v>
      </c>
      <c r="AB50" s="56">
        <v>0</v>
      </c>
      <c r="AC50" s="56">
        <v>0</v>
      </c>
      <c r="AD50" s="56">
        <v>0</v>
      </c>
      <c r="AE50" s="56">
        <v>0</v>
      </c>
      <c r="AF50" s="56">
        <v>0</v>
      </c>
      <c r="AG50" s="56">
        <v>0</v>
      </c>
      <c r="AH50" s="56">
        <v>0</v>
      </c>
      <c r="AI50" s="56">
        <v>0</v>
      </c>
      <c r="AJ50" s="56">
        <v>0</v>
      </c>
      <c r="AK50" s="56">
        <v>0</v>
      </c>
      <c r="AL50" s="56">
        <v>0</v>
      </c>
      <c r="AM50" s="56">
        <v>0</v>
      </c>
      <c r="AN50" s="56">
        <v>0</v>
      </c>
      <c r="AO50" s="56">
        <v>0</v>
      </c>
      <c r="AP50" s="56">
        <v>0</v>
      </c>
      <c r="AQ50" s="56">
        <v>0</v>
      </c>
      <c r="AR50" s="56">
        <v>0</v>
      </c>
      <c r="AS50" s="56">
        <v>0</v>
      </c>
      <c r="AT50" s="56">
        <v>0</v>
      </c>
      <c r="AU50" s="56">
        <v>1</v>
      </c>
      <c r="AV50" s="56">
        <v>5</v>
      </c>
      <c r="AW50" s="56">
        <v>0</v>
      </c>
      <c r="AX50" s="56">
        <v>0</v>
      </c>
      <c r="AY50" s="56">
        <v>0</v>
      </c>
      <c r="AZ50" s="56">
        <v>0</v>
      </c>
      <c r="BA50" s="56">
        <v>0</v>
      </c>
      <c r="BB50" s="56">
        <v>0</v>
      </c>
      <c r="BC50" s="56">
        <v>0</v>
      </c>
      <c r="BD50" s="56">
        <v>0</v>
      </c>
      <c r="BE50" s="56">
        <v>6</v>
      </c>
      <c r="BF50" s="56">
        <v>0</v>
      </c>
      <c r="BG50" s="56">
        <v>0</v>
      </c>
      <c r="BH50" s="56" t="s">
        <v>6529</v>
      </c>
      <c r="BI50" s="56">
        <v>193946</v>
      </c>
      <c r="BJ50" s="56" t="s">
        <v>6529</v>
      </c>
      <c r="BK50" s="56">
        <v>215116</v>
      </c>
      <c r="BL50" s="56">
        <v>120</v>
      </c>
      <c r="BM50" s="56">
        <v>178060</v>
      </c>
      <c r="BN50" s="56">
        <v>100203</v>
      </c>
      <c r="BO50" s="56">
        <v>6</v>
      </c>
      <c r="BP50" s="56">
        <v>182722</v>
      </c>
      <c r="BQ50" s="56">
        <v>27545</v>
      </c>
      <c r="BR50" s="56">
        <v>64523</v>
      </c>
      <c r="BS50" s="56">
        <v>43550</v>
      </c>
      <c r="BT50" s="56">
        <v>23688</v>
      </c>
      <c r="BU50" s="56">
        <v>7638</v>
      </c>
      <c r="BV50" s="56">
        <v>139399</v>
      </c>
      <c r="BW50" s="56">
        <v>10023</v>
      </c>
      <c r="BX50" s="56">
        <v>176967</v>
      </c>
      <c r="BY50" s="56">
        <v>71</v>
      </c>
      <c r="BZ50" s="56">
        <v>7035</v>
      </c>
      <c r="CA50" s="56">
        <v>1584</v>
      </c>
      <c r="CB50" s="56">
        <v>3294</v>
      </c>
      <c r="CC50" s="56">
        <v>563</v>
      </c>
      <c r="CD50" s="56">
        <v>12476</v>
      </c>
      <c r="CE50" s="56">
        <v>12547</v>
      </c>
      <c r="CF50" s="56">
        <v>995</v>
      </c>
      <c r="CG50" s="56">
        <v>5605</v>
      </c>
      <c r="CH50" s="56">
        <v>713</v>
      </c>
      <c r="CI50" s="56">
        <v>4590</v>
      </c>
      <c r="CJ50" s="56">
        <v>2511</v>
      </c>
      <c r="CK50" s="56" t="s">
        <v>554</v>
      </c>
      <c r="CL50" s="56">
        <v>1982</v>
      </c>
      <c r="CM50" s="56" t="s">
        <v>554</v>
      </c>
      <c r="CN50" s="56" t="s">
        <v>554</v>
      </c>
      <c r="CO50" s="56">
        <v>10908</v>
      </c>
      <c r="CP50" s="56">
        <v>0</v>
      </c>
      <c r="CQ50" s="56">
        <v>11903</v>
      </c>
      <c r="CR50" s="56">
        <v>0</v>
      </c>
      <c r="CS50" s="56">
        <v>495</v>
      </c>
      <c r="CT50" s="56">
        <v>0</v>
      </c>
      <c r="CU50" s="56">
        <v>306</v>
      </c>
      <c r="DA50" s="56">
        <v>801</v>
      </c>
      <c r="DB50" s="56">
        <v>801</v>
      </c>
      <c r="DC50" s="56">
        <v>4.5</v>
      </c>
      <c r="DD50" s="56">
        <v>23.6</v>
      </c>
      <c r="DE50" s="56">
        <v>28.1</v>
      </c>
      <c r="DF50" s="56">
        <v>138</v>
      </c>
      <c r="DG50" s="56">
        <v>3656</v>
      </c>
      <c r="DH50" s="56">
        <v>339911</v>
      </c>
      <c r="DI50" s="56">
        <v>111582</v>
      </c>
      <c r="DJ50" s="56">
        <v>108289</v>
      </c>
      <c r="DK50" s="56">
        <v>21949</v>
      </c>
      <c r="DL50" s="56">
        <v>581731</v>
      </c>
      <c r="DM50" s="56">
        <v>25880</v>
      </c>
      <c r="DN50" s="56">
        <v>1454</v>
      </c>
      <c r="DO50" s="56">
        <v>10339</v>
      </c>
      <c r="DP50" s="56">
        <v>27506</v>
      </c>
      <c r="DQ50" s="56" t="s">
        <v>554</v>
      </c>
      <c r="DR50" s="56">
        <v>26513</v>
      </c>
      <c r="DS50" s="56" t="s">
        <v>554</v>
      </c>
      <c r="DT50" s="56" t="s">
        <v>554</v>
      </c>
      <c r="DU50" s="56">
        <v>37673</v>
      </c>
      <c r="DV50" s="56">
        <v>42732</v>
      </c>
      <c r="DW50" s="56" t="s">
        <v>554</v>
      </c>
      <c r="DX50" s="56">
        <v>51</v>
      </c>
      <c r="DY50" s="56">
        <v>61</v>
      </c>
      <c r="DZ50" s="56">
        <v>70</v>
      </c>
      <c r="EA50" s="56">
        <v>27312</v>
      </c>
      <c r="EB50" s="56" t="s">
        <v>554</v>
      </c>
      <c r="EC50" s="56" t="s">
        <v>777</v>
      </c>
      <c r="ED50" s="56">
        <v>32088</v>
      </c>
      <c r="EE50" s="56">
        <v>158</v>
      </c>
      <c r="EF50" s="56">
        <v>802326</v>
      </c>
      <c r="EG50" s="56">
        <v>0</v>
      </c>
      <c r="EH50" s="56" t="s">
        <v>554</v>
      </c>
      <c r="EI50" s="56">
        <v>6</v>
      </c>
      <c r="EJ50" s="56">
        <v>153081</v>
      </c>
      <c r="EK50" s="56">
        <v>173</v>
      </c>
      <c r="EL50" s="56">
        <v>63</v>
      </c>
      <c r="EM50" s="56">
        <v>689494.73999999987</v>
      </c>
      <c r="EN50" s="56">
        <v>263280</v>
      </c>
      <c r="EO50" s="56">
        <v>999</v>
      </c>
      <c r="EP50" s="56">
        <v>65650</v>
      </c>
      <c r="EQ50" s="56">
        <v>19300</v>
      </c>
      <c r="ER50" s="56">
        <v>19874</v>
      </c>
      <c r="ES50" s="56">
        <v>2470</v>
      </c>
      <c r="ET50" s="56">
        <v>14151</v>
      </c>
      <c r="EU50" s="56">
        <v>18000</v>
      </c>
      <c r="EV50" s="56">
        <v>0</v>
      </c>
      <c r="EW50" s="56">
        <v>4580</v>
      </c>
      <c r="EX50" s="56">
        <v>12438</v>
      </c>
      <c r="EY50" s="56">
        <v>0</v>
      </c>
      <c r="EZ50" s="56">
        <v>14737</v>
      </c>
      <c r="FA50" s="56">
        <v>0</v>
      </c>
      <c r="FB50" s="56">
        <v>0</v>
      </c>
      <c r="FC50" s="56">
        <v>27850</v>
      </c>
      <c r="FD50" s="56">
        <v>13778</v>
      </c>
      <c r="FE50" s="56">
        <v>2173</v>
      </c>
      <c r="FF50" s="56">
        <v>216000</v>
      </c>
      <c r="FG50" s="56">
        <v>27137.8</v>
      </c>
      <c r="FH50" s="56">
        <v>79594.380000000019</v>
      </c>
      <c r="FI50" s="56">
        <v>10403.24</v>
      </c>
      <c r="FJ50" s="56">
        <v>0</v>
      </c>
      <c r="FK50" s="56">
        <v>232850</v>
      </c>
      <c r="FL50" s="56">
        <v>1518760.16</v>
      </c>
      <c r="FM50" s="56">
        <v>18396.349999999999</v>
      </c>
      <c r="FN50" s="56">
        <v>0</v>
      </c>
      <c r="FO50" s="56">
        <v>6465</v>
      </c>
      <c r="FP50" s="56">
        <v>7066.21</v>
      </c>
      <c r="FQ50" s="56">
        <v>0</v>
      </c>
      <c r="FR50" s="56">
        <v>99216.960000000006</v>
      </c>
      <c r="FS50" s="56">
        <v>0</v>
      </c>
      <c r="FT50" s="56">
        <v>51851.97</v>
      </c>
      <c r="FU50" s="56">
        <v>0</v>
      </c>
      <c r="FV50" s="56">
        <v>182996.49000000002</v>
      </c>
      <c r="FW50" s="56">
        <v>1335763.67</v>
      </c>
      <c r="FX50" s="56" t="s">
        <v>554</v>
      </c>
      <c r="FY50" s="56">
        <v>707400</v>
      </c>
      <c r="FZ50" s="56">
        <v>288200</v>
      </c>
      <c r="GA50" s="56">
        <v>216000</v>
      </c>
      <c r="GB50" s="56">
        <v>295500</v>
      </c>
      <c r="GC50" s="56">
        <v>1507100</v>
      </c>
      <c r="GD50" s="56">
        <v>70550</v>
      </c>
      <c r="GE50" s="56">
        <v>1436550</v>
      </c>
      <c r="GF50" s="56" t="s">
        <v>554</v>
      </c>
      <c r="GG50" s="56" t="s">
        <v>554</v>
      </c>
      <c r="GH50" s="56">
        <v>1101.18</v>
      </c>
      <c r="GI50" s="56" t="s">
        <v>554</v>
      </c>
      <c r="GJ50" s="56" t="s">
        <v>554</v>
      </c>
      <c r="GK50" s="56" t="s">
        <v>554</v>
      </c>
      <c r="GL50" s="56" t="s">
        <v>554</v>
      </c>
      <c r="GM50" s="56" t="s">
        <v>554</v>
      </c>
      <c r="GN50" s="56" t="s">
        <v>554</v>
      </c>
      <c r="GO50" s="56" t="s">
        <v>554</v>
      </c>
      <c r="GP50" s="56" t="s">
        <v>554</v>
      </c>
      <c r="GQ50" s="56" t="s">
        <v>7270</v>
      </c>
      <c r="GR50" s="56" t="s">
        <v>554</v>
      </c>
      <c r="GS50" s="56" t="s">
        <v>554</v>
      </c>
      <c r="GT50" s="56" t="s">
        <v>7271</v>
      </c>
      <c r="GU50" s="56">
        <v>0</v>
      </c>
      <c r="GW50" s="56">
        <v>6</v>
      </c>
      <c r="GX50" s="56">
        <v>0</v>
      </c>
      <c r="GY50" s="56">
        <v>6</v>
      </c>
      <c r="GZ50" s="56">
        <v>0</v>
      </c>
      <c r="HA50" s="56">
        <v>0</v>
      </c>
      <c r="HB50" s="56">
        <v>0</v>
      </c>
    </row>
    <row r="51" spans="1:210" ht="12.75" customHeight="1" x14ac:dyDescent="0.3">
      <c r="A51" s="397" t="s">
        <v>343</v>
      </c>
      <c r="B51" s="423">
        <v>13</v>
      </c>
      <c r="C51" s="397" t="s">
        <v>344</v>
      </c>
      <c r="D51" s="397" t="s">
        <v>5783</v>
      </c>
      <c r="E51" s="56" t="s">
        <v>2908</v>
      </c>
      <c r="F51" s="398" t="s">
        <v>900</v>
      </c>
      <c r="G51" s="397">
        <v>56</v>
      </c>
      <c r="H51" s="397">
        <v>0</v>
      </c>
      <c r="I51" s="56" t="s">
        <v>6476</v>
      </c>
      <c r="J51" s="56" t="s">
        <v>38</v>
      </c>
      <c r="L51" s="56" t="s">
        <v>390</v>
      </c>
      <c r="M51" s="56">
        <v>1</v>
      </c>
      <c r="N51" s="56">
        <v>1</v>
      </c>
      <c r="O51" s="56">
        <v>1</v>
      </c>
      <c r="P51" s="56">
        <v>6</v>
      </c>
      <c r="Q51" s="56">
        <v>0</v>
      </c>
      <c r="R51" s="56">
        <v>1</v>
      </c>
      <c r="S51" s="56">
        <v>4</v>
      </c>
      <c r="T51" s="56">
        <v>2</v>
      </c>
      <c r="U51" s="56">
        <v>0</v>
      </c>
      <c r="V51" s="56">
        <v>8</v>
      </c>
      <c r="W51" s="56">
        <v>0</v>
      </c>
      <c r="X51" s="56">
        <v>0</v>
      </c>
      <c r="Y51" s="56">
        <v>0</v>
      </c>
      <c r="Z51" s="56">
        <v>0</v>
      </c>
      <c r="AA51" s="56">
        <v>24</v>
      </c>
      <c r="AB51" s="56">
        <v>0</v>
      </c>
      <c r="AC51" s="56">
        <v>0</v>
      </c>
      <c r="AD51" s="56">
        <v>0</v>
      </c>
      <c r="AE51" s="56">
        <v>0</v>
      </c>
      <c r="AF51" s="56">
        <v>0</v>
      </c>
      <c r="AG51" s="56">
        <v>0</v>
      </c>
      <c r="AH51" s="56">
        <v>0</v>
      </c>
      <c r="AI51" s="56">
        <v>0</v>
      </c>
      <c r="AJ51" s="56">
        <v>0</v>
      </c>
      <c r="AK51" s="56">
        <v>0</v>
      </c>
      <c r="AL51" s="56">
        <v>0</v>
      </c>
      <c r="AM51" s="56">
        <v>0</v>
      </c>
      <c r="AN51" s="56">
        <v>0</v>
      </c>
      <c r="AO51" s="56">
        <v>0</v>
      </c>
      <c r="AP51" s="56">
        <v>0</v>
      </c>
      <c r="AQ51" s="56">
        <v>1</v>
      </c>
      <c r="AR51" s="56">
        <v>1</v>
      </c>
      <c r="AS51" s="56">
        <v>1</v>
      </c>
      <c r="AT51" s="56">
        <v>6</v>
      </c>
      <c r="AU51" s="56">
        <v>0</v>
      </c>
      <c r="AV51" s="56">
        <v>1</v>
      </c>
      <c r="AW51" s="56">
        <v>4</v>
      </c>
      <c r="AX51" s="56">
        <v>2</v>
      </c>
      <c r="AY51" s="56">
        <v>0</v>
      </c>
      <c r="AZ51" s="56">
        <v>8</v>
      </c>
      <c r="BA51" s="56">
        <v>0</v>
      </c>
      <c r="BB51" s="56">
        <v>0</v>
      </c>
      <c r="BC51" s="56">
        <v>0</v>
      </c>
      <c r="BD51" s="56">
        <v>0</v>
      </c>
      <c r="BE51" s="56">
        <v>24</v>
      </c>
      <c r="BF51" s="56">
        <v>0</v>
      </c>
      <c r="BG51" s="56">
        <v>0</v>
      </c>
      <c r="BH51" s="56" t="s">
        <v>3440</v>
      </c>
      <c r="BI51" s="56">
        <v>131902</v>
      </c>
      <c r="BJ51" s="56" t="s">
        <v>3395</v>
      </c>
      <c r="BK51" s="56">
        <v>146731</v>
      </c>
      <c r="BL51" s="56">
        <v>192</v>
      </c>
      <c r="BM51" s="56">
        <v>356786</v>
      </c>
      <c r="BN51" s="56" t="s">
        <v>554</v>
      </c>
      <c r="BO51" s="56" t="s">
        <v>554</v>
      </c>
      <c r="BP51" s="56">
        <v>456779</v>
      </c>
      <c r="BQ51" s="56" t="s">
        <v>554</v>
      </c>
      <c r="BR51" s="56" t="s">
        <v>554</v>
      </c>
      <c r="BS51" s="56" t="s">
        <v>554</v>
      </c>
      <c r="BT51" s="56" t="s">
        <v>554</v>
      </c>
      <c r="BU51" s="56" t="s">
        <v>554</v>
      </c>
      <c r="BV51" s="56" t="s">
        <v>554</v>
      </c>
      <c r="BW51" s="56" t="s">
        <v>554</v>
      </c>
      <c r="BX51" s="56" t="s">
        <v>554</v>
      </c>
      <c r="BY51" s="56">
        <v>17</v>
      </c>
      <c r="BZ51" s="56">
        <v>8811</v>
      </c>
      <c r="CA51" s="56">
        <v>1431</v>
      </c>
      <c r="CB51" s="56">
        <v>7347</v>
      </c>
      <c r="CC51" s="56">
        <v>907</v>
      </c>
      <c r="CD51" s="56">
        <v>18496</v>
      </c>
      <c r="CE51" s="56">
        <v>18513</v>
      </c>
      <c r="CF51" s="56" t="s">
        <v>554</v>
      </c>
      <c r="CG51" s="56" t="s">
        <v>554</v>
      </c>
      <c r="CH51" s="56" t="s">
        <v>554</v>
      </c>
      <c r="CI51" s="56" t="s">
        <v>554</v>
      </c>
      <c r="CJ51" s="56">
        <v>9238</v>
      </c>
      <c r="CK51" s="56">
        <v>16048</v>
      </c>
      <c r="CL51" s="56">
        <v>1734</v>
      </c>
      <c r="CM51" s="56">
        <v>0</v>
      </c>
      <c r="CN51" s="56">
        <v>0</v>
      </c>
      <c r="CO51" s="56" t="s">
        <v>554</v>
      </c>
      <c r="CP51" s="56" t="s">
        <v>554</v>
      </c>
      <c r="CQ51" s="56" t="s">
        <v>554</v>
      </c>
      <c r="CR51" s="56">
        <v>0</v>
      </c>
      <c r="CS51" s="56">
        <v>109</v>
      </c>
      <c r="CT51" s="56">
        <v>0</v>
      </c>
      <c r="CU51" s="56">
        <v>517</v>
      </c>
      <c r="DA51" s="56">
        <v>626</v>
      </c>
      <c r="DB51" s="56">
        <v>626</v>
      </c>
      <c r="DC51" s="56">
        <v>6.2</v>
      </c>
      <c r="DD51" s="56">
        <v>84.2</v>
      </c>
      <c r="DE51" s="56">
        <v>90.4</v>
      </c>
      <c r="DF51" s="56">
        <v>180</v>
      </c>
      <c r="DG51" s="56" t="s">
        <v>554</v>
      </c>
      <c r="DH51" s="56">
        <v>373688</v>
      </c>
      <c r="DI51" s="56">
        <v>119850</v>
      </c>
      <c r="DJ51" s="56">
        <v>231978</v>
      </c>
      <c r="DK51" s="56">
        <v>37225</v>
      </c>
      <c r="DL51" s="56">
        <v>762741</v>
      </c>
      <c r="DM51" s="56">
        <v>5710</v>
      </c>
      <c r="DN51" s="56">
        <v>1232</v>
      </c>
      <c r="DO51" s="56">
        <v>35150</v>
      </c>
      <c r="DP51" s="56">
        <v>30709</v>
      </c>
      <c r="DQ51" s="56">
        <v>5735</v>
      </c>
      <c r="DR51" s="56">
        <v>16447</v>
      </c>
      <c r="DS51" s="56">
        <v>0</v>
      </c>
      <c r="DT51" s="56">
        <v>0</v>
      </c>
      <c r="DU51" s="56">
        <v>42092</v>
      </c>
      <c r="DV51" s="56">
        <v>24614</v>
      </c>
      <c r="DW51" s="56">
        <v>6364</v>
      </c>
      <c r="DX51" s="56">
        <v>45</v>
      </c>
      <c r="DY51" s="56">
        <v>69</v>
      </c>
      <c r="DZ51" s="56">
        <v>80</v>
      </c>
      <c r="EA51" s="56" t="s">
        <v>554</v>
      </c>
      <c r="EB51" s="56" t="s">
        <v>554</v>
      </c>
      <c r="EC51" s="56" t="s">
        <v>554</v>
      </c>
      <c r="ED51" s="56">
        <v>37631</v>
      </c>
      <c r="EE51" s="56">
        <v>325</v>
      </c>
      <c r="EF51" s="56">
        <v>933369</v>
      </c>
      <c r="EG51" s="56">
        <v>46830</v>
      </c>
      <c r="EH51" s="56" t="s">
        <v>777</v>
      </c>
      <c r="EI51" s="56">
        <v>23</v>
      </c>
      <c r="EJ51" s="56">
        <v>110633</v>
      </c>
      <c r="EK51" s="56">
        <v>4</v>
      </c>
      <c r="EL51" s="56">
        <v>32</v>
      </c>
      <c r="EM51" s="56">
        <v>2649124.34</v>
      </c>
      <c r="EN51" s="56">
        <v>915810.56000000017</v>
      </c>
      <c r="EO51" s="56">
        <v>0</v>
      </c>
      <c r="EP51" s="56">
        <v>89075.89</v>
      </c>
      <c r="EQ51" s="56">
        <v>13210.91</v>
      </c>
      <c r="ER51" s="56">
        <v>40137.494997678717</v>
      </c>
      <c r="ES51" s="56">
        <v>5275.7550023212852</v>
      </c>
      <c r="ET51" s="56">
        <v>30294.510000000002</v>
      </c>
      <c r="EU51" s="56">
        <v>2605.5033823186832</v>
      </c>
      <c r="EV51" s="56">
        <v>0</v>
      </c>
      <c r="EW51" s="56">
        <v>2861.6866176813178</v>
      </c>
      <c r="EX51" s="56">
        <v>8519.5753333333341</v>
      </c>
      <c r="EY51" s="56">
        <v>888.54466666666667</v>
      </c>
      <c r="EZ51" s="56">
        <v>4100</v>
      </c>
      <c r="FA51" s="56">
        <v>0</v>
      </c>
      <c r="FB51" s="56">
        <v>0</v>
      </c>
      <c r="FC51" s="56">
        <v>16073</v>
      </c>
      <c r="FD51" s="56">
        <v>4746.8600000000006</v>
      </c>
      <c r="FE51" s="56">
        <v>246</v>
      </c>
      <c r="FF51" s="56">
        <v>218035.73000000004</v>
      </c>
      <c r="FG51" s="56">
        <v>169264.18000000002</v>
      </c>
      <c r="FH51" s="56">
        <v>65029.47</v>
      </c>
      <c r="FI51" s="56">
        <v>20461.469999999998</v>
      </c>
      <c r="FJ51" s="56">
        <v>28953.06</v>
      </c>
      <c r="FK51" s="56">
        <v>920200.06</v>
      </c>
      <c r="FL51" s="56">
        <v>4986878.870000001</v>
      </c>
      <c r="FM51" s="56">
        <v>28895.62</v>
      </c>
      <c r="FN51" s="56">
        <v>8172.39</v>
      </c>
      <c r="FO51" s="56">
        <v>17725.8</v>
      </c>
      <c r="FP51" s="56">
        <v>6859.69</v>
      </c>
      <c r="FQ51" s="56">
        <v>42600.33</v>
      </c>
      <c r="FR51" s="56">
        <v>3962</v>
      </c>
      <c r="FS51" s="56">
        <v>0</v>
      </c>
      <c r="FT51" s="56">
        <v>30925.41</v>
      </c>
      <c r="FU51" s="56">
        <v>8673.7099999999991</v>
      </c>
      <c r="FV51" s="56">
        <v>147814.94999999998</v>
      </c>
      <c r="FW51" s="56">
        <v>4839063.9200000009</v>
      </c>
      <c r="FX51" s="56" t="s">
        <v>554</v>
      </c>
      <c r="FY51" s="56">
        <v>2648100</v>
      </c>
      <c r="FZ51" s="56">
        <v>861800</v>
      </c>
      <c r="GA51" s="56">
        <v>246500</v>
      </c>
      <c r="GB51" s="56">
        <v>1196700</v>
      </c>
      <c r="GC51" s="56">
        <v>4953100</v>
      </c>
      <c r="GD51" s="56">
        <v>194100</v>
      </c>
      <c r="GE51" s="56">
        <v>4759000</v>
      </c>
      <c r="GF51" s="56" t="s">
        <v>554</v>
      </c>
      <c r="GG51" s="56" t="s">
        <v>554</v>
      </c>
      <c r="GH51" s="56" t="s">
        <v>554</v>
      </c>
      <c r="GI51" s="56" t="s">
        <v>554</v>
      </c>
      <c r="GJ51" s="56" t="s">
        <v>554</v>
      </c>
      <c r="GK51" s="56" t="s">
        <v>554</v>
      </c>
      <c r="GL51" s="56" t="s">
        <v>554</v>
      </c>
      <c r="GM51" s="56" t="s">
        <v>554</v>
      </c>
      <c r="GN51" s="56" t="s">
        <v>554</v>
      </c>
      <c r="GO51" s="56" t="s">
        <v>554</v>
      </c>
      <c r="GP51" s="56" t="s">
        <v>554</v>
      </c>
      <c r="GQ51" s="56" t="s">
        <v>7272</v>
      </c>
      <c r="GR51" s="56" t="s">
        <v>554</v>
      </c>
      <c r="GS51" s="56" t="s">
        <v>554</v>
      </c>
      <c r="GT51" s="56" t="s">
        <v>554</v>
      </c>
      <c r="GU51" s="56" t="s">
        <v>7273</v>
      </c>
      <c r="GW51" s="56">
        <v>24</v>
      </c>
      <c r="GX51" s="56">
        <v>0</v>
      </c>
      <c r="GY51" s="56">
        <v>24</v>
      </c>
      <c r="GZ51" s="56">
        <v>0</v>
      </c>
      <c r="HA51" s="56">
        <v>0</v>
      </c>
      <c r="HB51" s="56">
        <v>0</v>
      </c>
    </row>
    <row r="52" spans="1:210" ht="12.75" customHeight="1" x14ac:dyDescent="0.3">
      <c r="A52" s="397" t="s">
        <v>201</v>
      </c>
      <c r="B52" s="423">
        <v>1</v>
      </c>
      <c r="C52" s="397" t="s">
        <v>12</v>
      </c>
      <c r="D52" s="397" t="s">
        <v>4367</v>
      </c>
      <c r="E52" s="56" t="s">
        <v>1344</v>
      </c>
      <c r="F52" s="398" t="s">
        <v>900</v>
      </c>
      <c r="G52" s="397">
        <v>14</v>
      </c>
      <c r="H52" s="397">
        <v>0</v>
      </c>
      <c r="I52" s="56" t="s">
        <v>811</v>
      </c>
      <c r="J52" s="56" t="s">
        <v>38</v>
      </c>
      <c r="L52" s="56" t="s">
        <v>392</v>
      </c>
      <c r="M52" s="56" t="s">
        <v>554</v>
      </c>
      <c r="N52" s="56" t="s">
        <v>554</v>
      </c>
      <c r="O52" s="56" t="s">
        <v>554</v>
      </c>
      <c r="P52" s="56" t="s">
        <v>554</v>
      </c>
      <c r="Q52" s="56" t="s">
        <v>554</v>
      </c>
      <c r="R52" s="56" t="s">
        <v>554</v>
      </c>
      <c r="S52" s="56" t="s">
        <v>554</v>
      </c>
      <c r="T52" s="56" t="s">
        <v>554</v>
      </c>
      <c r="U52" s="56" t="s">
        <v>554</v>
      </c>
      <c r="V52" s="56" t="s">
        <v>554</v>
      </c>
      <c r="W52" s="56" t="s">
        <v>554</v>
      </c>
      <c r="X52" s="56" t="s">
        <v>554</v>
      </c>
      <c r="Y52" s="56" t="s">
        <v>554</v>
      </c>
      <c r="Z52" s="56" t="s">
        <v>554</v>
      </c>
      <c r="AA52" s="56" t="s">
        <v>554</v>
      </c>
      <c r="AB52" s="56" t="s">
        <v>554</v>
      </c>
      <c r="AC52" s="56" t="s">
        <v>554</v>
      </c>
      <c r="AD52" s="56" t="s">
        <v>554</v>
      </c>
      <c r="AE52" s="56" t="s">
        <v>554</v>
      </c>
      <c r="AF52" s="56" t="s">
        <v>554</v>
      </c>
      <c r="AG52" s="56" t="s">
        <v>554</v>
      </c>
      <c r="AH52" s="56" t="s">
        <v>554</v>
      </c>
      <c r="AI52" s="56" t="s">
        <v>554</v>
      </c>
      <c r="AJ52" s="56" t="s">
        <v>554</v>
      </c>
      <c r="AK52" s="56" t="s">
        <v>554</v>
      </c>
      <c r="AL52" s="56" t="s">
        <v>554</v>
      </c>
      <c r="AM52" s="56" t="s">
        <v>554</v>
      </c>
      <c r="AN52" s="56" t="s">
        <v>554</v>
      </c>
      <c r="AO52" s="56" t="s">
        <v>554</v>
      </c>
      <c r="AP52" s="56" t="s">
        <v>554</v>
      </c>
      <c r="AQ52" s="56" t="s">
        <v>554</v>
      </c>
      <c r="AR52" s="56" t="s">
        <v>554</v>
      </c>
      <c r="AS52" s="56" t="s">
        <v>554</v>
      </c>
      <c r="AT52" s="56" t="s">
        <v>554</v>
      </c>
      <c r="AU52" s="56" t="s">
        <v>554</v>
      </c>
      <c r="AV52" s="56" t="s">
        <v>554</v>
      </c>
      <c r="AW52" s="56" t="s">
        <v>554</v>
      </c>
      <c r="AX52" s="56" t="s">
        <v>554</v>
      </c>
      <c r="AY52" s="56" t="s">
        <v>554</v>
      </c>
      <c r="AZ52" s="56" t="s">
        <v>554</v>
      </c>
      <c r="BA52" s="56" t="s">
        <v>554</v>
      </c>
      <c r="BB52" s="56" t="s">
        <v>554</v>
      </c>
      <c r="BC52" s="56" t="s">
        <v>554</v>
      </c>
      <c r="BD52" s="56" t="s">
        <v>554</v>
      </c>
      <c r="BE52" s="56" t="s">
        <v>554</v>
      </c>
      <c r="BF52" s="56" t="s">
        <v>554</v>
      </c>
      <c r="BG52" s="56" t="s">
        <v>554</v>
      </c>
      <c r="BH52" s="56" t="s">
        <v>554</v>
      </c>
      <c r="BI52" s="56" t="s">
        <v>554</v>
      </c>
      <c r="BJ52" s="56" t="s">
        <v>554</v>
      </c>
      <c r="BK52" s="56" t="s">
        <v>554</v>
      </c>
      <c r="BL52" s="56" t="s">
        <v>554</v>
      </c>
      <c r="BM52" s="56" t="s">
        <v>554</v>
      </c>
      <c r="BN52" s="56" t="s">
        <v>554</v>
      </c>
      <c r="BO52" s="56" t="s">
        <v>554</v>
      </c>
      <c r="BP52" s="56" t="s">
        <v>554</v>
      </c>
      <c r="BQ52" s="56" t="s">
        <v>554</v>
      </c>
      <c r="BR52" s="56" t="s">
        <v>554</v>
      </c>
      <c r="BS52" s="56" t="s">
        <v>554</v>
      </c>
      <c r="BT52" s="56" t="s">
        <v>554</v>
      </c>
      <c r="BU52" s="56" t="s">
        <v>554</v>
      </c>
      <c r="BV52" s="56" t="s">
        <v>554</v>
      </c>
      <c r="BW52" s="56" t="s">
        <v>554</v>
      </c>
      <c r="BX52" s="56" t="s">
        <v>554</v>
      </c>
      <c r="BY52" s="56" t="s">
        <v>554</v>
      </c>
      <c r="BZ52" s="56" t="s">
        <v>554</v>
      </c>
      <c r="CA52" s="56" t="s">
        <v>554</v>
      </c>
      <c r="CB52" s="56" t="s">
        <v>554</v>
      </c>
      <c r="CC52" s="56" t="s">
        <v>554</v>
      </c>
      <c r="CD52" s="56" t="s">
        <v>554</v>
      </c>
      <c r="CE52" s="56" t="s">
        <v>554</v>
      </c>
      <c r="CF52" s="56" t="s">
        <v>554</v>
      </c>
      <c r="CG52" s="56" t="s">
        <v>554</v>
      </c>
      <c r="CH52" s="56" t="s">
        <v>554</v>
      </c>
      <c r="CI52" s="56" t="s">
        <v>554</v>
      </c>
      <c r="CJ52" s="56" t="s">
        <v>554</v>
      </c>
      <c r="CK52" s="56" t="s">
        <v>554</v>
      </c>
      <c r="CL52" s="56" t="s">
        <v>554</v>
      </c>
      <c r="CM52" s="56" t="s">
        <v>554</v>
      </c>
      <c r="CN52" s="56" t="s">
        <v>554</v>
      </c>
      <c r="CO52" s="56" t="s">
        <v>554</v>
      </c>
      <c r="CP52" s="56" t="s">
        <v>554</v>
      </c>
      <c r="CQ52" s="56" t="s">
        <v>554</v>
      </c>
      <c r="CR52" s="56" t="s">
        <v>554</v>
      </c>
      <c r="CS52" s="56" t="s">
        <v>554</v>
      </c>
      <c r="CT52" s="56" t="s">
        <v>554</v>
      </c>
      <c r="CU52" s="56" t="s">
        <v>554</v>
      </c>
      <c r="DA52" s="56" t="s">
        <v>554</v>
      </c>
      <c r="DB52" s="56" t="s">
        <v>554</v>
      </c>
      <c r="DC52" s="56" t="s">
        <v>554</v>
      </c>
      <c r="DD52" s="56" t="s">
        <v>554</v>
      </c>
      <c r="DE52" s="56" t="s">
        <v>554</v>
      </c>
      <c r="DF52" s="56" t="s">
        <v>554</v>
      </c>
      <c r="DG52" s="56" t="s">
        <v>554</v>
      </c>
      <c r="DH52" s="56" t="s">
        <v>554</v>
      </c>
      <c r="DI52" s="56" t="s">
        <v>554</v>
      </c>
      <c r="DJ52" s="56" t="s">
        <v>554</v>
      </c>
      <c r="DK52" s="56" t="s">
        <v>554</v>
      </c>
      <c r="DL52" s="56" t="s">
        <v>554</v>
      </c>
      <c r="DM52" s="56" t="s">
        <v>554</v>
      </c>
      <c r="DN52" s="56" t="s">
        <v>554</v>
      </c>
      <c r="DO52" s="56" t="s">
        <v>554</v>
      </c>
      <c r="DP52" s="56" t="s">
        <v>554</v>
      </c>
      <c r="DQ52" s="56" t="s">
        <v>554</v>
      </c>
      <c r="DR52" s="56" t="s">
        <v>554</v>
      </c>
      <c r="DS52" s="56" t="s">
        <v>554</v>
      </c>
      <c r="DT52" s="56" t="s">
        <v>554</v>
      </c>
      <c r="DU52" s="56" t="s">
        <v>554</v>
      </c>
      <c r="DV52" s="56" t="s">
        <v>554</v>
      </c>
      <c r="DW52" s="56" t="s">
        <v>554</v>
      </c>
      <c r="DX52" s="56" t="s">
        <v>554</v>
      </c>
      <c r="DY52" s="56" t="s">
        <v>554</v>
      </c>
      <c r="DZ52" s="56" t="s">
        <v>554</v>
      </c>
      <c r="EA52" s="56" t="s">
        <v>554</v>
      </c>
      <c r="EB52" s="56" t="s">
        <v>554</v>
      </c>
      <c r="EC52" s="56" t="s">
        <v>554</v>
      </c>
      <c r="ED52" s="56" t="s">
        <v>554</v>
      </c>
      <c r="EE52" s="56" t="s">
        <v>554</v>
      </c>
      <c r="EF52" s="56" t="s">
        <v>554</v>
      </c>
      <c r="EG52" s="56" t="s">
        <v>554</v>
      </c>
      <c r="EH52" s="56" t="s">
        <v>554</v>
      </c>
      <c r="EI52" s="56" t="s">
        <v>554</v>
      </c>
      <c r="EJ52" s="56" t="s">
        <v>554</v>
      </c>
      <c r="EK52" s="56" t="s">
        <v>554</v>
      </c>
      <c r="EL52" s="56" t="s">
        <v>554</v>
      </c>
      <c r="EM52" s="56" t="s">
        <v>554</v>
      </c>
      <c r="EN52" s="56" t="s">
        <v>554</v>
      </c>
      <c r="EO52" s="56" t="s">
        <v>554</v>
      </c>
      <c r="EP52" s="56" t="s">
        <v>554</v>
      </c>
      <c r="EQ52" s="56" t="s">
        <v>554</v>
      </c>
      <c r="ER52" s="56" t="s">
        <v>554</v>
      </c>
      <c r="ES52" s="56" t="s">
        <v>554</v>
      </c>
      <c r="ET52" s="56" t="s">
        <v>554</v>
      </c>
      <c r="EU52" s="56" t="s">
        <v>554</v>
      </c>
      <c r="EV52" s="56" t="s">
        <v>554</v>
      </c>
      <c r="EW52" s="56" t="s">
        <v>554</v>
      </c>
      <c r="EX52" s="56" t="s">
        <v>554</v>
      </c>
      <c r="EY52" s="56" t="s">
        <v>554</v>
      </c>
      <c r="EZ52" s="56" t="s">
        <v>554</v>
      </c>
      <c r="FA52" s="56" t="s">
        <v>554</v>
      </c>
      <c r="FB52" s="56" t="s">
        <v>554</v>
      </c>
      <c r="FC52" s="56" t="s">
        <v>554</v>
      </c>
      <c r="FD52" s="56" t="s">
        <v>554</v>
      </c>
      <c r="FE52" s="56" t="s">
        <v>554</v>
      </c>
      <c r="FF52" s="56" t="s">
        <v>554</v>
      </c>
      <c r="FG52" s="56" t="s">
        <v>554</v>
      </c>
      <c r="FH52" s="56" t="s">
        <v>554</v>
      </c>
      <c r="FI52" s="56" t="s">
        <v>554</v>
      </c>
      <c r="FJ52" s="56" t="s">
        <v>554</v>
      </c>
      <c r="FK52" s="56" t="s">
        <v>554</v>
      </c>
      <c r="FL52" s="56" t="s">
        <v>554</v>
      </c>
      <c r="FM52" s="56" t="s">
        <v>554</v>
      </c>
      <c r="FN52" s="56" t="s">
        <v>554</v>
      </c>
      <c r="FO52" s="56" t="s">
        <v>554</v>
      </c>
      <c r="FP52" s="56" t="s">
        <v>554</v>
      </c>
      <c r="FQ52" s="56" t="s">
        <v>554</v>
      </c>
      <c r="FR52" s="56" t="s">
        <v>554</v>
      </c>
      <c r="FS52" s="56" t="s">
        <v>554</v>
      </c>
      <c r="FT52" s="56" t="s">
        <v>554</v>
      </c>
      <c r="FU52" s="56" t="s">
        <v>554</v>
      </c>
      <c r="FV52" s="56" t="s">
        <v>554</v>
      </c>
      <c r="FW52" s="56" t="s">
        <v>554</v>
      </c>
      <c r="FX52" s="56" t="s">
        <v>554</v>
      </c>
      <c r="FY52" s="56" t="s">
        <v>554</v>
      </c>
      <c r="FZ52" s="56" t="s">
        <v>554</v>
      </c>
      <c r="GA52" s="56" t="s">
        <v>554</v>
      </c>
      <c r="GB52" s="56" t="s">
        <v>554</v>
      </c>
      <c r="GC52" s="56" t="s">
        <v>554</v>
      </c>
      <c r="GD52" s="56" t="s">
        <v>554</v>
      </c>
      <c r="GE52" s="56" t="s">
        <v>554</v>
      </c>
      <c r="GF52" s="56" t="s">
        <v>554</v>
      </c>
      <c r="GG52" s="56" t="s">
        <v>554</v>
      </c>
      <c r="GH52" s="56" t="s">
        <v>554</v>
      </c>
      <c r="GI52" s="56" t="s">
        <v>554</v>
      </c>
      <c r="GJ52" s="56" t="s">
        <v>554</v>
      </c>
      <c r="GK52" s="56" t="s">
        <v>554</v>
      </c>
      <c r="GL52" s="56" t="s">
        <v>554</v>
      </c>
      <c r="GM52" s="56" t="s">
        <v>554</v>
      </c>
      <c r="GN52" s="56" t="s">
        <v>554</v>
      </c>
      <c r="GO52" s="56" t="s">
        <v>554</v>
      </c>
      <c r="GP52" s="56" t="s">
        <v>554</v>
      </c>
      <c r="GQ52" s="56" t="s">
        <v>554</v>
      </c>
      <c r="GR52" s="56" t="s">
        <v>554</v>
      </c>
      <c r="GS52" s="56" t="s">
        <v>554</v>
      </c>
      <c r="GT52" s="56" t="s">
        <v>554</v>
      </c>
      <c r="GU52" s="56" t="s">
        <v>554</v>
      </c>
      <c r="GW52" s="56" t="s">
        <v>554</v>
      </c>
      <c r="GX52" s="56" t="s">
        <v>554</v>
      </c>
      <c r="GY52" s="56" t="s">
        <v>554</v>
      </c>
      <c r="GZ52" s="56" t="s">
        <v>554</v>
      </c>
      <c r="HA52" s="56" t="s">
        <v>554</v>
      </c>
      <c r="HB52" s="56" t="s">
        <v>554</v>
      </c>
    </row>
    <row r="53" spans="1:210" ht="12.75" customHeight="1" x14ac:dyDescent="0.3">
      <c r="A53" s="397" t="s">
        <v>201</v>
      </c>
      <c r="B53" s="423">
        <v>2</v>
      </c>
      <c r="C53" s="397" t="s">
        <v>12</v>
      </c>
      <c r="D53" s="397" t="s">
        <v>4368</v>
      </c>
      <c r="E53" s="56" t="s">
        <v>6578</v>
      </c>
      <c r="F53" s="398" t="s">
        <v>900</v>
      </c>
      <c r="G53" s="397">
        <v>40</v>
      </c>
      <c r="H53" s="397">
        <v>0</v>
      </c>
      <c r="I53" s="56" t="s">
        <v>6476</v>
      </c>
      <c r="J53" s="56" t="s">
        <v>38</v>
      </c>
      <c r="L53" s="56" t="s">
        <v>394</v>
      </c>
      <c r="M53" s="56" t="s">
        <v>554</v>
      </c>
      <c r="N53" s="56" t="s">
        <v>554</v>
      </c>
      <c r="O53" s="56" t="s">
        <v>554</v>
      </c>
      <c r="P53" s="56" t="s">
        <v>554</v>
      </c>
      <c r="Q53" s="56" t="s">
        <v>554</v>
      </c>
      <c r="R53" s="56" t="s">
        <v>554</v>
      </c>
      <c r="S53" s="56" t="s">
        <v>554</v>
      </c>
      <c r="T53" s="56" t="s">
        <v>554</v>
      </c>
      <c r="U53" s="56" t="s">
        <v>554</v>
      </c>
      <c r="V53" s="56" t="s">
        <v>554</v>
      </c>
      <c r="W53" s="56" t="s">
        <v>554</v>
      </c>
      <c r="X53" s="56" t="s">
        <v>554</v>
      </c>
      <c r="Y53" s="56" t="s">
        <v>554</v>
      </c>
      <c r="Z53" s="56" t="s">
        <v>554</v>
      </c>
      <c r="AA53" s="56" t="s">
        <v>554</v>
      </c>
      <c r="AB53" s="56" t="s">
        <v>554</v>
      </c>
      <c r="AC53" s="56" t="s">
        <v>554</v>
      </c>
      <c r="AD53" s="56" t="s">
        <v>554</v>
      </c>
      <c r="AE53" s="56" t="s">
        <v>554</v>
      </c>
      <c r="AF53" s="56" t="s">
        <v>554</v>
      </c>
      <c r="AG53" s="56" t="s">
        <v>554</v>
      </c>
      <c r="AH53" s="56" t="s">
        <v>554</v>
      </c>
      <c r="AI53" s="56" t="s">
        <v>554</v>
      </c>
      <c r="AJ53" s="56" t="s">
        <v>554</v>
      </c>
      <c r="AK53" s="56" t="s">
        <v>554</v>
      </c>
      <c r="AL53" s="56" t="s">
        <v>554</v>
      </c>
      <c r="AM53" s="56" t="s">
        <v>554</v>
      </c>
      <c r="AN53" s="56" t="s">
        <v>554</v>
      </c>
      <c r="AO53" s="56" t="s">
        <v>554</v>
      </c>
      <c r="AP53" s="56" t="s">
        <v>554</v>
      </c>
      <c r="AQ53" s="56" t="s">
        <v>554</v>
      </c>
      <c r="AR53" s="56" t="s">
        <v>554</v>
      </c>
      <c r="AS53" s="56" t="s">
        <v>554</v>
      </c>
      <c r="AT53" s="56" t="s">
        <v>554</v>
      </c>
      <c r="AU53" s="56" t="s">
        <v>554</v>
      </c>
      <c r="AV53" s="56" t="s">
        <v>554</v>
      </c>
      <c r="AW53" s="56" t="s">
        <v>554</v>
      </c>
      <c r="AX53" s="56" t="s">
        <v>554</v>
      </c>
      <c r="AY53" s="56" t="s">
        <v>554</v>
      </c>
      <c r="AZ53" s="56" t="s">
        <v>554</v>
      </c>
      <c r="BA53" s="56" t="s">
        <v>554</v>
      </c>
      <c r="BB53" s="56" t="s">
        <v>554</v>
      </c>
      <c r="BC53" s="56" t="s">
        <v>554</v>
      </c>
      <c r="BD53" s="56" t="s">
        <v>554</v>
      </c>
      <c r="BE53" s="56" t="s">
        <v>554</v>
      </c>
      <c r="BF53" s="56" t="s">
        <v>554</v>
      </c>
      <c r="BG53" s="56" t="s">
        <v>554</v>
      </c>
      <c r="BH53" s="56" t="s">
        <v>554</v>
      </c>
      <c r="BI53" s="56" t="s">
        <v>554</v>
      </c>
      <c r="BJ53" s="56" t="s">
        <v>554</v>
      </c>
      <c r="BK53" s="56" t="s">
        <v>554</v>
      </c>
      <c r="BL53" s="56" t="s">
        <v>554</v>
      </c>
      <c r="BM53" s="56" t="s">
        <v>554</v>
      </c>
      <c r="BN53" s="56" t="s">
        <v>554</v>
      </c>
      <c r="BO53" s="56" t="s">
        <v>554</v>
      </c>
      <c r="BP53" s="56" t="s">
        <v>554</v>
      </c>
      <c r="BQ53" s="56" t="s">
        <v>554</v>
      </c>
      <c r="BR53" s="56" t="s">
        <v>554</v>
      </c>
      <c r="BS53" s="56" t="s">
        <v>554</v>
      </c>
      <c r="BT53" s="56" t="s">
        <v>554</v>
      </c>
      <c r="BU53" s="56" t="s">
        <v>554</v>
      </c>
      <c r="BV53" s="56" t="s">
        <v>554</v>
      </c>
      <c r="BW53" s="56" t="s">
        <v>554</v>
      </c>
      <c r="BX53" s="56" t="s">
        <v>554</v>
      </c>
      <c r="BY53" s="56" t="s">
        <v>554</v>
      </c>
      <c r="BZ53" s="56" t="s">
        <v>554</v>
      </c>
      <c r="CA53" s="56" t="s">
        <v>554</v>
      </c>
      <c r="CB53" s="56" t="s">
        <v>554</v>
      </c>
      <c r="CC53" s="56" t="s">
        <v>554</v>
      </c>
      <c r="CD53" s="56" t="s">
        <v>554</v>
      </c>
      <c r="CE53" s="56" t="s">
        <v>554</v>
      </c>
      <c r="CF53" s="56" t="s">
        <v>554</v>
      </c>
      <c r="CG53" s="56" t="s">
        <v>554</v>
      </c>
      <c r="CH53" s="56" t="s">
        <v>554</v>
      </c>
      <c r="CI53" s="56" t="s">
        <v>554</v>
      </c>
      <c r="CJ53" s="56" t="s">
        <v>554</v>
      </c>
      <c r="CK53" s="56" t="s">
        <v>554</v>
      </c>
      <c r="CL53" s="56" t="s">
        <v>554</v>
      </c>
      <c r="CM53" s="56" t="s">
        <v>554</v>
      </c>
      <c r="CN53" s="56" t="s">
        <v>554</v>
      </c>
      <c r="CO53" s="56" t="s">
        <v>554</v>
      </c>
      <c r="CP53" s="56" t="s">
        <v>554</v>
      </c>
      <c r="CQ53" s="56" t="s">
        <v>554</v>
      </c>
      <c r="CR53" s="56" t="s">
        <v>554</v>
      </c>
      <c r="CS53" s="56" t="s">
        <v>554</v>
      </c>
      <c r="CT53" s="56" t="s">
        <v>554</v>
      </c>
      <c r="CU53" s="56" t="s">
        <v>554</v>
      </c>
      <c r="DA53" s="56" t="s">
        <v>554</v>
      </c>
      <c r="DB53" s="56" t="s">
        <v>554</v>
      </c>
      <c r="DC53" s="56" t="s">
        <v>554</v>
      </c>
      <c r="DD53" s="56" t="s">
        <v>554</v>
      </c>
      <c r="DE53" s="56" t="s">
        <v>554</v>
      </c>
      <c r="DF53" s="56" t="s">
        <v>554</v>
      </c>
      <c r="DG53" s="56" t="s">
        <v>554</v>
      </c>
      <c r="DH53" s="56" t="s">
        <v>554</v>
      </c>
      <c r="DI53" s="56" t="s">
        <v>554</v>
      </c>
      <c r="DJ53" s="56" t="s">
        <v>554</v>
      </c>
      <c r="DK53" s="56" t="s">
        <v>554</v>
      </c>
      <c r="DL53" s="56" t="s">
        <v>554</v>
      </c>
      <c r="DM53" s="56" t="s">
        <v>554</v>
      </c>
      <c r="DN53" s="56" t="s">
        <v>554</v>
      </c>
      <c r="DO53" s="56" t="s">
        <v>554</v>
      </c>
      <c r="DP53" s="56" t="s">
        <v>554</v>
      </c>
      <c r="DQ53" s="56" t="s">
        <v>554</v>
      </c>
      <c r="DR53" s="56" t="s">
        <v>554</v>
      </c>
      <c r="DS53" s="56" t="s">
        <v>554</v>
      </c>
      <c r="DT53" s="56" t="s">
        <v>554</v>
      </c>
      <c r="DU53" s="56" t="s">
        <v>554</v>
      </c>
      <c r="DV53" s="56" t="s">
        <v>554</v>
      </c>
      <c r="DW53" s="56" t="s">
        <v>554</v>
      </c>
      <c r="DX53" s="56" t="s">
        <v>554</v>
      </c>
      <c r="DY53" s="56" t="s">
        <v>554</v>
      </c>
      <c r="DZ53" s="56" t="s">
        <v>554</v>
      </c>
      <c r="EA53" s="56" t="s">
        <v>554</v>
      </c>
      <c r="EB53" s="56" t="s">
        <v>554</v>
      </c>
      <c r="EC53" s="56" t="s">
        <v>554</v>
      </c>
      <c r="ED53" s="56" t="s">
        <v>554</v>
      </c>
      <c r="EE53" s="56" t="s">
        <v>554</v>
      </c>
      <c r="EF53" s="56" t="s">
        <v>554</v>
      </c>
      <c r="EG53" s="56" t="s">
        <v>554</v>
      </c>
      <c r="EH53" s="56" t="s">
        <v>554</v>
      </c>
      <c r="EI53" s="56" t="s">
        <v>554</v>
      </c>
      <c r="EJ53" s="56" t="s">
        <v>554</v>
      </c>
      <c r="EK53" s="56" t="s">
        <v>554</v>
      </c>
      <c r="EL53" s="56" t="s">
        <v>554</v>
      </c>
      <c r="EM53" s="56" t="s">
        <v>554</v>
      </c>
      <c r="EN53" s="56" t="s">
        <v>554</v>
      </c>
      <c r="EO53" s="56" t="s">
        <v>554</v>
      </c>
      <c r="EP53" s="56" t="s">
        <v>554</v>
      </c>
      <c r="EQ53" s="56" t="s">
        <v>554</v>
      </c>
      <c r="ER53" s="56" t="s">
        <v>554</v>
      </c>
      <c r="ES53" s="56" t="s">
        <v>554</v>
      </c>
      <c r="ET53" s="56" t="s">
        <v>554</v>
      </c>
      <c r="EU53" s="56" t="s">
        <v>554</v>
      </c>
      <c r="EV53" s="56" t="s">
        <v>554</v>
      </c>
      <c r="EW53" s="56" t="s">
        <v>554</v>
      </c>
      <c r="EX53" s="56" t="s">
        <v>554</v>
      </c>
      <c r="EY53" s="56" t="s">
        <v>554</v>
      </c>
      <c r="EZ53" s="56" t="s">
        <v>554</v>
      </c>
      <c r="FA53" s="56" t="s">
        <v>554</v>
      </c>
      <c r="FB53" s="56" t="s">
        <v>554</v>
      </c>
      <c r="FC53" s="56" t="s">
        <v>554</v>
      </c>
      <c r="FD53" s="56" t="s">
        <v>554</v>
      </c>
      <c r="FE53" s="56" t="s">
        <v>554</v>
      </c>
      <c r="FF53" s="56" t="s">
        <v>554</v>
      </c>
      <c r="FG53" s="56" t="s">
        <v>554</v>
      </c>
      <c r="FH53" s="56" t="s">
        <v>554</v>
      </c>
      <c r="FI53" s="56" t="s">
        <v>554</v>
      </c>
      <c r="FJ53" s="56" t="s">
        <v>554</v>
      </c>
      <c r="FK53" s="56" t="s">
        <v>554</v>
      </c>
      <c r="FL53" s="56" t="s">
        <v>554</v>
      </c>
      <c r="FM53" s="56" t="s">
        <v>554</v>
      </c>
      <c r="FN53" s="56" t="s">
        <v>554</v>
      </c>
      <c r="FO53" s="56" t="s">
        <v>554</v>
      </c>
      <c r="FP53" s="56" t="s">
        <v>554</v>
      </c>
      <c r="FQ53" s="56" t="s">
        <v>554</v>
      </c>
      <c r="FR53" s="56" t="s">
        <v>554</v>
      </c>
      <c r="FS53" s="56" t="s">
        <v>554</v>
      </c>
      <c r="FT53" s="56" t="s">
        <v>554</v>
      </c>
      <c r="FU53" s="56" t="s">
        <v>554</v>
      </c>
      <c r="FV53" s="56" t="s">
        <v>554</v>
      </c>
      <c r="FW53" s="56" t="s">
        <v>554</v>
      </c>
      <c r="FX53" s="56" t="s">
        <v>554</v>
      </c>
      <c r="FY53" s="56" t="s">
        <v>554</v>
      </c>
      <c r="FZ53" s="56" t="s">
        <v>554</v>
      </c>
      <c r="GA53" s="56" t="s">
        <v>554</v>
      </c>
      <c r="GB53" s="56" t="s">
        <v>554</v>
      </c>
      <c r="GC53" s="56" t="s">
        <v>554</v>
      </c>
      <c r="GD53" s="56" t="s">
        <v>554</v>
      </c>
      <c r="GE53" s="56" t="s">
        <v>554</v>
      </c>
      <c r="GF53" s="56" t="s">
        <v>554</v>
      </c>
      <c r="GG53" s="56" t="s">
        <v>554</v>
      </c>
      <c r="GH53" s="56" t="s">
        <v>554</v>
      </c>
      <c r="GI53" s="56" t="s">
        <v>554</v>
      </c>
      <c r="GJ53" s="56" t="s">
        <v>554</v>
      </c>
      <c r="GK53" s="56" t="s">
        <v>554</v>
      </c>
      <c r="GL53" s="56" t="s">
        <v>554</v>
      </c>
      <c r="GM53" s="56" t="s">
        <v>554</v>
      </c>
      <c r="GN53" s="56" t="s">
        <v>554</v>
      </c>
      <c r="GO53" s="56" t="s">
        <v>554</v>
      </c>
      <c r="GP53" s="56" t="s">
        <v>554</v>
      </c>
      <c r="GQ53" s="56" t="s">
        <v>554</v>
      </c>
      <c r="GR53" s="56" t="s">
        <v>554</v>
      </c>
      <c r="GS53" s="56" t="s">
        <v>554</v>
      </c>
      <c r="GT53" s="56" t="s">
        <v>554</v>
      </c>
      <c r="GU53" s="56" t="s">
        <v>554</v>
      </c>
      <c r="GW53" s="56" t="s">
        <v>554</v>
      </c>
      <c r="GX53" s="56" t="s">
        <v>554</v>
      </c>
      <c r="GY53" s="56" t="s">
        <v>554</v>
      </c>
      <c r="GZ53" s="56" t="s">
        <v>554</v>
      </c>
      <c r="HA53" s="56" t="s">
        <v>554</v>
      </c>
      <c r="HB53" s="56" t="s">
        <v>554</v>
      </c>
    </row>
    <row r="54" spans="1:210" ht="12.75" customHeight="1" x14ac:dyDescent="0.3">
      <c r="A54" s="397" t="s">
        <v>201</v>
      </c>
      <c r="B54" s="423">
        <v>3</v>
      </c>
      <c r="C54" s="397" t="s">
        <v>12</v>
      </c>
      <c r="D54" s="397" t="s">
        <v>4369</v>
      </c>
      <c r="E54" s="56" t="s">
        <v>1345</v>
      </c>
      <c r="F54" s="398" t="s">
        <v>900</v>
      </c>
      <c r="G54" s="397">
        <v>14</v>
      </c>
      <c r="H54" s="397">
        <v>0</v>
      </c>
      <c r="I54" s="56" t="s">
        <v>811</v>
      </c>
      <c r="J54" s="56" t="s">
        <v>38</v>
      </c>
      <c r="L54" s="56" t="s">
        <v>396</v>
      </c>
      <c r="M54" s="56">
        <v>0</v>
      </c>
      <c r="N54" s="56">
        <v>1</v>
      </c>
      <c r="O54" s="56">
        <v>1</v>
      </c>
      <c r="P54" s="56">
        <v>5</v>
      </c>
      <c r="Q54" s="56">
        <v>2</v>
      </c>
      <c r="R54" s="56">
        <v>0</v>
      </c>
      <c r="S54" s="56">
        <v>2</v>
      </c>
      <c r="T54" s="56">
        <v>2</v>
      </c>
      <c r="U54" s="56">
        <v>2</v>
      </c>
      <c r="V54" s="56">
        <v>0</v>
      </c>
      <c r="W54" s="56">
        <v>0</v>
      </c>
      <c r="X54" s="56">
        <v>1</v>
      </c>
      <c r="Y54" s="56">
        <v>0</v>
      </c>
      <c r="Z54" s="56">
        <v>0</v>
      </c>
      <c r="AA54" s="56">
        <v>16</v>
      </c>
      <c r="AB54" s="56">
        <v>0</v>
      </c>
      <c r="AC54" s="56">
        <v>0</v>
      </c>
      <c r="AD54" s="56">
        <v>0</v>
      </c>
      <c r="AE54" s="56">
        <v>0</v>
      </c>
      <c r="AF54" s="56">
        <v>0</v>
      </c>
      <c r="AG54" s="56">
        <v>0</v>
      </c>
      <c r="AH54" s="56">
        <v>0</v>
      </c>
      <c r="AI54" s="56">
        <v>0</v>
      </c>
      <c r="AJ54" s="56">
        <v>0</v>
      </c>
      <c r="AK54" s="56">
        <v>0</v>
      </c>
      <c r="AL54" s="56">
        <v>0</v>
      </c>
      <c r="AM54" s="56">
        <v>0</v>
      </c>
      <c r="AN54" s="56">
        <v>0</v>
      </c>
      <c r="AO54" s="56">
        <v>0</v>
      </c>
      <c r="AP54" s="56">
        <v>0</v>
      </c>
      <c r="AQ54" s="56">
        <v>0</v>
      </c>
      <c r="AR54" s="56">
        <v>1</v>
      </c>
      <c r="AS54" s="56">
        <v>1</v>
      </c>
      <c r="AT54" s="56">
        <v>5</v>
      </c>
      <c r="AU54" s="56">
        <v>2</v>
      </c>
      <c r="AV54" s="56">
        <v>0</v>
      </c>
      <c r="AW54" s="56">
        <v>2</v>
      </c>
      <c r="AX54" s="56">
        <v>2</v>
      </c>
      <c r="AY54" s="56">
        <v>2</v>
      </c>
      <c r="AZ54" s="56">
        <v>0</v>
      </c>
      <c r="BA54" s="56">
        <v>0</v>
      </c>
      <c r="BB54" s="56">
        <v>1</v>
      </c>
      <c r="BC54" s="56">
        <v>0</v>
      </c>
      <c r="BD54" s="56">
        <v>0</v>
      </c>
      <c r="BE54" s="56">
        <v>16</v>
      </c>
      <c r="BF54" s="56">
        <v>1</v>
      </c>
      <c r="BG54" s="56">
        <v>1</v>
      </c>
      <c r="BH54" s="56" t="s">
        <v>397</v>
      </c>
      <c r="BI54" s="56">
        <v>76387</v>
      </c>
      <c r="BJ54" s="56" t="s">
        <v>397</v>
      </c>
      <c r="BK54" s="56">
        <v>160342</v>
      </c>
      <c r="BL54" s="56">
        <v>158</v>
      </c>
      <c r="BM54" s="56">
        <v>293828</v>
      </c>
      <c r="BN54" s="56">
        <v>67807</v>
      </c>
      <c r="BO54" s="56">
        <v>15</v>
      </c>
      <c r="BP54" s="56">
        <v>298310</v>
      </c>
      <c r="BQ54" s="56">
        <v>1302</v>
      </c>
      <c r="BR54" s="56">
        <v>158073</v>
      </c>
      <c r="BS54" s="56">
        <v>52155</v>
      </c>
      <c r="BT54" s="56">
        <v>47789</v>
      </c>
      <c r="BU54" s="56">
        <v>16063</v>
      </c>
      <c r="BV54" s="56">
        <v>274080</v>
      </c>
      <c r="BW54" s="56">
        <v>24173</v>
      </c>
      <c r="BX54" s="56">
        <v>299555</v>
      </c>
      <c r="BY54" s="56">
        <v>70</v>
      </c>
      <c r="BZ54" s="56">
        <v>7775</v>
      </c>
      <c r="CA54" s="56">
        <v>2084</v>
      </c>
      <c r="CB54" s="56">
        <v>8614</v>
      </c>
      <c r="CC54" s="56">
        <v>1884</v>
      </c>
      <c r="CD54" s="56">
        <v>20357</v>
      </c>
      <c r="CE54" s="56">
        <v>20427</v>
      </c>
      <c r="CF54" s="56">
        <v>0</v>
      </c>
      <c r="CG54" s="56">
        <v>12303</v>
      </c>
      <c r="CH54" s="56">
        <v>1025</v>
      </c>
      <c r="CI54" s="56">
        <v>10317</v>
      </c>
      <c r="CJ54" s="56">
        <v>5764</v>
      </c>
      <c r="CK54" s="56">
        <v>60</v>
      </c>
      <c r="CL54" s="56">
        <v>1776</v>
      </c>
      <c r="CM54" s="56">
        <v>0</v>
      </c>
      <c r="CN54" s="56">
        <v>0</v>
      </c>
      <c r="CO54" s="56">
        <v>23645</v>
      </c>
      <c r="CP54" s="56">
        <v>67</v>
      </c>
      <c r="CQ54" s="56">
        <v>23712</v>
      </c>
      <c r="CR54" s="56">
        <v>0</v>
      </c>
      <c r="CS54" s="56">
        <v>305</v>
      </c>
      <c r="CT54" s="56">
        <v>0</v>
      </c>
      <c r="CU54" s="56">
        <v>0</v>
      </c>
      <c r="DA54" s="56">
        <v>305</v>
      </c>
      <c r="DB54" s="56">
        <v>305</v>
      </c>
      <c r="DC54" s="56">
        <v>1</v>
      </c>
      <c r="DD54" s="56">
        <v>76.430000000000007</v>
      </c>
      <c r="DE54" s="56">
        <v>77.430000000000007</v>
      </c>
      <c r="DF54" s="56">
        <v>77</v>
      </c>
      <c r="DG54" s="56">
        <v>3775.2</v>
      </c>
      <c r="DH54" s="56">
        <v>225986</v>
      </c>
      <c r="DI54" s="56">
        <v>54647</v>
      </c>
      <c r="DJ54" s="56">
        <v>124619</v>
      </c>
      <c r="DK54" s="56">
        <v>17438</v>
      </c>
      <c r="DL54" s="56">
        <v>422690</v>
      </c>
      <c r="DM54" s="56">
        <v>12885</v>
      </c>
      <c r="DN54" s="56">
        <v>551</v>
      </c>
      <c r="DO54" s="56">
        <v>1601</v>
      </c>
      <c r="DP54" s="56">
        <v>4357</v>
      </c>
      <c r="DQ54" s="56">
        <v>6492</v>
      </c>
      <c r="DR54" s="56">
        <v>23438</v>
      </c>
      <c r="DS54" s="56">
        <v>0</v>
      </c>
      <c r="DT54" s="56">
        <v>0</v>
      </c>
      <c r="DU54" s="56">
        <v>15037</v>
      </c>
      <c r="DV54" s="56">
        <v>7646</v>
      </c>
      <c r="DW54" s="56">
        <v>4371</v>
      </c>
      <c r="DX54" s="56">
        <v>70</v>
      </c>
      <c r="DY54" s="56">
        <v>86</v>
      </c>
      <c r="DZ54" s="56">
        <v>92</v>
      </c>
      <c r="EA54" s="56" t="s">
        <v>554</v>
      </c>
      <c r="EB54" s="56" t="s">
        <v>554</v>
      </c>
      <c r="EC54" s="56" t="s">
        <v>554</v>
      </c>
      <c r="ED54" s="56">
        <v>19958</v>
      </c>
      <c r="EE54" s="56">
        <v>515</v>
      </c>
      <c r="EF54" s="56">
        <v>589927</v>
      </c>
      <c r="EG54" s="56" t="s">
        <v>554</v>
      </c>
      <c r="EH54" s="56" t="s">
        <v>554</v>
      </c>
      <c r="EI54" s="56" t="s">
        <v>554</v>
      </c>
      <c r="EJ54" s="56">
        <v>30140</v>
      </c>
      <c r="EK54" s="56">
        <v>0</v>
      </c>
      <c r="EL54" s="56">
        <v>0</v>
      </c>
      <c r="EM54" s="56">
        <v>1760506</v>
      </c>
      <c r="EN54" s="56">
        <v>318276.68</v>
      </c>
      <c r="EO54" s="56">
        <v>403.99</v>
      </c>
      <c r="EP54" s="56">
        <v>56420</v>
      </c>
      <c r="EQ54" s="56">
        <v>29239</v>
      </c>
      <c r="ER54" s="56">
        <v>49586</v>
      </c>
      <c r="ES54" s="56">
        <v>9128.27</v>
      </c>
      <c r="ET54" s="56">
        <v>12983</v>
      </c>
      <c r="EU54" s="56">
        <v>13977.11</v>
      </c>
      <c r="EV54" s="56">
        <v>0</v>
      </c>
      <c r="EW54" s="56">
        <v>0</v>
      </c>
      <c r="EX54" s="56">
        <v>8713.8799999999992</v>
      </c>
      <c r="EY54" s="56">
        <v>10999.33</v>
      </c>
      <c r="EZ54" s="56">
        <v>7533</v>
      </c>
      <c r="FA54" s="56">
        <v>0</v>
      </c>
      <c r="FB54" s="56">
        <v>0</v>
      </c>
      <c r="FC54" s="56">
        <v>18659.22</v>
      </c>
      <c r="FD54" s="56">
        <v>0</v>
      </c>
      <c r="FE54" s="56">
        <v>0</v>
      </c>
      <c r="FF54" s="56">
        <v>217642.8</v>
      </c>
      <c r="FG54" s="56">
        <v>127186.32</v>
      </c>
      <c r="FH54" s="56">
        <v>568741</v>
      </c>
      <c r="FI54" s="56">
        <v>15716.48</v>
      </c>
      <c r="FJ54" s="56">
        <v>0</v>
      </c>
      <c r="FK54" s="56">
        <v>317482.5</v>
      </c>
      <c r="FL54" s="56">
        <v>3325551.78</v>
      </c>
      <c r="FM54" s="56">
        <v>0</v>
      </c>
      <c r="FN54" s="56">
        <v>0</v>
      </c>
      <c r="FO54" s="56">
        <v>0</v>
      </c>
      <c r="FP54" s="56">
        <v>0</v>
      </c>
      <c r="FQ54" s="56">
        <v>0</v>
      </c>
      <c r="FR54" s="56">
        <v>7624.28</v>
      </c>
      <c r="FS54" s="56">
        <v>0</v>
      </c>
      <c r="FT54" s="56">
        <v>77638.559999999998</v>
      </c>
      <c r="FU54" s="56">
        <v>0</v>
      </c>
      <c r="FV54" s="56">
        <v>85262.84</v>
      </c>
      <c r="FW54" s="56">
        <v>3240288.94</v>
      </c>
      <c r="FX54" s="56">
        <v>238243.54</v>
      </c>
      <c r="FY54" s="56">
        <v>1557871</v>
      </c>
      <c r="FZ54" s="56">
        <v>331454</v>
      </c>
      <c r="GA54" s="56">
        <v>226471</v>
      </c>
      <c r="GB54" s="56">
        <v>680263.5</v>
      </c>
      <c r="GC54" s="56">
        <v>2796059.5</v>
      </c>
      <c r="GD54" s="56">
        <v>59433</v>
      </c>
      <c r="GE54" s="56">
        <v>2736626.5</v>
      </c>
      <c r="GF54" s="56" t="s">
        <v>554</v>
      </c>
      <c r="GG54" s="56" t="s">
        <v>554</v>
      </c>
      <c r="GH54" s="56" t="s">
        <v>554</v>
      </c>
      <c r="GI54" s="56" t="s">
        <v>554</v>
      </c>
      <c r="GJ54" s="56" t="s">
        <v>554</v>
      </c>
      <c r="GK54" s="56" t="s">
        <v>554</v>
      </c>
      <c r="GL54" s="56" t="s">
        <v>554</v>
      </c>
      <c r="GM54" s="56" t="s">
        <v>554</v>
      </c>
      <c r="GN54" s="56" t="s">
        <v>7274</v>
      </c>
      <c r="GO54" s="56" t="s">
        <v>554</v>
      </c>
      <c r="GP54" s="56" t="s">
        <v>7275</v>
      </c>
      <c r="GQ54" s="56" t="s">
        <v>554</v>
      </c>
      <c r="GR54" s="56" t="s">
        <v>554</v>
      </c>
      <c r="GS54" s="56" t="s">
        <v>554</v>
      </c>
      <c r="GT54" s="56" t="s">
        <v>554</v>
      </c>
      <c r="GU54" s="56" t="s">
        <v>7276</v>
      </c>
      <c r="GW54" s="56">
        <v>16</v>
      </c>
      <c r="GX54" s="56">
        <v>0</v>
      </c>
      <c r="GY54" s="56">
        <v>16</v>
      </c>
      <c r="GZ54" s="56">
        <v>0</v>
      </c>
      <c r="HA54" s="56">
        <v>0</v>
      </c>
      <c r="HB54" s="56">
        <v>0</v>
      </c>
    </row>
    <row r="55" spans="1:210" ht="12.75" customHeight="1" x14ac:dyDescent="0.3">
      <c r="A55" s="397" t="s">
        <v>201</v>
      </c>
      <c r="B55" s="423">
        <v>4</v>
      </c>
      <c r="C55" s="397" t="s">
        <v>12</v>
      </c>
      <c r="D55" s="397" t="s">
        <v>4370</v>
      </c>
      <c r="E55" s="56" t="s">
        <v>1365</v>
      </c>
      <c r="F55" s="398" t="s">
        <v>900</v>
      </c>
      <c r="G55" s="397">
        <v>25</v>
      </c>
      <c r="H55" s="397">
        <v>0</v>
      </c>
      <c r="I55" s="56" t="s">
        <v>811</v>
      </c>
      <c r="J55" s="56" t="s">
        <v>38</v>
      </c>
      <c r="L55" s="56" t="s">
        <v>398</v>
      </c>
      <c r="M55" s="56">
        <v>0</v>
      </c>
      <c r="N55" s="56">
        <v>0</v>
      </c>
      <c r="O55" s="56">
        <v>0</v>
      </c>
      <c r="P55" s="56">
        <v>1</v>
      </c>
      <c r="Q55" s="56">
        <v>0</v>
      </c>
      <c r="R55" s="56">
        <v>3</v>
      </c>
      <c r="S55" s="56">
        <v>8</v>
      </c>
      <c r="T55" s="56">
        <v>0</v>
      </c>
      <c r="U55" s="56">
        <v>0</v>
      </c>
      <c r="V55" s="56">
        <v>0</v>
      </c>
      <c r="W55" s="56">
        <v>0</v>
      </c>
      <c r="X55" s="56">
        <v>0</v>
      </c>
      <c r="Y55" s="56">
        <v>0</v>
      </c>
      <c r="Z55" s="56">
        <v>0</v>
      </c>
      <c r="AA55" s="56">
        <v>12</v>
      </c>
      <c r="AB55" s="56">
        <v>0</v>
      </c>
      <c r="AC55" s="56">
        <v>0</v>
      </c>
      <c r="AD55" s="56">
        <v>0</v>
      </c>
      <c r="AE55" s="56">
        <v>0</v>
      </c>
      <c r="AF55" s="56">
        <v>0</v>
      </c>
      <c r="AG55" s="56">
        <v>1</v>
      </c>
      <c r="AH55" s="56">
        <v>2</v>
      </c>
      <c r="AI55" s="56">
        <v>2</v>
      </c>
      <c r="AJ55" s="56">
        <v>8</v>
      </c>
      <c r="AK55" s="56">
        <v>2</v>
      </c>
      <c r="AL55" s="56">
        <v>0</v>
      </c>
      <c r="AM55" s="56">
        <v>0</v>
      </c>
      <c r="AN55" s="56">
        <v>0</v>
      </c>
      <c r="AO55" s="56">
        <v>1</v>
      </c>
      <c r="AP55" s="56">
        <v>16</v>
      </c>
      <c r="AQ55" s="56">
        <v>0</v>
      </c>
      <c r="AR55" s="56">
        <v>0</v>
      </c>
      <c r="AS55" s="56">
        <v>0</v>
      </c>
      <c r="AT55" s="56">
        <v>1</v>
      </c>
      <c r="AU55" s="56">
        <v>0</v>
      </c>
      <c r="AV55" s="56">
        <v>4</v>
      </c>
      <c r="AW55" s="56">
        <v>10</v>
      </c>
      <c r="AX55" s="56">
        <v>2</v>
      </c>
      <c r="AY55" s="56">
        <v>8</v>
      </c>
      <c r="AZ55" s="56">
        <v>2</v>
      </c>
      <c r="BA55" s="56">
        <v>0</v>
      </c>
      <c r="BB55" s="56">
        <v>0</v>
      </c>
      <c r="BC55" s="56">
        <v>0</v>
      </c>
      <c r="BD55" s="56">
        <v>1</v>
      </c>
      <c r="BE55" s="56">
        <v>28</v>
      </c>
      <c r="BF55" s="56">
        <v>0</v>
      </c>
      <c r="BG55" s="56">
        <v>0</v>
      </c>
      <c r="BH55" s="56" t="s">
        <v>3441</v>
      </c>
      <c r="BI55" s="56">
        <v>215000</v>
      </c>
      <c r="BJ55" s="56" t="s">
        <v>3441</v>
      </c>
      <c r="BK55" s="56">
        <v>349142</v>
      </c>
      <c r="BL55" s="56">
        <v>168</v>
      </c>
      <c r="BM55" s="56">
        <v>301588</v>
      </c>
      <c r="BN55" s="56">
        <v>115870</v>
      </c>
      <c r="BO55" s="56">
        <v>12</v>
      </c>
      <c r="BP55" s="56">
        <v>698000</v>
      </c>
      <c r="BQ55" s="56">
        <v>213557</v>
      </c>
      <c r="BR55" s="56">
        <v>164337</v>
      </c>
      <c r="BS55" s="56">
        <v>125436</v>
      </c>
      <c r="BT55" s="56">
        <v>142464</v>
      </c>
      <c r="BU55" s="56">
        <v>55159</v>
      </c>
      <c r="BV55" s="56">
        <v>487396</v>
      </c>
      <c r="BW55" s="56">
        <v>7623</v>
      </c>
      <c r="BX55" s="56">
        <v>708576</v>
      </c>
      <c r="BY55" s="56">
        <v>2202</v>
      </c>
      <c r="BZ55" s="56">
        <v>20949</v>
      </c>
      <c r="CA55" s="56">
        <v>10041</v>
      </c>
      <c r="CB55" s="56">
        <v>16641</v>
      </c>
      <c r="CC55" s="56">
        <v>4211</v>
      </c>
      <c r="CD55" s="56">
        <v>51842</v>
      </c>
      <c r="CE55" s="56">
        <v>54044</v>
      </c>
      <c r="CF55" s="56">
        <v>3200</v>
      </c>
      <c r="CG55" s="56">
        <v>8031</v>
      </c>
      <c r="CH55" s="56">
        <v>2601</v>
      </c>
      <c r="CI55" s="56">
        <v>23305</v>
      </c>
      <c r="CJ55" s="56">
        <v>10783</v>
      </c>
      <c r="CK55" s="56">
        <v>231</v>
      </c>
      <c r="CL55" s="56">
        <v>2545</v>
      </c>
      <c r="CM55" s="56">
        <v>0</v>
      </c>
      <c r="CN55" s="56">
        <v>0</v>
      </c>
      <c r="CO55" s="56">
        <v>33937</v>
      </c>
      <c r="CP55" s="56">
        <v>665</v>
      </c>
      <c r="CQ55" s="56">
        <v>37802</v>
      </c>
      <c r="CR55" s="56">
        <v>0</v>
      </c>
      <c r="CS55" s="56">
        <v>174</v>
      </c>
      <c r="CT55" s="56">
        <v>26</v>
      </c>
      <c r="CU55" s="56">
        <v>832</v>
      </c>
      <c r="DA55" s="56">
        <v>1032</v>
      </c>
      <c r="DB55" s="56">
        <v>1032</v>
      </c>
      <c r="DC55" s="56">
        <v>23.4</v>
      </c>
      <c r="DD55" s="56">
        <v>68.900000000000006</v>
      </c>
      <c r="DE55" s="56">
        <v>92.300000000000011</v>
      </c>
      <c r="DF55" s="56" t="s">
        <v>554</v>
      </c>
      <c r="DG55" s="56" t="s">
        <v>554</v>
      </c>
      <c r="DH55" s="56">
        <v>352701</v>
      </c>
      <c r="DI55" s="56">
        <v>167543</v>
      </c>
      <c r="DJ55" s="56">
        <v>298341</v>
      </c>
      <c r="DK55" s="56">
        <v>43966</v>
      </c>
      <c r="DL55" s="56">
        <v>862551</v>
      </c>
      <c r="DM55" s="56">
        <v>17907</v>
      </c>
      <c r="DN55" s="56">
        <v>2192</v>
      </c>
      <c r="DO55" s="56">
        <v>13379</v>
      </c>
      <c r="DP55" s="56">
        <v>28911</v>
      </c>
      <c r="DQ55" s="56">
        <v>124940</v>
      </c>
      <c r="DR55" s="56">
        <v>25453</v>
      </c>
      <c r="DS55" s="56">
        <v>0</v>
      </c>
      <c r="DT55" s="56">
        <v>0</v>
      </c>
      <c r="DU55" s="56">
        <v>33478</v>
      </c>
      <c r="DV55" s="56">
        <v>98213</v>
      </c>
      <c r="DW55" s="56">
        <v>59287</v>
      </c>
      <c r="DX55" s="56">
        <v>54</v>
      </c>
      <c r="DY55" s="56">
        <v>73</v>
      </c>
      <c r="DZ55" s="56">
        <v>82</v>
      </c>
      <c r="EA55" s="56">
        <v>151776</v>
      </c>
      <c r="EB55" s="56">
        <v>43084</v>
      </c>
      <c r="EC55" s="56" t="s">
        <v>54</v>
      </c>
      <c r="ED55" s="56">
        <v>65180</v>
      </c>
      <c r="EE55" s="56">
        <v>593</v>
      </c>
      <c r="EF55" s="56">
        <v>951093</v>
      </c>
      <c r="EG55" s="56" t="s">
        <v>554</v>
      </c>
      <c r="EH55" s="56" t="s">
        <v>55</v>
      </c>
      <c r="EI55" s="56">
        <v>12</v>
      </c>
      <c r="EJ55" s="56">
        <v>108122</v>
      </c>
      <c r="EK55" s="56" t="s">
        <v>554</v>
      </c>
      <c r="EL55" s="56" t="s">
        <v>554</v>
      </c>
      <c r="EM55" s="56">
        <v>2650670</v>
      </c>
      <c r="EN55" s="56">
        <v>633695</v>
      </c>
      <c r="EO55" s="56">
        <v>789</v>
      </c>
      <c r="EP55" s="56">
        <v>147700</v>
      </c>
      <c r="EQ55" s="56">
        <v>79197</v>
      </c>
      <c r="ER55" s="56">
        <v>82173</v>
      </c>
      <c r="ES55" s="56">
        <v>19863</v>
      </c>
      <c r="ET55" s="56">
        <v>7926</v>
      </c>
      <c r="EU55" s="56">
        <v>5315</v>
      </c>
      <c r="EV55" s="56">
        <v>579</v>
      </c>
      <c r="EW55" s="56">
        <v>7686</v>
      </c>
      <c r="EX55" s="56">
        <v>43000</v>
      </c>
      <c r="EY55" s="56">
        <v>24559</v>
      </c>
      <c r="EZ55" s="56">
        <v>15250</v>
      </c>
      <c r="FA55" s="56">
        <v>0</v>
      </c>
      <c r="FB55" s="56">
        <v>0</v>
      </c>
      <c r="FC55" s="56">
        <v>49917</v>
      </c>
      <c r="FD55" s="56">
        <v>0</v>
      </c>
      <c r="FE55" s="56">
        <v>0</v>
      </c>
      <c r="FF55" s="56">
        <v>483954</v>
      </c>
      <c r="FG55" s="56">
        <v>0</v>
      </c>
      <c r="FH55" s="56">
        <v>209831</v>
      </c>
      <c r="FI55" s="56">
        <v>22727</v>
      </c>
      <c r="FJ55" s="56">
        <v>0</v>
      </c>
      <c r="FK55" s="56">
        <v>870056</v>
      </c>
      <c r="FL55" s="56">
        <v>4870933</v>
      </c>
      <c r="FM55" s="56">
        <v>40578</v>
      </c>
      <c r="FN55" s="56">
        <v>0</v>
      </c>
      <c r="FO55" s="56">
        <v>136309</v>
      </c>
      <c r="FP55" s="56">
        <v>14273</v>
      </c>
      <c r="FQ55" s="56">
        <v>0</v>
      </c>
      <c r="FR55" s="56">
        <v>8446</v>
      </c>
      <c r="FS55" s="56">
        <v>32645</v>
      </c>
      <c r="FT55" s="56">
        <v>84722</v>
      </c>
      <c r="FU55" s="56">
        <v>4969</v>
      </c>
      <c r="FV55" s="56">
        <v>321942</v>
      </c>
      <c r="FW55" s="56">
        <v>4548991</v>
      </c>
      <c r="FX55" s="56">
        <v>22000</v>
      </c>
      <c r="FY55" s="56">
        <v>2836800</v>
      </c>
      <c r="FZ55" s="56">
        <v>584400</v>
      </c>
      <c r="GA55" s="56">
        <v>665500</v>
      </c>
      <c r="GB55" s="56">
        <v>895900</v>
      </c>
      <c r="GC55" s="56">
        <v>4982600</v>
      </c>
      <c r="GD55" s="56">
        <v>300800</v>
      </c>
      <c r="GE55" s="56">
        <v>4681800</v>
      </c>
      <c r="GF55" s="56" t="s">
        <v>554</v>
      </c>
      <c r="GG55" s="56" t="s">
        <v>554</v>
      </c>
      <c r="GH55" s="56" t="s">
        <v>554</v>
      </c>
      <c r="GI55" s="56" t="s">
        <v>554</v>
      </c>
      <c r="GJ55" s="56" t="s">
        <v>554</v>
      </c>
      <c r="GK55" s="56" t="s">
        <v>554</v>
      </c>
      <c r="GL55" s="56" t="s">
        <v>554</v>
      </c>
      <c r="GM55" s="56" t="s">
        <v>554</v>
      </c>
      <c r="GN55" s="56" t="s">
        <v>554</v>
      </c>
      <c r="GO55" s="56" t="s">
        <v>554</v>
      </c>
      <c r="GP55" s="56" t="s">
        <v>554</v>
      </c>
      <c r="GQ55" s="56" t="s">
        <v>554</v>
      </c>
      <c r="GR55" s="56" t="s">
        <v>554</v>
      </c>
      <c r="GS55" s="56" t="s">
        <v>554</v>
      </c>
      <c r="GT55" s="56" t="s">
        <v>554</v>
      </c>
      <c r="GU55" s="56" t="s">
        <v>7277</v>
      </c>
      <c r="GW55" s="56">
        <v>12</v>
      </c>
      <c r="GX55" s="56">
        <v>16</v>
      </c>
      <c r="GY55" s="56">
        <v>12</v>
      </c>
      <c r="GZ55" s="56">
        <v>16</v>
      </c>
      <c r="HA55" s="56">
        <v>0</v>
      </c>
      <c r="HB55" s="56">
        <v>0</v>
      </c>
    </row>
    <row r="56" spans="1:210" ht="12.75" customHeight="1" x14ac:dyDescent="0.3">
      <c r="A56" s="397" t="s">
        <v>201</v>
      </c>
      <c r="B56" s="423">
        <v>5</v>
      </c>
      <c r="C56" s="397" t="s">
        <v>12</v>
      </c>
      <c r="D56" s="397" t="s">
        <v>4371</v>
      </c>
      <c r="E56" s="56" t="s">
        <v>1346</v>
      </c>
      <c r="F56" s="398" t="s">
        <v>900</v>
      </c>
      <c r="G56" s="397">
        <v>17</v>
      </c>
      <c r="H56" s="397">
        <v>0</v>
      </c>
      <c r="I56" s="56" t="s">
        <v>811</v>
      </c>
      <c r="J56" s="56" t="s">
        <v>38</v>
      </c>
      <c r="L56" s="56" t="s">
        <v>400</v>
      </c>
      <c r="M56" s="56">
        <v>0</v>
      </c>
      <c r="N56" s="56">
        <v>0</v>
      </c>
      <c r="O56" s="56">
        <v>4</v>
      </c>
      <c r="P56" s="56">
        <v>0</v>
      </c>
      <c r="Q56" s="56">
        <v>2</v>
      </c>
      <c r="R56" s="56">
        <v>1</v>
      </c>
      <c r="S56" s="56">
        <v>0</v>
      </c>
      <c r="T56" s="56">
        <v>1</v>
      </c>
      <c r="U56" s="56">
        <v>0</v>
      </c>
      <c r="V56" s="56">
        <v>0</v>
      </c>
      <c r="W56" s="56">
        <v>0</v>
      </c>
      <c r="X56" s="56">
        <v>0</v>
      </c>
      <c r="Y56" s="56">
        <v>0</v>
      </c>
      <c r="Z56" s="56">
        <v>0</v>
      </c>
      <c r="AA56" s="56">
        <v>8</v>
      </c>
      <c r="AB56" s="56">
        <v>0</v>
      </c>
      <c r="AC56" s="56">
        <v>0</v>
      </c>
      <c r="AD56" s="56">
        <v>0</v>
      </c>
      <c r="AE56" s="56">
        <v>0</v>
      </c>
      <c r="AF56" s="56">
        <v>2</v>
      </c>
      <c r="AG56" s="56">
        <v>2</v>
      </c>
      <c r="AH56" s="56">
        <v>0</v>
      </c>
      <c r="AI56" s="56">
        <v>2</v>
      </c>
      <c r="AJ56" s="56">
        <v>0</v>
      </c>
      <c r="AK56" s="56">
        <v>1</v>
      </c>
      <c r="AL56" s="56">
        <v>0</v>
      </c>
      <c r="AM56" s="56">
        <v>0</v>
      </c>
      <c r="AN56" s="56">
        <v>0</v>
      </c>
      <c r="AO56" s="56">
        <v>0</v>
      </c>
      <c r="AP56" s="56">
        <v>7</v>
      </c>
      <c r="AQ56" s="56">
        <v>0</v>
      </c>
      <c r="AR56" s="56">
        <v>0</v>
      </c>
      <c r="AS56" s="56">
        <v>4</v>
      </c>
      <c r="AT56" s="56">
        <v>0</v>
      </c>
      <c r="AU56" s="56">
        <v>4</v>
      </c>
      <c r="AV56" s="56">
        <v>3</v>
      </c>
      <c r="AW56" s="56">
        <v>0</v>
      </c>
      <c r="AX56" s="56">
        <v>3</v>
      </c>
      <c r="AY56" s="56">
        <v>0</v>
      </c>
      <c r="AZ56" s="56">
        <v>1</v>
      </c>
      <c r="BA56" s="56">
        <v>0</v>
      </c>
      <c r="BB56" s="56">
        <v>0</v>
      </c>
      <c r="BC56" s="56">
        <v>0</v>
      </c>
      <c r="BD56" s="56">
        <v>0</v>
      </c>
      <c r="BE56" s="56">
        <v>15</v>
      </c>
      <c r="BF56" s="56">
        <v>0</v>
      </c>
      <c r="BG56" s="56">
        <v>0</v>
      </c>
      <c r="BH56" s="56" t="s">
        <v>3442</v>
      </c>
      <c r="BI56" s="56">
        <v>212019</v>
      </c>
      <c r="BJ56" s="56" t="s">
        <v>3442</v>
      </c>
      <c r="BK56" s="56" t="s">
        <v>554</v>
      </c>
      <c r="BL56" s="56">
        <v>134</v>
      </c>
      <c r="BM56" s="56">
        <v>344944</v>
      </c>
      <c r="BN56" s="56">
        <v>31961</v>
      </c>
      <c r="BO56" s="56">
        <v>8</v>
      </c>
      <c r="BP56" s="56">
        <v>220917</v>
      </c>
      <c r="BQ56" s="56">
        <v>26328</v>
      </c>
      <c r="BR56" s="56">
        <v>61764</v>
      </c>
      <c r="BS56" s="56">
        <v>40458</v>
      </c>
      <c r="BT56" s="56">
        <v>38265</v>
      </c>
      <c r="BU56" s="56">
        <v>14303</v>
      </c>
      <c r="BV56" s="56">
        <v>154790</v>
      </c>
      <c r="BW56" s="56">
        <v>23831</v>
      </c>
      <c r="BX56" s="56">
        <v>204949</v>
      </c>
      <c r="BY56" s="56">
        <v>367</v>
      </c>
      <c r="BZ56" s="56">
        <v>7305</v>
      </c>
      <c r="CA56" s="56">
        <v>1242</v>
      </c>
      <c r="CB56" s="56">
        <v>3814</v>
      </c>
      <c r="CC56" s="56">
        <v>477</v>
      </c>
      <c r="CD56" s="56">
        <v>12838</v>
      </c>
      <c r="CE56" s="56">
        <v>13205</v>
      </c>
      <c r="CF56" s="56">
        <v>0</v>
      </c>
      <c r="CG56" s="56">
        <v>8294</v>
      </c>
      <c r="CH56" s="56">
        <v>1101</v>
      </c>
      <c r="CI56" s="56">
        <v>28327</v>
      </c>
      <c r="CJ56" s="56">
        <v>3964</v>
      </c>
      <c r="CK56" s="56">
        <v>0</v>
      </c>
      <c r="CL56" s="56">
        <v>923</v>
      </c>
      <c r="CM56" s="56">
        <v>0</v>
      </c>
      <c r="CN56" s="56">
        <v>0</v>
      </c>
      <c r="CO56" s="56">
        <v>37722</v>
      </c>
      <c r="CP56" s="56">
        <v>0</v>
      </c>
      <c r="CQ56" s="56">
        <v>37722</v>
      </c>
      <c r="CR56" s="56">
        <v>0</v>
      </c>
      <c r="CS56" s="56">
        <v>103</v>
      </c>
      <c r="CT56" s="56">
        <v>0</v>
      </c>
      <c r="CU56" s="56">
        <v>592</v>
      </c>
      <c r="DA56" s="56">
        <v>695</v>
      </c>
      <c r="DB56" s="56">
        <v>695</v>
      </c>
      <c r="DC56" s="56">
        <v>9.5</v>
      </c>
      <c r="DD56" s="56">
        <v>45.9</v>
      </c>
      <c r="DE56" s="56">
        <v>55.4</v>
      </c>
      <c r="DF56" s="56">
        <v>260</v>
      </c>
      <c r="DG56" s="56">
        <v>3100</v>
      </c>
      <c r="DH56" s="56">
        <v>270574</v>
      </c>
      <c r="DI56" s="56">
        <v>72079</v>
      </c>
      <c r="DJ56" s="56">
        <v>138907</v>
      </c>
      <c r="DK56" s="56">
        <v>23601</v>
      </c>
      <c r="DL56" s="56">
        <v>505161</v>
      </c>
      <c r="DM56" s="56">
        <v>23273</v>
      </c>
      <c r="DN56" s="56">
        <v>1259</v>
      </c>
      <c r="DO56" s="56">
        <v>14598</v>
      </c>
      <c r="DP56" s="56">
        <v>16548</v>
      </c>
      <c r="DQ56" s="56">
        <v>0</v>
      </c>
      <c r="DR56" s="56">
        <v>10563</v>
      </c>
      <c r="DS56" s="56">
        <v>0</v>
      </c>
      <c r="DT56" s="56">
        <v>0</v>
      </c>
      <c r="DU56" s="56">
        <v>39130</v>
      </c>
      <c r="DV56" s="56" t="s">
        <v>554</v>
      </c>
      <c r="DW56" s="56" t="s">
        <v>554</v>
      </c>
      <c r="DX56" s="56">
        <v>63.41</v>
      </c>
      <c r="DY56" s="56">
        <v>78.66</v>
      </c>
      <c r="DZ56" s="56">
        <v>88</v>
      </c>
      <c r="EA56" s="56">
        <v>5498</v>
      </c>
      <c r="EB56" s="56" t="s">
        <v>554</v>
      </c>
      <c r="EC56" s="56" t="s">
        <v>777</v>
      </c>
      <c r="ED56" s="56">
        <v>30252</v>
      </c>
      <c r="EE56" s="56">
        <v>292</v>
      </c>
      <c r="EF56" s="56">
        <v>909404</v>
      </c>
      <c r="EG56" s="56" t="s">
        <v>554</v>
      </c>
      <c r="EH56" s="56" t="s">
        <v>777</v>
      </c>
      <c r="EI56" s="56">
        <v>0</v>
      </c>
      <c r="EJ56" s="56">
        <v>94017</v>
      </c>
      <c r="EK56" s="56">
        <v>10</v>
      </c>
      <c r="EL56" s="56">
        <v>108</v>
      </c>
      <c r="EM56" s="56">
        <v>1540823</v>
      </c>
      <c r="EN56" s="56">
        <v>486057</v>
      </c>
      <c r="EO56" s="56">
        <v>1760</v>
      </c>
      <c r="EP56" s="56">
        <v>82069</v>
      </c>
      <c r="EQ56" s="56" t="s">
        <v>554</v>
      </c>
      <c r="ER56" s="56" t="s">
        <v>554</v>
      </c>
      <c r="ES56" s="56" t="s">
        <v>554</v>
      </c>
      <c r="ET56" s="56">
        <v>13645</v>
      </c>
      <c r="EU56" s="56">
        <v>4605</v>
      </c>
      <c r="EV56" s="56" t="s">
        <v>554</v>
      </c>
      <c r="EW56" s="56">
        <v>5584</v>
      </c>
      <c r="EX56" s="56">
        <v>3715</v>
      </c>
      <c r="EY56" s="56">
        <v>0</v>
      </c>
      <c r="EZ56" s="56" t="s">
        <v>554</v>
      </c>
      <c r="FA56" s="56">
        <v>0</v>
      </c>
      <c r="FB56" s="56">
        <v>0</v>
      </c>
      <c r="FC56" s="56">
        <v>8166</v>
      </c>
      <c r="FD56" s="56" t="s">
        <v>554</v>
      </c>
      <c r="FE56" s="56">
        <v>283</v>
      </c>
      <c r="FF56" s="56" t="s">
        <v>554</v>
      </c>
      <c r="FG56" s="56" t="s">
        <v>554</v>
      </c>
      <c r="FH56" s="56">
        <v>189812</v>
      </c>
      <c r="FI56" s="56">
        <v>3001</v>
      </c>
      <c r="FJ56" s="56">
        <v>15825</v>
      </c>
      <c r="FK56" s="56">
        <v>844388</v>
      </c>
      <c r="FL56" s="56" t="s">
        <v>554</v>
      </c>
      <c r="FM56" s="56">
        <v>10518</v>
      </c>
      <c r="FN56" s="56">
        <v>3115</v>
      </c>
      <c r="FO56" s="56">
        <v>21653</v>
      </c>
      <c r="FP56" s="56">
        <v>16846</v>
      </c>
      <c r="FQ56" s="56">
        <v>12121</v>
      </c>
      <c r="FR56" s="56">
        <v>122626</v>
      </c>
      <c r="FS56" s="56" t="s">
        <v>554</v>
      </c>
      <c r="FT56" s="56">
        <v>39748</v>
      </c>
      <c r="FU56" s="56">
        <v>116415</v>
      </c>
      <c r="FV56" s="56" t="s">
        <v>554</v>
      </c>
      <c r="FW56" s="56" t="s">
        <v>554</v>
      </c>
      <c r="FX56" s="56">
        <v>300618</v>
      </c>
      <c r="FY56" s="56">
        <v>1365804</v>
      </c>
      <c r="FZ56" s="56">
        <v>366284</v>
      </c>
      <c r="GA56" s="56" t="s">
        <v>554</v>
      </c>
      <c r="GB56" s="56">
        <v>623339</v>
      </c>
      <c r="GC56" s="56" t="s">
        <v>554</v>
      </c>
      <c r="GD56" s="56" t="s">
        <v>554</v>
      </c>
      <c r="GE56" s="56" t="s">
        <v>554</v>
      </c>
      <c r="GF56" s="56">
        <v>232109</v>
      </c>
      <c r="GG56" s="56" t="s">
        <v>554</v>
      </c>
      <c r="GH56" s="56" t="s">
        <v>554</v>
      </c>
      <c r="GI56" s="56" t="s">
        <v>554</v>
      </c>
      <c r="GJ56" s="56" t="s">
        <v>554</v>
      </c>
      <c r="GK56" s="56" t="s">
        <v>554</v>
      </c>
      <c r="GL56" s="56">
        <v>485681</v>
      </c>
      <c r="GM56" s="56" t="s">
        <v>554</v>
      </c>
      <c r="GN56" s="56" t="s">
        <v>554</v>
      </c>
      <c r="GO56" s="56" t="s">
        <v>554</v>
      </c>
      <c r="GP56" s="56" t="s">
        <v>554</v>
      </c>
      <c r="GQ56" s="56" t="s">
        <v>554</v>
      </c>
      <c r="GR56" s="56" t="s">
        <v>7278</v>
      </c>
      <c r="GS56" s="56" t="s">
        <v>7279</v>
      </c>
      <c r="GT56" s="56" t="s">
        <v>554</v>
      </c>
      <c r="GU56" s="56" t="s">
        <v>554</v>
      </c>
      <c r="GW56" s="56">
        <v>8</v>
      </c>
      <c r="GX56" s="56">
        <v>7</v>
      </c>
      <c r="GY56" s="56">
        <v>8</v>
      </c>
      <c r="GZ56" s="56">
        <v>0</v>
      </c>
      <c r="HA56" s="56">
        <v>7</v>
      </c>
      <c r="HB56" s="56">
        <v>0</v>
      </c>
    </row>
    <row r="57" spans="1:210" ht="12.75" customHeight="1" x14ac:dyDescent="0.3">
      <c r="A57" s="397" t="s">
        <v>201</v>
      </c>
      <c r="B57" s="423">
        <v>6</v>
      </c>
      <c r="C57" s="397" t="s">
        <v>12</v>
      </c>
      <c r="D57" s="397" t="s">
        <v>4372</v>
      </c>
      <c r="E57" s="56" t="s">
        <v>1347</v>
      </c>
      <c r="F57" s="398" t="s">
        <v>900</v>
      </c>
      <c r="G57" s="397">
        <v>41</v>
      </c>
      <c r="H57" s="397">
        <v>0</v>
      </c>
      <c r="I57" s="56" t="s">
        <v>811</v>
      </c>
      <c r="J57" s="56" t="s">
        <v>38</v>
      </c>
      <c r="L57" s="56" t="s">
        <v>401</v>
      </c>
      <c r="M57" s="56">
        <v>0</v>
      </c>
      <c r="N57" s="56">
        <v>0</v>
      </c>
      <c r="O57" s="56">
        <v>0</v>
      </c>
      <c r="P57" s="56">
        <v>1</v>
      </c>
      <c r="Q57" s="56">
        <v>0</v>
      </c>
      <c r="R57" s="56">
        <v>1</v>
      </c>
      <c r="S57" s="56">
        <v>0</v>
      </c>
      <c r="T57" s="56">
        <v>1</v>
      </c>
      <c r="U57" s="56">
        <v>6</v>
      </c>
      <c r="V57" s="56">
        <v>3</v>
      </c>
      <c r="W57" s="56">
        <v>0</v>
      </c>
      <c r="X57" s="56">
        <v>0</v>
      </c>
      <c r="Y57" s="56">
        <v>0</v>
      </c>
      <c r="Z57" s="56">
        <v>1</v>
      </c>
      <c r="AA57" s="56">
        <v>13</v>
      </c>
      <c r="AB57" s="56">
        <v>0</v>
      </c>
      <c r="AC57" s="56">
        <v>0</v>
      </c>
      <c r="AD57" s="56">
        <v>1</v>
      </c>
      <c r="AE57" s="56">
        <v>0</v>
      </c>
      <c r="AF57" s="56">
        <v>1</v>
      </c>
      <c r="AG57" s="56">
        <v>0</v>
      </c>
      <c r="AH57" s="56">
        <v>0</v>
      </c>
      <c r="AI57" s="56">
        <v>1</v>
      </c>
      <c r="AJ57" s="56">
        <v>1</v>
      </c>
      <c r="AK57" s="56">
        <v>1</v>
      </c>
      <c r="AL57" s="56">
        <v>0</v>
      </c>
      <c r="AM57" s="56">
        <v>0</v>
      </c>
      <c r="AN57" s="56">
        <v>0</v>
      </c>
      <c r="AO57" s="56">
        <v>0</v>
      </c>
      <c r="AP57" s="56">
        <v>5</v>
      </c>
      <c r="AQ57" s="56">
        <v>0</v>
      </c>
      <c r="AR57" s="56">
        <v>0</v>
      </c>
      <c r="AS57" s="56">
        <v>1</v>
      </c>
      <c r="AT57" s="56">
        <v>1</v>
      </c>
      <c r="AU57" s="56">
        <v>1</v>
      </c>
      <c r="AV57" s="56">
        <v>1</v>
      </c>
      <c r="AW57" s="56">
        <v>0</v>
      </c>
      <c r="AX57" s="56">
        <v>2</v>
      </c>
      <c r="AY57" s="56">
        <v>7</v>
      </c>
      <c r="AZ57" s="56">
        <v>4</v>
      </c>
      <c r="BA57" s="56">
        <v>0</v>
      </c>
      <c r="BB57" s="56">
        <v>0</v>
      </c>
      <c r="BC57" s="56">
        <v>0</v>
      </c>
      <c r="BD57" s="56">
        <v>1</v>
      </c>
      <c r="BE57" s="56">
        <v>18</v>
      </c>
      <c r="BF57" s="56">
        <v>0</v>
      </c>
      <c r="BG57" s="56">
        <v>0</v>
      </c>
      <c r="BH57" s="56" t="s">
        <v>3443</v>
      </c>
      <c r="BI57" s="56">
        <v>153123</v>
      </c>
      <c r="BJ57" s="56" t="s">
        <v>3443</v>
      </c>
      <c r="BK57" s="56">
        <v>520442</v>
      </c>
      <c r="BL57" s="56">
        <v>292</v>
      </c>
      <c r="BM57" s="56">
        <v>373150</v>
      </c>
      <c r="BN57" s="56">
        <v>147659</v>
      </c>
      <c r="BO57" s="56">
        <v>13</v>
      </c>
      <c r="BP57" s="56">
        <v>296250</v>
      </c>
      <c r="BQ57" s="56">
        <v>86255</v>
      </c>
      <c r="BR57" s="56">
        <v>65106</v>
      </c>
      <c r="BS57" s="56">
        <v>94949</v>
      </c>
      <c r="BT57" s="56">
        <v>36901</v>
      </c>
      <c r="BU57" s="56">
        <v>8243</v>
      </c>
      <c r="BV57" s="56">
        <v>205199</v>
      </c>
      <c r="BW57" s="56">
        <v>0</v>
      </c>
      <c r="BX57" s="56">
        <v>291454</v>
      </c>
      <c r="BY57" s="56">
        <v>783</v>
      </c>
      <c r="BZ57" s="56">
        <v>4359</v>
      </c>
      <c r="CA57" s="56">
        <v>2122</v>
      </c>
      <c r="CB57" s="56">
        <v>2210</v>
      </c>
      <c r="CC57" s="56">
        <v>209</v>
      </c>
      <c r="CD57" s="56">
        <v>8900</v>
      </c>
      <c r="CE57" s="56">
        <v>9683</v>
      </c>
      <c r="CF57" s="56">
        <v>0</v>
      </c>
      <c r="CG57" s="56">
        <v>5015</v>
      </c>
      <c r="CH57" s="56">
        <v>139</v>
      </c>
      <c r="CI57" s="56">
        <v>4522</v>
      </c>
      <c r="CJ57" s="56">
        <v>2806</v>
      </c>
      <c r="CK57" s="56">
        <v>1163</v>
      </c>
      <c r="CL57" s="56">
        <v>2445</v>
      </c>
      <c r="CM57" s="56">
        <v>0</v>
      </c>
      <c r="CN57" s="56">
        <v>139</v>
      </c>
      <c r="CO57" s="56">
        <v>9676</v>
      </c>
      <c r="CP57" s="56">
        <v>0</v>
      </c>
      <c r="CQ57" s="56">
        <v>9676</v>
      </c>
      <c r="CR57" s="56">
        <v>0</v>
      </c>
      <c r="CS57" s="56">
        <v>769</v>
      </c>
      <c r="CT57" s="56">
        <v>1</v>
      </c>
      <c r="CU57" s="56">
        <v>511</v>
      </c>
      <c r="DA57" s="56">
        <v>1281</v>
      </c>
      <c r="DB57" s="56">
        <v>1281</v>
      </c>
      <c r="DC57" s="56">
        <v>8</v>
      </c>
      <c r="DD57" s="56">
        <v>66</v>
      </c>
      <c r="DE57" s="56">
        <v>74</v>
      </c>
      <c r="DF57" s="56">
        <v>55</v>
      </c>
      <c r="DG57" s="56">
        <v>2819</v>
      </c>
      <c r="DH57" s="56">
        <v>140779</v>
      </c>
      <c r="DI57" s="56">
        <v>100255</v>
      </c>
      <c r="DJ57" s="56">
        <v>81412</v>
      </c>
      <c r="DK57" s="56">
        <v>7995</v>
      </c>
      <c r="DL57" s="56">
        <v>330441</v>
      </c>
      <c r="DM57" s="56">
        <v>8151</v>
      </c>
      <c r="DN57" s="56">
        <v>25</v>
      </c>
      <c r="DO57" s="56">
        <v>11292</v>
      </c>
      <c r="DP57" s="56">
        <v>14379</v>
      </c>
      <c r="DQ57" s="56">
        <v>20185</v>
      </c>
      <c r="DR57" s="56">
        <v>14681</v>
      </c>
      <c r="DS57" s="56">
        <v>0</v>
      </c>
      <c r="DT57" s="56">
        <v>0</v>
      </c>
      <c r="DU57" s="56">
        <v>19468</v>
      </c>
      <c r="DV57" s="56">
        <v>8091</v>
      </c>
      <c r="DW57" s="56" t="s">
        <v>554</v>
      </c>
      <c r="DX57" s="56">
        <v>35</v>
      </c>
      <c r="DY57" s="56">
        <v>63</v>
      </c>
      <c r="DZ57" s="56">
        <v>79</v>
      </c>
      <c r="EA57" s="56">
        <v>213600</v>
      </c>
      <c r="EB57" s="56">
        <v>5460</v>
      </c>
      <c r="EC57" s="56" t="s">
        <v>55</v>
      </c>
      <c r="ED57" s="56">
        <v>17301</v>
      </c>
      <c r="EE57" s="56">
        <v>120</v>
      </c>
      <c r="EF57" s="56">
        <v>732776</v>
      </c>
      <c r="EG57" s="56">
        <v>0</v>
      </c>
      <c r="EH57" s="56" t="s">
        <v>55</v>
      </c>
      <c r="EI57" s="56">
        <v>1</v>
      </c>
      <c r="EJ57" s="56">
        <v>563119</v>
      </c>
      <c r="EK57" s="56">
        <v>149</v>
      </c>
      <c r="EL57" s="56">
        <v>85</v>
      </c>
      <c r="EM57" s="56">
        <v>2179569</v>
      </c>
      <c r="EN57" s="56">
        <v>4507387</v>
      </c>
      <c r="EO57" s="56">
        <v>2689.93</v>
      </c>
      <c r="EP57" s="56">
        <v>41468.959999999999</v>
      </c>
      <c r="EQ57" s="56">
        <v>21013.85</v>
      </c>
      <c r="ER57" s="56">
        <v>13076.52</v>
      </c>
      <c r="ES57" s="56">
        <v>1228.05</v>
      </c>
      <c r="ET57" s="56">
        <v>23919.45</v>
      </c>
      <c r="EU57" s="56">
        <v>28777.4</v>
      </c>
      <c r="EV57" s="56">
        <v>0</v>
      </c>
      <c r="EW57" s="56">
        <v>8389.69</v>
      </c>
      <c r="EX57" s="56">
        <v>3300</v>
      </c>
      <c r="EY57" s="56">
        <v>6733.55</v>
      </c>
      <c r="EZ57" s="56">
        <v>8389.6299999999992</v>
      </c>
      <c r="FA57" s="56">
        <v>0</v>
      </c>
      <c r="FB57" s="56">
        <v>0</v>
      </c>
      <c r="FC57" s="56">
        <v>87159.1</v>
      </c>
      <c r="FD57" s="56">
        <v>24639.27</v>
      </c>
      <c r="FE57" s="56">
        <v>9999.6</v>
      </c>
      <c r="FF57" s="56">
        <v>280785</v>
      </c>
      <c r="FG57" s="56">
        <v>26141</v>
      </c>
      <c r="FH57" s="56">
        <v>218497</v>
      </c>
      <c r="FI57" s="56">
        <v>11194</v>
      </c>
      <c r="FJ57" s="56">
        <v>0</v>
      </c>
      <c r="FK57" s="56">
        <v>9768</v>
      </c>
      <c r="FL57" s="56">
        <v>7233341</v>
      </c>
      <c r="FM57" s="56">
        <v>11258</v>
      </c>
      <c r="FN57" s="56">
        <v>128</v>
      </c>
      <c r="FO57" s="56">
        <v>94756</v>
      </c>
      <c r="FP57" s="56">
        <v>184</v>
      </c>
      <c r="FQ57" s="56">
        <v>44366</v>
      </c>
      <c r="FR57" s="56">
        <v>3229639</v>
      </c>
      <c r="FS57" s="56">
        <v>31482</v>
      </c>
      <c r="FT57" s="56">
        <v>151987</v>
      </c>
      <c r="FU57" s="56">
        <v>16142</v>
      </c>
      <c r="FV57" s="56">
        <v>3579942</v>
      </c>
      <c r="FW57" s="56">
        <v>3653399</v>
      </c>
      <c r="FX57" s="56">
        <v>709149</v>
      </c>
      <c r="FY57" s="56">
        <v>2210102</v>
      </c>
      <c r="FZ57" s="56">
        <v>4715110</v>
      </c>
      <c r="GA57" s="56">
        <v>259550</v>
      </c>
      <c r="GB57" s="56">
        <v>279300</v>
      </c>
      <c r="GC57" s="56">
        <v>7464062</v>
      </c>
      <c r="GD57" s="56">
        <v>3665640</v>
      </c>
      <c r="GE57" s="56">
        <v>3798422</v>
      </c>
      <c r="GF57" s="56" t="s">
        <v>554</v>
      </c>
      <c r="GG57" s="56">
        <v>0</v>
      </c>
      <c r="GH57" s="56">
        <v>0</v>
      </c>
      <c r="GI57" s="56">
        <v>0</v>
      </c>
      <c r="GJ57" s="56">
        <v>0</v>
      </c>
      <c r="GK57" s="56">
        <v>0</v>
      </c>
      <c r="GL57" s="56">
        <v>0</v>
      </c>
      <c r="GM57" s="56">
        <v>0</v>
      </c>
      <c r="GN57" s="56" t="s">
        <v>7280</v>
      </c>
      <c r="GO57" s="56" t="s">
        <v>554</v>
      </c>
      <c r="GP57" s="56" t="s">
        <v>7281</v>
      </c>
      <c r="GQ57" s="56" t="s">
        <v>7282</v>
      </c>
      <c r="GR57" s="56">
        <v>0</v>
      </c>
      <c r="GS57" s="56">
        <v>0</v>
      </c>
      <c r="GT57" s="56" t="s">
        <v>554</v>
      </c>
      <c r="GU57" s="56" t="s">
        <v>7283</v>
      </c>
      <c r="GW57" s="56">
        <v>13</v>
      </c>
      <c r="GX57" s="56">
        <v>5</v>
      </c>
      <c r="GY57" s="56">
        <v>12</v>
      </c>
      <c r="GZ57" s="56">
        <v>0</v>
      </c>
      <c r="HA57" s="56">
        <v>1</v>
      </c>
      <c r="HB57" s="56">
        <v>5</v>
      </c>
    </row>
    <row r="58" spans="1:210" ht="12.75" customHeight="1" x14ac:dyDescent="0.3">
      <c r="A58" s="397" t="s">
        <v>201</v>
      </c>
      <c r="B58" s="423">
        <v>7</v>
      </c>
      <c r="C58" s="397" t="s">
        <v>12</v>
      </c>
      <c r="D58" s="397" t="s">
        <v>4373</v>
      </c>
      <c r="E58" s="56" t="s">
        <v>1348</v>
      </c>
      <c r="F58" s="398" t="s">
        <v>900</v>
      </c>
      <c r="G58" s="397">
        <v>28</v>
      </c>
      <c r="H58" s="397">
        <v>0</v>
      </c>
      <c r="I58" s="56" t="s">
        <v>811</v>
      </c>
      <c r="J58" s="56" t="s">
        <v>38</v>
      </c>
      <c r="L58" s="56" t="s">
        <v>402</v>
      </c>
      <c r="M58" s="56">
        <v>0</v>
      </c>
      <c r="N58" s="56">
        <v>0</v>
      </c>
      <c r="O58" s="56">
        <v>0</v>
      </c>
      <c r="P58" s="56">
        <v>4</v>
      </c>
      <c r="Q58" s="56">
        <v>0</v>
      </c>
      <c r="R58" s="56">
        <v>0</v>
      </c>
      <c r="S58" s="56">
        <v>0</v>
      </c>
      <c r="T58" s="56">
        <v>0</v>
      </c>
      <c r="U58" s="56">
        <v>0</v>
      </c>
      <c r="V58" s="56">
        <v>10</v>
      </c>
      <c r="W58" s="56">
        <v>0</v>
      </c>
      <c r="X58" s="56">
        <v>2</v>
      </c>
      <c r="Y58" s="56">
        <v>0</v>
      </c>
      <c r="Z58" s="56">
        <v>0</v>
      </c>
      <c r="AA58" s="56">
        <v>16</v>
      </c>
      <c r="AB58" s="56">
        <v>0</v>
      </c>
      <c r="AC58" s="56">
        <v>0</v>
      </c>
      <c r="AD58" s="56">
        <v>0</v>
      </c>
      <c r="AE58" s="56">
        <v>0</v>
      </c>
      <c r="AF58" s="56">
        <v>0</v>
      </c>
      <c r="AG58" s="56">
        <v>0</v>
      </c>
      <c r="AH58" s="56">
        <v>0</v>
      </c>
      <c r="AI58" s="56">
        <v>0</v>
      </c>
      <c r="AJ58" s="56">
        <v>0</v>
      </c>
      <c r="AK58" s="56">
        <v>0</v>
      </c>
      <c r="AL58" s="56">
        <v>0</v>
      </c>
      <c r="AM58" s="56">
        <v>0</v>
      </c>
      <c r="AN58" s="56">
        <v>0</v>
      </c>
      <c r="AO58" s="56">
        <v>0</v>
      </c>
      <c r="AP58" s="56">
        <v>0</v>
      </c>
      <c r="AQ58" s="56">
        <v>0</v>
      </c>
      <c r="AR58" s="56">
        <v>0</v>
      </c>
      <c r="AS58" s="56">
        <v>0</v>
      </c>
      <c r="AT58" s="56">
        <v>4</v>
      </c>
      <c r="AU58" s="56">
        <v>0</v>
      </c>
      <c r="AV58" s="56">
        <v>0</v>
      </c>
      <c r="AW58" s="56">
        <v>0</v>
      </c>
      <c r="AX58" s="56">
        <v>0</v>
      </c>
      <c r="AY58" s="56">
        <v>0</v>
      </c>
      <c r="AZ58" s="56">
        <v>10</v>
      </c>
      <c r="BA58" s="56">
        <v>0</v>
      </c>
      <c r="BB58" s="56">
        <v>2</v>
      </c>
      <c r="BC58" s="56">
        <v>0</v>
      </c>
      <c r="BD58" s="56">
        <v>0</v>
      </c>
      <c r="BE58" s="56">
        <v>16</v>
      </c>
      <c r="BF58" s="56">
        <v>0</v>
      </c>
      <c r="BG58" s="56">
        <v>0</v>
      </c>
      <c r="BH58" s="56" t="s">
        <v>7284</v>
      </c>
      <c r="BI58" s="56">
        <v>95450</v>
      </c>
      <c r="BJ58" s="56" t="s">
        <v>3444</v>
      </c>
      <c r="BK58" s="56">
        <v>410271</v>
      </c>
      <c r="BL58" s="56">
        <v>178</v>
      </c>
      <c r="BM58" s="56">
        <v>227144</v>
      </c>
      <c r="BN58" s="56">
        <v>89333</v>
      </c>
      <c r="BO58" s="56">
        <v>14</v>
      </c>
      <c r="BP58" s="56">
        <v>313189</v>
      </c>
      <c r="BQ58" s="56">
        <v>23390</v>
      </c>
      <c r="BR58" s="56">
        <v>78291</v>
      </c>
      <c r="BS58" s="56">
        <v>76793</v>
      </c>
      <c r="BT58" s="56">
        <v>78330</v>
      </c>
      <c r="BU58" s="56">
        <v>49307</v>
      </c>
      <c r="BV58" s="56">
        <v>282721</v>
      </c>
      <c r="BW58" s="56">
        <v>4311</v>
      </c>
      <c r="BX58" s="56">
        <v>310422</v>
      </c>
      <c r="BY58" s="56">
        <v>1494</v>
      </c>
      <c r="BZ58" s="56">
        <v>12020</v>
      </c>
      <c r="CA58" s="56">
        <v>5001</v>
      </c>
      <c r="CB58" s="56">
        <v>8727</v>
      </c>
      <c r="CC58" s="56">
        <v>3258</v>
      </c>
      <c r="CD58" s="56">
        <v>29006</v>
      </c>
      <c r="CE58" s="56">
        <v>30500</v>
      </c>
      <c r="CF58" s="56">
        <v>0</v>
      </c>
      <c r="CG58" s="56">
        <v>5647</v>
      </c>
      <c r="CH58" s="56">
        <v>0</v>
      </c>
      <c r="CI58" s="56">
        <v>6334</v>
      </c>
      <c r="CJ58" s="56">
        <v>3120</v>
      </c>
      <c r="CK58" s="56">
        <v>0</v>
      </c>
      <c r="CL58" s="56">
        <v>1491</v>
      </c>
      <c r="CM58" s="56">
        <v>0</v>
      </c>
      <c r="CN58" s="56">
        <v>0</v>
      </c>
      <c r="CO58" s="56">
        <v>11981</v>
      </c>
      <c r="CP58" s="56">
        <v>0</v>
      </c>
      <c r="CQ58" s="56">
        <v>11981</v>
      </c>
      <c r="CR58" s="56">
        <v>0</v>
      </c>
      <c r="CS58" s="56">
        <v>304</v>
      </c>
      <c r="CT58" s="56">
        <v>0</v>
      </c>
      <c r="CU58" s="56">
        <v>508</v>
      </c>
      <c r="DA58" s="56">
        <v>812</v>
      </c>
      <c r="DB58" s="56">
        <v>812</v>
      </c>
      <c r="DC58" s="56">
        <v>10.7</v>
      </c>
      <c r="DD58" s="56">
        <v>68.400000000000006</v>
      </c>
      <c r="DE58" s="56">
        <v>79.100000000000009</v>
      </c>
      <c r="DF58" s="56">
        <v>0</v>
      </c>
      <c r="DG58" s="56">
        <v>0</v>
      </c>
      <c r="DH58" s="56">
        <v>253812</v>
      </c>
      <c r="DI58" s="56">
        <v>73103</v>
      </c>
      <c r="DJ58" s="56">
        <v>108330</v>
      </c>
      <c r="DK58" s="56">
        <v>35456</v>
      </c>
      <c r="DL58" s="56">
        <v>470701</v>
      </c>
      <c r="DM58" s="56">
        <v>10834</v>
      </c>
      <c r="DN58" s="56">
        <v>0</v>
      </c>
      <c r="DO58" s="56">
        <v>8553</v>
      </c>
      <c r="DP58" s="56">
        <v>17586</v>
      </c>
      <c r="DQ58" s="56">
        <v>0</v>
      </c>
      <c r="DR58" s="56">
        <v>15876</v>
      </c>
      <c r="DS58" s="56">
        <v>0</v>
      </c>
      <c r="DT58" s="56">
        <v>0</v>
      </c>
      <c r="DU58" s="56">
        <v>19387</v>
      </c>
      <c r="DV58" s="56">
        <v>25940</v>
      </c>
      <c r="DW58" s="56">
        <v>6900</v>
      </c>
      <c r="DX58" s="56">
        <v>48</v>
      </c>
      <c r="DY58" s="56">
        <v>63</v>
      </c>
      <c r="DZ58" s="56">
        <v>72</v>
      </c>
      <c r="EA58" s="56">
        <v>334241</v>
      </c>
      <c r="EB58" s="56" t="s">
        <v>554</v>
      </c>
      <c r="EC58" s="56" t="s">
        <v>55</v>
      </c>
      <c r="ED58" s="56">
        <v>28321</v>
      </c>
      <c r="EE58" s="56">
        <v>97</v>
      </c>
      <c r="EF58" s="56">
        <v>1037082</v>
      </c>
      <c r="EG58" s="56">
        <v>332499</v>
      </c>
      <c r="EH58" s="56" t="s">
        <v>55</v>
      </c>
      <c r="EI58" s="56">
        <v>14</v>
      </c>
      <c r="EJ58" s="56" t="s">
        <v>554</v>
      </c>
      <c r="EK58" s="56">
        <v>15</v>
      </c>
      <c r="EL58" s="56">
        <v>19</v>
      </c>
      <c r="EM58" s="56">
        <v>2118641</v>
      </c>
      <c r="EN58" s="56">
        <v>1183893</v>
      </c>
      <c r="EO58" s="56">
        <v>2395</v>
      </c>
      <c r="EP58" s="56">
        <v>91793</v>
      </c>
      <c r="EQ58" s="56">
        <v>46397</v>
      </c>
      <c r="ER58" s="56">
        <v>43172</v>
      </c>
      <c r="ES58" s="56">
        <v>24956</v>
      </c>
      <c r="ET58" s="56">
        <v>18022</v>
      </c>
      <c r="EU58" s="56">
        <v>11580</v>
      </c>
      <c r="EV58" s="56">
        <v>0</v>
      </c>
      <c r="EW58" s="56">
        <v>7349</v>
      </c>
      <c r="EX58" s="56" t="s">
        <v>3433</v>
      </c>
      <c r="EY58" s="56">
        <v>0</v>
      </c>
      <c r="EZ58" s="56" t="s">
        <v>3433</v>
      </c>
      <c r="FA58" s="56">
        <v>0</v>
      </c>
      <c r="FB58" s="56">
        <v>0</v>
      </c>
      <c r="FC58" s="56">
        <v>0</v>
      </c>
      <c r="FD58" s="56">
        <v>69026</v>
      </c>
      <c r="FE58" s="56">
        <v>0</v>
      </c>
      <c r="FF58" s="56">
        <v>314690</v>
      </c>
      <c r="FG58" s="56">
        <v>5076</v>
      </c>
      <c r="FH58" s="56">
        <v>189459</v>
      </c>
      <c r="FI58" s="56">
        <v>33842</v>
      </c>
      <c r="FJ58" s="56">
        <v>1069484</v>
      </c>
      <c r="FK58" s="56">
        <v>493984</v>
      </c>
      <c r="FL58" s="56">
        <v>5409069</v>
      </c>
      <c r="FM58" s="56">
        <v>10298</v>
      </c>
      <c r="FN58" s="56">
        <v>2790</v>
      </c>
      <c r="FO58" s="56">
        <v>41474</v>
      </c>
      <c r="FP58" s="56">
        <v>4557</v>
      </c>
      <c r="FQ58" s="56">
        <v>0</v>
      </c>
      <c r="FR58" s="56">
        <v>551909</v>
      </c>
      <c r="FS58" s="56">
        <v>0</v>
      </c>
      <c r="FT58" s="56">
        <v>73834</v>
      </c>
      <c r="FU58" s="56">
        <v>73508</v>
      </c>
      <c r="FV58" s="56">
        <v>758370</v>
      </c>
      <c r="FW58" s="56">
        <v>4650699</v>
      </c>
      <c r="FX58" s="56">
        <v>344149</v>
      </c>
      <c r="FY58" s="56">
        <v>2333280</v>
      </c>
      <c r="FZ58" s="56">
        <v>1078719</v>
      </c>
      <c r="GA58" s="56">
        <v>335150</v>
      </c>
      <c r="GB58" s="56">
        <v>1660708.9035999996</v>
      </c>
      <c r="GC58" s="56">
        <v>5407857.9035999998</v>
      </c>
      <c r="GD58" s="56">
        <v>1009180</v>
      </c>
      <c r="GE58" s="56">
        <v>4398677.9035999998</v>
      </c>
      <c r="GF58" s="56">
        <v>227747.00399999999</v>
      </c>
      <c r="GG58" s="56">
        <v>0</v>
      </c>
      <c r="GH58" s="56">
        <v>11308</v>
      </c>
      <c r="GI58" s="56">
        <v>0</v>
      </c>
      <c r="GJ58" s="56">
        <v>0</v>
      </c>
      <c r="GK58" s="56">
        <v>0</v>
      </c>
      <c r="GL58" s="56">
        <v>0</v>
      </c>
      <c r="GM58" s="56">
        <v>11308</v>
      </c>
      <c r="GN58" s="56" t="s">
        <v>554</v>
      </c>
      <c r="GO58" s="56" t="s">
        <v>554</v>
      </c>
      <c r="GP58" s="56" t="s">
        <v>554</v>
      </c>
      <c r="GQ58" s="56" t="s">
        <v>7285</v>
      </c>
      <c r="GR58" s="56" t="s">
        <v>554</v>
      </c>
      <c r="GS58" s="56" t="s">
        <v>554</v>
      </c>
      <c r="GT58" s="56" t="s">
        <v>554</v>
      </c>
      <c r="GU58" s="56">
        <v>0</v>
      </c>
      <c r="GW58" s="56">
        <v>16</v>
      </c>
      <c r="GX58" s="56">
        <v>0</v>
      </c>
      <c r="GY58" s="56">
        <v>16</v>
      </c>
      <c r="GZ58" s="56">
        <v>0</v>
      </c>
      <c r="HA58" s="56">
        <v>0</v>
      </c>
      <c r="HB58" s="56">
        <v>0</v>
      </c>
    </row>
    <row r="59" spans="1:210" ht="12.75" customHeight="1" x14ac:dyDescent="0.3">
      <c r="A59" s="397" t="s">
        <v>201</v>
      </c>
      <c r="B59" s="423">
        <v>8</v>
      </c>
      <c r="C59" s="397" t="s">
        <v>12</v>
      </c>
      <c r="D59" s="397" t="s">
        <v>4374</v>
      </c>
      <c r="E59" s="56" t="s">
        <v>1349</v>
      </c>
      <c r="F59" s="398" t="s">
        <v>900</v>
      </c>
      <c r="G59" s="397">
        <v>14</v>
      </c>
      <c r="H59" s="397">
        <v>0</v>
      </c>
      <c r="I59" s="56" t="s">
        <v>811</v>
      </c>
      <c r="J59" s="56" t="s">
        <v>38</v>
      </c>
      <c r="L59" s="56" t="s">
        <v>331</v>
      </c>
      <c r="M59" s="56">
        <v>1</v>
      </c>
      <c r="N59" s="56">
        <v>0</v>
      </c>
      <c r="O59" s="56">
        <v>2</v>
      </c>
      <c r="P59" s="56">
        <v>1</v>
      </c>
      <c r="Q59" s="56">
        <v>0</v>
      </c>
      <c r="R59" s="56">
        <v>0</v>
      </c>
      <c r="S59" s="56">
        <v>0</v>
      </c>
      <c r="T59" s="56">
        <v>0</v>
      </c>
      <c r="U59" s="56">
        <v>0</v>
      </c>
      <c r="V59" s="56">
        <v>0</v>
      </c>
      <c r="W59" s="56">
        <v>0</v>
      </c>
      <c r="X59" s="56">
        <v>0</v>
      </c>
      <c r="Y59" s="56">
        <v>0</v>
      </c>
      <c r="Z59" s="56">
        <v>0</v>
      </c>
      <c r="AA59" s="56">
        <v>4</v>
      </c>
      <c r="AB59" s="56">
        <v>0</v>
      </c>
      <c r="AC59" s="56">
        <v>0</v>
      </c>
      <c r="AD59" s="56">
        <v>0</v>
      </c>
      <c r="AE59" s="56">
        <v>1</v>
      </c>
      <c r="AF59" s="56">
        <v>0</v>
      </c>
      <c r="AG59" s="56">
        <v>1</v>
      </c>
      <c r="AH59" s="56">
        <v>1</v>
      </c>
      <c r="AI59" s="56">
        <v>0</v>
      </c>
      <c r="AJ59" s="56">
        <v>1</v>
      </c>
      <c r="AK59" s="56">
        <v>0</v>
      </c>
      <c r="AL59" s="56">
        <v>0</v>
      </c>
      <c r="AM59" s="56">
        <v>0</v>
      </c>
      <c r="AN59" s="56">
        <v>0</v>
      </c>
      <c r="AO59" s="56">
        <v>0</v>
      </c>
      <c r="AP59" s="56">
        <v>4</v>
      </c>
      <c r="AQ59" s="56">
        <v>1</v>
      </c>
      <c r="AR59" s="56">
        <v>0</v>
      </c>
      <c r="AS59" s="56">
        <v>2</v>
      </c>
      <c r="AT59" s="56">
        <v>2</v>
      </c>
      <c r="AU59" s="56">
        <v>0</v>
      </c>
      <c r="AV59" s="56">
        <v>1</v>
      </c>
      <c r="AW59" s="56">
        <v>1</v>
      </c>
      <c r="AX59" s="56">
        <v>0</v>
      </c>
      <c r="AY59" s="56">
        <v>1</v>
      </c>
      <c r="AZ59" s="56">
        <v>0</v>
      </c>
      <c r="BA59" s="56">
        <v>0</v>
      </c>
      <c r="BB59" s="56">
        <v>0</v>
      </c>
      <c r="BC59" s="56">
        <v>0</v>
      </c>
      <c r="BD59" s="56">
        <v>0</v>
      </c>
      <c r="BE59" s="56">
        <v>8</v>
      </c>
      <c r="BF59" s="56">
        <v>0</v>
      </c>
      <c r="BG59" s="56">
        <v>0</v>
      </c>
      <c r="BH59" s="56" t="s">
        <v>7286</v>
      </c>
      <c r="BI59" s="56">
        <v>150870</v>
      </c>
      <c r="BJ59" s="56" t="s">
        <v>7286</v>
      </c>
      <c r="BK59" s="56" t="s">
        <v>554</v>
      </c>
      <c r="BL59" s="56">
        <v>96</v>
      </c>
      <c r="BM59" s="56">
        <v>298632</v>
      </c>
      <c r="BN59" s="56">
        <v>74449</v>
      </c>
      <c r="BO59" s="56">
        <v>4</v>
      </c>
      <c r="BP59" s="56">
        <v>248378</v>
      </c>
      <c r="BQ59" s="56">
        <v>13505</v>
      </c>
      <c r="BR59" s="56">
        <v>65595</v>
      </c>
      <c r="BS59" s="56">
        <v>50762</v>
      </c>
      <c r="BT59" s="56">
        <v>77463</v>
      </c>
      <c r="BU59" s="56">
        <v>21918</v>
      </c>
      <c r="BV59" s="56">
        <v>215738</v>
      </c>
      <c r="BW59" s="56">
        <v>0</v>
      </c>
      <c r="BX59" s="56">
        <v>229243</v>
      </c>
      <c r="BY59" s="56">
        <v>61</v>
      </c>
      <c r="BZ59" s="56">
        <v>9665</v>
      </c>
      <c r="CA59" s="56">
        <v>4323</v>
      </c>
      <c r="CB59" s="56">
        <v>6588</v>
      </c>
      <c r="CC59" s="56">
        <v>2441</v>
      </c>
      <c r="CD59" s="56">
        <v>23017</v>
      </c>
      <c r="CE59" s="56">
        <v>23078</v>
      </c>
      <c r="CF59" s="56">
        <v>0</v>
      </c>
      <c r="CG59" s="56">
        <v>4520</v>
      </c>
      <c r="CH59" s="56" t="s">
        <v>3446</v>
      </c>
      <c r="CI59" s="56">
        <v>0</v>
      </c>
      <c r="CJ59" s="56">
        <v>10412</v>
      </c>
      <c r="CK59" s="56">
        <v>25</v>
      </c>
      <c r="CL59" s="56">
        <v>1161</v>
      </c>
      <c r="CM59" s="56">
        <v>0</v>
      </c>
      <c r="CN59" s="56">
        <v>0</v>
      </c>
      <c r="CO59" s="56">
        <v>4520</v>
      </c>
      <c r="CP59" s="56">
        <v>0</v>
      </c>
      <c r="CQ59" s="56">
        <v>4520</v>
      </c>
      <c r="CR59" s="56">
        <v>0</v>
      </c>
      <c r="CS59" s="56">
        <v>322</v>
      </c>
      <c r="CT59" s="56" t="s">
        <v>7287</v>
      </c>
      <c r="CU59" s="56">
        <v>0</v>
      </c>
      <c r="DA59" s="56">
        <v>322</v>
      </c>
      <c r="DB59" s="56">
        <v>322</v>
      </c>
      <c r="DC59" s="56">
        <v>9</v>
      </c>
      <c r="DD59" s="56">
        <v>32.5</v>
      </c>
      <c r="DE59" s="56">
        <v>41.5</v>
      </c>
      <c r="DF59" s="56">
        <v>40</v>
      </c>
      <c r="DG59" s="56">
        <v>2300</v>
      </c>
      <c r="DH59" s="56">
        <v>170238</v>
      </c>
      <c r="DI59" s="56">
        <v>45763</v>
      </c>
      <c r="DJ59" s="56">
        <v>82463</v>
      </c>
      <c r="DK59" s="56">
        <v>13748</v>
      </c>
      <c r="DL59" s="56">
        <v>312212</v>
      </c>
      <c r="DM59" s="56">
        <v>7637</v>
      </c>
      <c r="DN59" s="56" t="s">
        <v>7288</v>
      </c>
      <c r="DO59" s="56">
        <v>0</v>
      </c>
      <c r="DP59" s="56">
        <v>9908</v>
      </c>
      <c r="DQ59" s="56">
        <v>5565</v>
      </c>
      <c r="DR59" s="56">
        <v>1161</v>
      </c>
      <c r="DS59" s="56">
        <v>0</v>
      </c>
      <c r="DT59" s="56">
        <v>0</v>
      </c>
      <c r="DU59" s="56">
        <v>7637</v>
      </c>
      <c r="DV59" s="56">
        <v>12973</v>
      </c>
      <c r="DW59" s="56">
        <v>3523</v>
      </c>
      <c r="DX59" s="56">
        <v>41.89</v>
      </c>
      <c r="DY59" s="56">
        <v>50.16</v>
      </c>
      <c r="DZ59" s="56">
        <v>58.25</v>
      </c>
      <c r="EA59" s="56" t="s">
        <v>554</v>
      </c>
      <c r="EB59" s="56" t="s">
        <v>554</v>
      </c>
      <c r="EC59" s="56" t="s">
        <v>554</v>
      </c>
      <c r="ED59" s="56" t="s">
        <v>554</v>
      </c>
      <c r="EE59" s="56">
        <v>290</v>
      </c>
      <c r="EF59" s="56" t="s">
        <v>554</v>
      </c>
      <c r="EG59" s="56" t="s">
        <v>554</v>
      </c>
      <c r="EH59" s="56" t="s">
        <v>554</v>
      </c>
      <c r="EI59" s="56">
        <v>4</v>
      </c>
      <c r="EJ59" s="56" t="s">
        <v>554</v>
      </c>
      <c r="EK59" s="56" t="s">
        <v>554</v>
      </c>
      <c r="EL59" s="56" t="s">
        <v>554</v>
      </c>
      <c r="EM59" s="56" t="s">
        <v>554</v>
      </c>
      <c r="EN59" s="56" t="s">
        <v>554</v>
      </c>
      <c r="EO59" s="56" t="s">
        <v>554</v>
      </c>
      <c r="EP59" s="56" t="s">
        <v>554</v>
      </c>
      <c r="EQ59" s="56" t="s">
        <v>554</v>
      </c>
      <c r="ER59" s="56" t="s">
        <v>554</v>
      </c>
      <c r="ES59" s="56" t="s">
        <v>554</v>
      </c>
      <c r="ET59" s="56" t="s">
        <v>554</v>
      </c>
      <c r="EU59" s="56" t="s">
        <v>554</v>
      </c>
      <c r="EV59" s="56" t="s">
        <v>554</v>
      </c>
      <c r="EW59" s="56" t="s">
        <v>554</v>
      </c>
      <c r="EX59" s="56" t="s">
        <v>554</v>
      </c>
      <c r="EY59" s="56" t="s">
        <v>554</v>
      </c>
      <c r="EZ59" s="56" t="s">
        <v>554</v>
      </c>
      <c r="FA59" s="56" t="s">
        <v>554</v>
      </c>
      <c r="FB59" s="56" t="s">
        <v>554</v>
      </c>
      <c r="FC59" s="56" t="s">
        <v>554</v>
      </c>
      <c r="FD59" s="56" t="s">
        <v>554</v>
      </c>
      <c r="FE59" s="56" t="s">
        <v>554</v>
      </c>
      <c r="FF59" s="56" t="s">
        <v>554</v>
      </c>
      <c r="FG59" s="56" t="s">
        <v>554</v>
      </c>
      <c r="FH59" s="56" t="s">
        <v>554</v>
      </c>
      <c r="FI59" s="56" t="s">
        <v>554</v>
      </c>
      <c r="FJ59" s="56" t="s">
        <v>554</v>
      </c>
      <c r="FK59" s="56" t="s">
        <v>554</v>
      </c>
      <c r="FL59" s="56" t="s">
        <v>554</v>
      </c>
      <c r="FM59" s="56" t="s">
        <v>554</v>
      </c>
      <c r="FN59" s="56" t="s">
        <v>554</v>
      </c>
      <c r="FO59" s="56" t="s">
        <v>554</v>
      </c>
      <c r="FP59" s="56" t="s">
        <v>554</v>
      </c>
      <c r="FQ59" s="56" t="s">
        <v>554</v>
      </c>
      <c r="FR59" s="56" t="s">
        <v>554</v>
      </c>
      <c r="FS59" s="56" t="s">
        <v>554</v>
      </c>
      <c r="FT59" s="56" t="s">
        <v>554</v>
      </c>
      <c r="FU59" s="56" t="s">
        <v>554</v>
      </c>
      <c r="FV59" s="56" t="s">
        <v>554</v>
      </c>
      <c r="FW59" s="56" t="s">
        <v>554</v>
      </c>
      <c r="FX59" s="56" t="s">
        <v>554</v>
      </c>
      <c r="FY59" s="56" t="s">
        <v>554</v>
      </c>
      <c r="FZ59" s="56" t="s">
        <v>554</v>
      </c>
      <c r="GA59" s="56" t="s">
        <v>554</v>
      </c>
      <c r="GB59" s="56" t="s">
        <v>554</v>
      </c>
      <c r="GC59" s="56" t="s">
        <v>554</v>
      </c>
      <c r="GD59" s="56" t="s">
        <v>554</v>
      </c>
      <c r="GE59" s="56" t="s">
        <v>554</v>
      </c>
      <c r="GF59" s="56" t="s">
        <v>554</v>
      </c>
      <c r="GG59" s="56" t="s">
        <v>554</v>
      </c>
      <c r="GH59" s="56" t="s">
        <v>554</v>
      </c>
      <c r="GI59" s="56" t="s">
        <v>554</v>
      </c>
      <c r="GJ59" s="56" t="s">
        <v>554</v>
      </c>
      <c r="GK59" s="56" t="s">
        <v>554</v>
      </c>
      <c r="GL59" s="56" t="s">
        <v>554</v>
      </c>
      <c r="GM59" s="56" t="s">
        <v>554</v>
      </c>
      <c r="GN59" s="56" t="s">
        <v>554</v>
      </c>
      <c r="GO59" s="56" t="s">
        <v>554</v>
      </c>
      <c r="GP59" s="56" t="s">
        <v>554</v>
      </c>
      <c r="GQ59" s="56" t="s">
        <v>554</v>
      </c>
      <c r="GR59" s="56" t="s">
        <v>554</v>
      </c>
      <c r="GS59" s="56" t="s">
        <v>554</v>
      </c>
      <c r="GT59" s="56">
        <v>0</v>
      </c>
      <c r="GU59" s="56" t="s">
        <v>7289</v>
      </c>
      <c r="GW59" s="56">
        <v>4</v>
      </c>
      <c r="GX59" s="56">
        <v>4</v>
      </c>
      <c r="GY59" s="56">
        <v>4</v>
      </c>
      <c r="GZ59" s="56">
        <v>4</v>
      </c>
      <c r="HA59" s="56">
        <v>0</v>
      </c>
      <c r="HB59" s="56">
        <v>0</v>
      </c>
    </row>
    <row r="60" spans="1:210" ht="12.75" customHeight="1" x14ac:dyDescent="0.3">
      <c r="A60" s="397" t="s">
        <v>201</v>
      </c>
      <c r="B60" s="423">
        <v>9</v>
      </c>
      <c r="C60" s="397" t="s">
        <v>12</v>
      </c>
      <c r="D60" s="397" t="s">
        <v>4375</v>
      </c>
      <c r="E60" s="56" t="s">
        <v>1350</v>
      </c>
      <c r="F60" s="398" t="s">
        <v>900</v>
      </c>
      <c r="G60" s="397">
        <v>41</v>
      </c>
      <c r="H60" s="397">
        <v>0</v>
      </c>
      <c r="I60" s="56" t="s">
        <v>811</v>
      </c>
      <c r="J60" s="56" t="s">
        <v>38</v>
      </c>
      <c r="L60" s="56" t="s">
        <v>333</v>
      </c>
      <c r="M60" s="56" t="s">
        <v>554</v>
      </c>
      <c r="N60" s="56" t="s">
        <v>554</v>
      </c>
      <c r="O60" s="56" t="s">
        <v>554</v>
      </c>
      <c r="P60" s="56" t="s">
        <v>554</v>
      </c>
      <c r="Q60" s="56" t="s">
        <v>554</v>
      </c>
      <c r="R60" s="56" t="s">
        <v>554</v>
      </c>
      <c r="S60" s="56" t="s">
        <v>554</v>
      </c>
      <c r="T60" s="56" t="s">
        <v>554</v>
      </c>
      <c r="U60" s="56" t="s">
        <v>554</v>
      </c>
      <c r="V60" s="56" t="s">
        <v>554</v>
      </c>
      <c r="W60" s="56" t="s">
        <v>554</v>
      </c>
      <c r="X60" s="56" t="s">
        <v>554</v>
      </c>
      <c r="Y60" s="56" t="s">
        <v>554</v>
      </c>
      <c r="Z60" s="56" t="s">
        <v>554</v>
      </c>
      <c r="AA60" s="56" t="s">
        <v>554</v>
      </c>
      <c r="AB60" s="56" t="s">
        <v>554</v>
      </c>
      <c r="AC60" s="56" t="s">
        <v>554</v>
      </c>
      <c r="AD60" s="56" t="s">
        <v>554</v>
      </c>
      <c r="AE60" s="56" t="s">
        <v>554</v>
      </c>
      <c r="AF60" s="56" t="s">
        <v>554</v>
      </c>
      <c r="AG60" s="56" t="s">
        <v>554</v>
      </c>
      <c r="AH60" s="56" t="s">
        <v>554</v>
      </c>
      <c r="AI60" s="56" t="s">
        <v>554</v>
      </c>
      <c r="AJ60" s="56" t="s">
        <v>554</v>
      </c>
      <c r="AK60" s="56" t="s">
        <v>554</v>
      </c>
      <c r="AL60" s="56" t="s">
        <v>554</v>
      </c>
      <c r="AM60" s="56" t="s">
        <v>554</v>
      </c>
      <c r="AN60" s="56" t="s">
        <v>554</v>
      </c>
      <c r="AO60" s="56" t="s">
        <v>554</v>
      </c>
      <c r="AP60" s="56" t="s">
        <v>554</v>
      </c>
      <c r="AQ60" s="56" t="s">
        <v>554</v>
      </c>
      <c r="AR60" s="56" t="s">
        <v>554</v>
      </c>
      <c r="AS60" s="56" t="s">
        <v>554</v>
      </c>
      <c r="AT60" s="56" t="s">
        <v>554</v>
      </c>
      <c r="AU60" s="56" t="s">
        <v>554</v>
      </c>
      <c r="AV60" s="56" t="s">
        <v>554</v>
      </c>
      <c r="AW60" s="56" t="s">
        <v>554</v>
      </c>
      <c r="AX60" s="56" t="s">
        <v>554</v>
      </c>
      <c r="AY60" s="56" t="s">
        <v>554</v>
      </c>
      <c r="AZ60" s="56" t="s">
        <v>554</v>
      </c>
      <c r="BA60" s="56" t="s">
        <v>554</v>
      </c>
      <c r="BB60" s="56" t="s">
        <v>554</v>
      </c>
      <c r="BC60" s="56" t="s">
        <v>554</v>
      </c>
      <c r="BD60" s="56" t="s">
        <v>554</v>
      </c>
      <c r="BE60" s="56" t="s">
        <v>554</v>
      </c>
      <c r="BF60" s="56" t="s">
        <v>554</v>
      </c>
      <c r="BG60" s="56" t="s">
        <v>554</v>
      </c>
      <c r="BH60" s="56" t="s">
        <v>554</v>
      </c>
      <c r="BI60" s="56" t="s">
        <v>554</v>
      </c>
      <c r="BJ60" s="56" t="s">
        <v>554</v>
      </c>
      <c r="BK60" s="56" t="s">
        <v>554</v>
      </c>
      <c r="BL60" s="56" t="s">
        <v>554</v>
      </c>
      <c r="BM60" s="56" t="s">
        <v>554</v>
      </c>
      <c r="BN60" s="56" t="s">
        <v>554</v>
      </c>
      <c r="BO60" s="56" t="s">
        <v>554</v>
      </c>
      <c r="BP60" s="56" t="s">
        <v>554</v>
      </c>
      <c r="BQ60" s="56" t="s">
        <v>554</v>
      </c>
      <c r="BR60" s="56" t="s">
        <v>554</v>
      </c>
      <c r="BS60" s="56" t="s">
        <v>554</v>
      </c>
      <c r="BT60" s="56" t="s">
        <v>554</v>
      </c>
      <c r="BU60" s="56" t="s">
        <v>554</v>
      </c>
      <c r="BV60" s="56" t="s">
        <v>554</v>
      </c>
      <c r="BW60" s="56" t="s">
        <v>554</v>
      </c>
      <c r="BX60" s="56" t="s">
        <v>554</v>
      </c>
      <c r="BY60" s="56" t="s">
        <v>554</v>
      </c>
      <c r="BZ60" s="56" t="s">
        <v>554</v>
      </c>
      <c r="CA60" s="56" t="s">
        <v>554</v>
      </c>
      <c r="CB60" s="56" t="s">
        <v>554</v>
      </c>
      <c r="CC60" s="56" t="s">
        <v>554</v>
      </c>
      <c r="CD60" s="56" t="s">
        <v>554</v>
      </c>
      <c r="CE60" s="56" t="s">
        <v>554</v>
      </c>
      <c r="CF60" s="56" t="s">
        <v>554</v>
      </c>
      <c r="CG60" s="56" t="s">
        <v>554</v>
      </c>
      <c r="CH60" s="56" t="s">
        <v>554</v>
      </c>
      <c r="CI60" s="56" t="s">
        <v>554</v>
      </c>
      <c r="CJ60" s="56" t="s">
        <v>554</v>
      </c>
      <c r="CK60" s="56" t="s">
        <v>554</v>
      </c>
      <c r="CL60" s="56" t="s">
        <v>554</v>
      </c>
      <c r="CM60" s="56" t="s">
        <v>554</v>
      </c>
      <c r="CN60" s="56" t="s">
        <v>554</v>
      </c>
      <c r="CO60" s="56" t="s">
        <v>554</v>
      </c>
      <c r="CP60" s="56" t="s">
        <v>554</v>
      </c>
      <c r="CQ60" s="56" t="s">
        <v>554</v>
      </c>
      <c r="CR60" s="56" t="s">
        <v>554</v>
      </c>
      <c r="CS60" s="56" t="s">
        <v>554</v>
      </c>
      <c r="CT60" s="56" t="s">
        <v>554</v>
      </c>
      <c r="CU60" s="56" t="s">
        <v>554</v>
      </c>
      <c r="DA60" s="56" t="s">
        <v>554</v>
      </c>
      <c r="DB60" s="56" t="s">
        <v>554</v>
      </c>
      <c r="DC60" s="56" t="s">
        <v>554</v>
      </c>
      <c r="DD60" s="56" t="s">
        <v>554</v>
      </c>
      <c r="DE60" s="56" t="s">
        <v>554</v>
      </c>
      <c r="DF60" s="56" t="s">
        <v>554</v>
      </c>
      <c r="DG60" s="56" t="s">
        <v>554</v>
      </c>
      <c r="DH60" s="56" t="s">
        <v>554</v>
      </c>
      <c r="DI60" s="56" t="s">
        <v>554</v>
      </c>
      <c r="DJ60" s="56" t="s">
        <v>554</v>
      </c>
      <c r="DK60" s="56" t="s">
        <v>554</v>
      </c>
      <c r="DL60" s="56" t="s">
        <v>554</v>
      </c>
      <c r="DM60" s="56" t="s">
        <v>554</v>
      </c>
      <c r="DN60" s="56" t="s">
        <v>554</v>
      </c>
      <c r="DO60" s="56" t="s">
        <v>554</v>
      </c>
      <c r="DP60" s="56" t="s">
        <v>554</v>
      </c>
      <c r="DQ60" s="56" t="s">
        <v>554</v>
      </c>
      <c r="DR60" s="56" t="s">
        <v>554</v>
      </c>
      <c r="DS60" s="56" t="s">
        <v>554</v>
      </c>
      <c r="DT60" s="56" t="s">
        <v>554</v>
      </c>
      <c r="DU60" s="56" t="s">
        <v>554</v>
      </c>
      <c r="DV60" s="56" t="s">
        <v>554</v>
      </c>
      <c r="DW60" s="56" t="s">
        <v>554</v>
      </c>
      <c r="DX60" s="56" t="s">
        <v>554</v>
      </c>
      <c r="DY60" s="56" t="s">
        <v>554</v>
      </c>
      <c r="DZ60" s="56" t="s">
        <v>554</v>
      </c>
      <c r="EA60" s="56" t="s">
        <v>554</v>
      </c>
      <c r="EB60" s="56" t="s">
        <v>554</v>
      </c>
      <c r="EC60" s="56" t="s">
        <v>554</v>
      </c>
      <c r="ED60" s="56" t="s">
        <v>554</v>
      </c>
      <c r="EE60" s="56" t="s">
        <v>554</v>
      </c>
      <c r="EF60" s="56" t="s">
        <v>554</v>
      </c>
      <c r="EG60" s="56" t="s">
        <v>554</v>
      </c>
      <c r="EH60" s="56" t="s">
        <v>554</v>
      </c>
      <c r="EI60" s="56" t="s">
        <v>554</v>
      </c>
      <c r="EJ60" s="56" t="s">
        <v>554</v>
      </c>
      <c r="EK60" s="56" t="s">
        <v>554</v>
      </c>
      <c r="EL60" s="56" t="s">
        <v>554</v>
      </c>
      <c r="EM60" s="56" t="s">
        <v>554</v>
      </c>
      <c r="EN60" s="56" t="s">
        <v>554</v>
      </c>
      <c r="EO60" s="56" t="s">
        <v>554</v>
      </c>
      <c r="EP60" s="56" t="s">
        <v>554</v>
      </c>
      <c r="EQ60" s="56" t="s">
        <v>554</v>
      </c>
      <c r="ER60" s="56" t="s">
        <v>554</v>
      </c>
      <c r="ES60" s="56" t="s">
        <v>554</v>
      </c>
      <c r="ET60" s="56" t="s">
        <v>554</v>
      </c>
      <c r="EU60" s="56" t="s">
        <v>554</v>
      </c>
      <c r="EV60" s="56" t="s">
        <v>554</v>
      </c>
      <c r="EW60" s="56" t="s">
        <v>554</v>
      </c>
      <c r="EX60" s="56" t="s">
        <v>554</v>
      </c>
      <c r="EY60" s="56" t="s">
        <v>554</v>
      </c>
      <c r="EZ60" s="56" t="s">
        <v>554</v>
      </c>
      <c r="FA60" s="56" t="s">
        <v>554</v>
      </c>
      <c r="FB60" s="56" t="s">
        <v>554</v>
      </c>
      <c r="FC60" s="56" t="s">
        <v>554</v>
      </c>
      <c r="FD60" s="56" t="s">
        <v>554</v>
      </c>
      <c r="FE60" s="56" t="s">
        <v>554</v>
      </c>
      <c r="FF60" s="56" t="s">
        <v>554</v>
      </c>
      <c r="FG60" s="56" t="s">
        <v>554</v>
      </c>
      <c r="FH60" s="56" t="s">
        <v>554</v>
      </c>
      <c r="FI60" s="56" t="s">
        <v>554</v>
      </c>
      <c r="FJ60" s="56" t="s">
        <v>554</v>
      </c>
      <c r="FK60" s="56" t="s">
        <v>554</v>
      </c>
      <c r="FL60" s="56" t="s">
        <v>554</v>
      </c>
      <c r="FM60" s="56" t="s">
        <v>554</v>
      </c>
      <c r="FN60" s="56" t="s">
        <v>554</v>
      </c>
      <c r="FO60" s="56" t="s">
        <v>554</v>
      </c>
      <c r="FP60" s="56" t="s">
        <v>554</v>
      </c>
      <c r="FQ60" s="56" t="s">
        <v>554</v>
      </c>
      <c r="FR60" s="56" t="s">
        <v>554</v>
      </c>
      <c r="FS60" s="56" t="s">
        <v>554</v>
      </c>
      <c r="FT60" s="56" t="s">
        <v>554</v>
      </c>
      <c r="FU60" s="56" t="s">
        <v>554</v>
      </c>
      <c r="FV60" s="56" t="s">
        <v>554</v>
      </c>
      <c r="FW60" s="56" t="s">
        <v>554</v>
      </c>
      <c r="FX60" s="56" t="s">
        <v>554</v>
      </c>
      <c r="FY60" s="56" t="s">
        <v>554</v>
      </c>
      <c r="FZ60" s="56" t="s">
        <v>554</v>
      </c>
      <c r="GA60" s="56" t="s">
        <v>554</v>
      </c>
      <c r="GB60" s="56" t="s">
        <v>554</v>
      </c>
      <c r="GC60" s="56" t="s">
        <v>554</v>
      </c>
      <c r="GD60" s="56" t="s">
        <v>554</v>
      </c>
      <c r="GE60" s="56" t="s">
        <v>554</v>
      </c>
      <c r="GF60" s="56" t="s">
        <v>554</v>
      </c>
      <c r="GG60" s="56" t="s">
        <v>554</v>
      </c>
      <c r="GH60" s="56" t="s">
        <v>554</v>
      </c>
      <c r="GI60" s="56" t="s">
        <v>554</v>
      </c>
      <c r="GJ60" s="56" t="s">
        <v>554</v>
      </c>
      <c r="GK60" s="56" t="s">
        <v>554</v>
      </c>
      <c r="GL60" s="56" t="s">
        <v>554</v>
      </c>
      <c r="GM60" s="56" t="s">
        <v>554</v>
      </c>
      <c r="GN60" s="56" t="s">
        <v>554</v>
      </c>
      <c r="GO60" s="56" t="s">
        <v>554</v>
      </c>
      <c r="GP60" s="56" t="s">
        <v>554</v>
      </c>
      <c r="GQ60" s="56" t="s">
        <v>554</v>
      </c>
      <c r="GR60" s="56" t="s">
        <v>554</v>
      </c>
      <c r="GS60" s="56" t="s">
        <v>554</v>
      </c>
      <c r="GT60" s="56" t="s">
        <v>554</v>
      </c>
      <c r="GU60" s="56" t="s">
        <v>554</v>
      </c>
      <c r="GW60" s="56" t="s">
        <v>554</v>
      </c>
      <c r="GX60" s="56" t="s">
        <v>554</v>
      </c>
      <c r="GY60" s="56" t="s">
        <v>554</v>
      </c>
      <c r="GZ60" s="56" t="s">
        <v>554</v>
      </c>
      <c r="HA60" s="56" t="s">
        <v>554</v>
      </c>
      <c r="HB60" s="56" t="s">
        <v>554</v>
      </c>
    </row>
    <row r="61" spans="1:210" ht="12.75" customHeight="1" x14ac:dyDescent="0.3">
      <c r="A61" s="397" t="s">
        <v>201</v>
      </c>
      <c r="B61" s="423">
        <v>10</v>
      </c>
      <c r="C61" s="397" t="s">
        <v>12</v>
      </c>
      <c r="D61" s="397" t="s">
        <v>4376</v>
      </c>
      <c r="E61" s="56" t="s">
        <v>1351</v>
      </c>
      <c r="F61" s="398" t="s">
        <v>900</v>
      </c>
      <c r="G61" s="397">
        <v>43</v>
      </c>
      <c r="H61" s="397">
        <v>0</v>
      </c>
      <c r="I61" s="56" t="s">
        <v>811</v>
      </c>
      <c r="J61" s="56" t="s">
        <v>38</v>
      </c>
      <c r="L61" s="56" t="s">
        <v>335</v>
      </c>
      <c r="M61" s="56" t="s">
        <v>554</v>
      </c>
      <c r="N61" s="56" t="s">
        <v>554</v>
      </c>
      <c r="O61" s="56" t="s">
        <v>554</v>
      </c>
      <c r="P61" s="56" t="s">
        <v>554</v>
      </c>
      <c r="Q61" s="56" t="s">
        <v>554</v>
      </c>
      <c r="R61" s="56" t="s">
        <v>554</v>
      </c>
      <c r="S61" s="56" t="s">
        <v>554</v>
      </c>
      <c r="T61" s="56" t="s">
        <v>554</v>
      </c>
      <c r="U61" s="56" t="s">
        <v>554</v>
      </c>
      <c r="V61" s="56" t="s">
        <v>554</v>
      </c>
      <c r="W61" s="56" t="s">
        <v>554</v>
      </c>
      <c r="X61" s="56" t="s">
        <v>554</v>
      </c>
      <c r="Y61" s="56" t="s">
        <v>554</v>
      </c>
      <c r="Z61" s="56" t="s">
        <v>554</v>
      </c>
      <c r="AA61" s="56" t="s">
        <v>554</v>
      </c>
      <c r="AB61" s="56" t="s">
        <v>554</v>
      </c>
      <c r="AC61" s="56" t="s">
        <v>554</v>
      </c>
      <c r="AD61" s="56" t="s">
        <v>554</v>
      </c>
      <c r="AE61" s="56" t="s">
        <v>554</v>
      </c>
      <c r="AF61" s="56" t="s">
        <v>554</v>
      </c>
      <c r="AG61" s="56" t="s">
        <v>554</v>
      </c>
      <c r="AH61" s="56" t="s">
        <v>554</v>
      </c>
      <c r="AI61" s="56" t="s">
        <v>554</v>
      </c>
      <c r="AJ61" s="56" t="s">
        <v>554</v>
      </c>
      <c r="AK61" s="56" t="s">
        <v>554</v>
      </c>
      <c r="AL61" s="56" t="s">
        <v>554</v>
      </c>
      <c r="AM61" s="56" t="s">
        <v>554</v>
      </c>
      <c r="AN61" s="56" t="s">
        <v>554</v>
      </c>
      <c r="AO61" s="56" t="s">
        <v>554</v>
      </c>
      <c r="AP61" s="56" t="s">
        <v>554</v>
      </c>
      <c r="AQ61" s="56" t="s">
        <v>554</v>
      </c>
      <c r="AR61" s="56" t="s">
        <v>554</v>
      </c>
      <c r="AS61" s="56" t="s">
        <v>554</v>
      </c>
      <c r="AT61" s="56" t="s">
        <v>554</v>
      </c>
      <c r="AU61" s="56" t="s">
        <v>554</v>
      </c>
      <c r="AV61" s="56" t="s">
        <v>554</v>
      </c>
      <c r="AW61" s="56" t="s">
        <v>554</v>
      </c>
      <c r="AX61" s="56" t="s">
        <v>554</v>
      </c>
      <c r="AY61" s="56" t="s">
        <v>554</v>
      </c>
      <c r="AZ61" s="56" t="s">
        <v>554</v>
      </c>
      <c r="BA61" s="56" t="s">
        <v>554</v>
      </c>
      <c r="BB61" s="56" t="s">
        <v>554</v>
      </c>
      <c r="BC61" s="56" t="s">
        <v>554</v>
      </c>
      <c r="BD61" s="56" t="s">
        <v>554</v>
      </c>
      <c r="BE61" s="56" t="s">
        <v>554</v>
      </c>
      <c r="BF61" s="56" t="s">
        <v>554</v>
      </c>
      <c r="BG61" s="56" t="s">
        <v>554</v>
      </c>
      <c r="BH61" s="56" t="s">
        <v>554</v>
      </c>
      <c r="BI61" s="56" t="s">
        <v>554</v>
      </c>
      <c r="BJ61" s="56" t="s">
        <v>554</v>
      </c>
      <c r="BK61" s="56" t="s">
        <v>554</v>
      </c>
      <c r="BL61" s="56" t="s">
        <v>554</v>
      </c>
      <c r="BM61" s="56" t="s">
        <v>554</v>
      </c>
      <c r="BN61" s="56" t="s">
        <v>554</v>
      </c>
      <c r="BO61" s="56" t="s">
        <v>554</v>
      </c>
      <c r="BP61" s="56" t="s">
        <v>554</v>
      </c>
      <c r="BQ61" s="56" t="s">
        <v>554</v>
      </c>
      <c r="BR61" s="56" t="s">
        <v>554</v>
      </c>
      <c r="BS61" s="56" t="s">
        <v>554</v>
      </c>
      <c r="BT61" s="56" t="s">
        <v>554</v>
      </c>
      <c r="BU61" s="56" t="s">
        <v>554</v>
      </c>
      <c r="BV61" s="56" t="s">
        <v>554</v>
      </c>
      <c r="BW61" s="56" t="s">
        <v>554</v>
      </c>
      <c r="BX61" s="56" t="s">
        <v>554</v>
      </c>
      <c r="BY61" s="56" t="s">
        <v>554</v>
      </c>
      <c r="BZ61" s="56" t="s">
        <v>554</v>
      </c>
      <c r="CA61" s="56" t="s">
        <v>554</v>
      </c>
      <c r="CB61" s="56" t="s">
        <v>554</v>
      </c>
      <c r="CC61" s="56" t="s">
        <v>554</v>
      </c>
      <c r="CD61" s="56" t="s">
        <v>554</v>
      </c>
      <c r="CE61" s="56" t="s">
        <v>554</v>
      </c>
      <c r="CF61" s="56" t="s">
        <v>554</v>
      </c>
      <c r="CG61" s="56" t="s">
        <v>554</v>
      </c>
      <c r="CH61" s="56" t="s">
        <v>554</v>
      </c>
      <c r="CI61" s="56" t="s">
        <v>554</v>
      </c>
      <c r="CJ61" s="56" t="s">
        <v>554</v>
      </c>
      <c r="CK61" s="56" t="s">
        <v>554</v>
      </c>
      <c r="CL61" s="56" t="s">
        <v>554</v>
      </c>
      <c r="CM61" s="56" t="s">
        <v>554</v>
      </c>
      <c r="CN61" s="56" t="s">
        <v>554</v>
      </c>
      <c r="CO61" s="56" t="s">
        <v>554</v>
      </c>
      <c r="CP61" s="56" t="s">
        <v>554</v>
      </c>
      <c r="CQ61" s="56" t="s">
        <v>554</v>
      </c>
      <c r="CR61" s="56" t="s">
        <v>554</v>
      </c>
      <c r="CS61" s="56" t="s">
        <v>554</v>
      </c>
      <c r="CT61" s="56" t="s">
        <v>554</v>
      </c>
      <c r="CU61" s="56" t="s">
        <v>554</v>
      </c>
      <c r="DA61" s="56" t="s">
        <v>554</v>
      </c>
      <c r="DB61" s="56" t="s">
        <v>554</v>
      </c>
      <c r="DC61" s="56" t="s">
        <v>554</v>
      </c>
      <c r="DD61" s="56" t="s">
        <v>554</v>
      </c>
      <c r="DE61" s="56" t="s">
        <v>554</v>
      </c>
      <c r="DF61" s="56" t="s">
        <v>554</v>
      </c>
      <c r="DG61" s="56" t="s">
        <v>554</v>
      </c>
      <c r="DH61" s="56" t="s">
        <v>554</v>
      </c>
      <c r="DI61" s="56" t="s">
        <v>554</v>
      </c>
      <c r="DJ61" s="56" t="s">
        <v>554</v>
      </c>
      <c r="DK61" s="56" t="s">
        <v>554</v>
      </c>
      <c r="DL61" s="56" t="s">
        <v>554</v>
      </c>
      <c r="DM61" s="56" t="s">
        <v>554</v>
      </c>
      <c r="DN61" s="56" t="s">
        <v>554</v>
      </c>
      <c r="DO61" s="56" t="s">
        <v>554</v>
      </c>
      <c r="DP61" s="56" t="s">
        <v>554</v>
      </c>
      <c r="DQ61" s="56" t="s">
        <v>554</v>
      </c>
      <c r="DR61" s="56" t="s">
        <v>554</v>
      </c>
      <c r="DS61" s="56" t="s">
        <v>554</v>
      </c>
      <c r="DT61" s="56" t="s">
        <v>554</v>
      </c>
      <c r="DU61" s="56" t="s">
        <v>554</v>
      </c>
      <c r="DV61" s="56" t="s">
        <v>554</v>
      </c>
      <c r="DW61" s="56" t="s">
        <v>554</v>
      </c>
      <c r="DX61" s="56" t="s">
        <v>554</v>
      </c>
      <c r="DY61" s="56" t="s">
        <v>554</v>
      </c>
      <c r="DZ61" s="56" t="s">
        <v>554</v>
      </c>
      <c r="EA61" s="56" t="s">
        <v>554</v>
      </c>
      <c r="EB61" s="56" t="s">
        <v>554</v>
      </c>
      <c r="EC61" s="56" t="s">
        <v>554</v>
      </c>
      <c r="ED61" s="56" t="s">
        <v>554</v>
      </c>
      <c r="EE61" s="56" t="s">
        <v>554</v>
      </c>
      <c r="EF61" s="56" t="s">
        <v>554</v>
      </c>
      <c r="EG61" s="56" t="s">
        <v>554</v>
      </c>
      <c r="EH61" s="56" t="s">
        <v>554</v>
      </c>
      <c r="EI61" s="56" t="s">
        <v>554</v>
      </c>
      <c r="EJ61" s="56" t="s">
        <v>554</v>
      </c>
      <c r="EK61" s="56" t="s">
        <v>554</v>
      </c>
      <c r="EL61" s="56" t="s">
        <v>554</v>
      </c>
      <c r="EM61" s="56" t="s">
        <v>554</v>
      </c>
      <c r="EN61" s="56" t="s">
        <v>554</v>
      </c>
      <c r="EO61" s="56" t="s">
        <v>554</v>
      </c>
      <c r="EP61" s="56" t="s">
        <v>554</v>
      </c>
      <c r="EQ61" s="56" t="s">
        <v>554</v>
      </c>
      <c r="ER61" s="56" t="s">
        <v>554</v>
      </c>
      <c r="ES61" s="56" t="s">
        <v>554</v>
      </c>
      <c r="ET61" s="56" t="s">
        <v>554</v>
      </c>
      <c r="EU61" s="56" t="s">
        <v>554</v>
      </c>
      <c r="EV61" s="56" t="s">
        <v>554</v>
      </c>
      <c r="EW61" s="56" t="s">
        <v>554</v>
      </c>
      <c r="EX61" s="56" t="s">
        <v>554</v>
      </c>
      <c r="EY61" s="56" t="s">
        <v>554</v>
      </c>
      <c r="EZ61" s="56" t="s">
        <v>554</v>
      </c>
      <c r="FA61" s="56" t="s">
        <v>554</v>
      </c>
      <c r="FB61" s="56" t="s">
        <v>554</v>
      </c>
      <c r="FC61" s="56" t="s">
        <v>554</v>
      </c>
      <c r="FD61" s="56" t="s">
        <v>554</v>
      </c>
      <c r="FE61" s="56" t="s">
        <v>554</v>
      </c>
      <c r="FF61" s="56" t="s">
        <v>554</v>
      </c>
      <c r="FG61" s="56" t="s">
        <v>554</v>
      </c>
      <c r="FH61" s="56" t="s">
        <v>554</v>
      </c>
      <c r="FI61" s="56" t="s">
        <v>554</v>
      </c>
      <c r="FJ61" s="56" t="s">
        <v>554</v>
      </c>
      <c r="FK61" s="56" t="s">
        <v>554</v>
      </c>
      <c r="FL61" s="56" t="s">
        <v>554</v>
      </c>
      <c r="FM61" s="56" t="s">
        <v>554</v>
      </c>
      <c r="FN61" s="56" t="s">
        <v>554</v>
      </c>
      <c r="FO61" s="56" t="s">
        <v>554</v>
      </c>
      <c r="FP61" s="56" t="s">
        <v>554</v>
      </c>
      <c r="FQ61" s="56" t="s">
        <v>554</v>
      </c>
      <c r="FR61" s="56" t="s">
        <v>554</v>
      </c>
      <c r="FS61" s="56" t="s">
        <v>554</v>
      </c>
      <c r="FT61" s="56" t="s">
        <v>554</v>
      </c>
      <c r="FU61" s="56" t="s">
        <v>554</v>
      </c>
      <c r="FV61" s="56" t="s">
        <v>554</v>
      </c>
      <c r="FW61" s="56" t="s">
        <v>554</v>
      </c>
      <c r="FX61" s="56" t="s">
        <v>554</v>
      </c>
      <c r="FY61" s="56" t="s">
        <v>554</v>
      </c>
      <c r="FZ61" s="56" t="s">
        <v>554</v>
      </c>
      <c r="GA61" s="56" t="s">
        <v>554</v>
      </c>
      <c r="GB61" s="56" t="s">
        <v>554</v>
      </c>
      <c r="GC61" s="56" t="s">
        <v>554</v>
      </c>
      <c r="GD61" s="56" t="s">
        <v>554</v>
      </c>
      <c r="GE61" s="56" t="s">
        <v>554</v>
      </c>
      <c r="GF61" s="56" t="s">
        <v>554</v>
      </c>
      <c r="GG61" s="56" t="s">
        <v>554</v>
      </c>
      <c r="GH61" s="56" t="s">
        <v>554</v>
      </c>
      <c r="GI61" s="56" t="s">
        <v>554</v>
      </c>
      <c r="GJ61" s="56" t="s">
        <v>554</v>
      </c>
      <c r="GK61" s="56" t="s">
        <v>554</v>
      </c>
      <c r="GL61" s="56" t="s">
        <v>554</v>
      </c>
      <c r="GM61" s="56" t="s">
        <v>554</v>
      </c>
      <c r="GN61" s="56" t="s">
        <v>554</v>
      </c>
      <c r="GO61" s="56" t="s">
        <v>554</v>
      </c>
      <c r="GP61" s="56" t="s">
        <v>554</v>
      </c>
      <c r="GQ61" s="56" t="s">
        <v>554</v>
      </c>
      <c r="GR61" s="56" t="s">
        <v>554</v>
      </c>
      <c r="GS61" s="56" t="s">
        <v>554</v>
      </c>
      <c r="GT61" s="56" t="s">
        <v>554</v>
      </c>
      <c r="GU61" s="56" t="s">
        <v>554</v>
      </c>
      <c r="GW61" s="56" t="s">
        <v>554</v>
      </c>
      <c r="GX61" s="56" t="s">
        <v>554</v>
      </c>
      <c r="GY61" s="56" t="s">
        <v>554</v>
      </c>
      <c r="GZ61" s="56" t="s">
        <v>554</v>
      </c>
      <c r="HA61" s="56" t="s">
        <v>554</v>
      </c>
      <c r="HB61" s="56" t="s">
        <v>554</v>
      </c>
    </row>
    <row r="62" spans="1:210" ht="12.75" customHeight="1" x14ac:dyDescent="0.3">
      <c r="A62" s="397" t="s">
        <v>201</v>
      </c>
      <c r="B62" s="423">
        <v>11</v>
      </c>
      <c r="C62" s="397" t="s">
        <v>12</v>
      </c>
      <c r="D62" s="397" t="s">
        <v>4377</v>
      </c>
      <c r="E62" s="56" t="s">
        <v>1352</v>
      </c>
      <c r="F62" s="398" t="s">
        <v>900</v>
      </c>
      <c r="G62" s="397">
        <v>41</v>
      </c>
      <c r="H62" s="397">
        <v>0</v>
      </c>
      <c r="I62" s="56" t="s">
        <v>811</v>
      </c>
      <c r="J62" s="56" t="s">
        <v>38</v>
      </c>
      <c r="L62" s="56" t="s">
        <v>337</v>
      </c>
      <c r="M62" s="56">
        <v>1</v>
      </c>
      <c r="N62" s="56">
        <v>0</v>
      </c>
      <c r="O62" s="56">
        <v>2</v>
      </c>
      <c r="P62" s="56">
        <v>2</v>
      </c>
      <c r="Q62" s="56">
        <v>3</v>
      </c>
      <c r="R62" s="56">
        <v>0</v>
      </c>
      <c r="S62" s="56">
        <v>0</v>
      </c>
      <c r="T62" s="56">
        <v>3</v>
      </c>
      <c r="U62" s="56">
        <v>2</v>
      </c>
      <c r="V62" s="56">
        <v>1</v>
      </c>
      <c r="W62" s="56">
        <v>0</v>
      </c>
      <c r="X62" s="56">
        <v>0</v>
      </c>
      <c r="Y62" s="56">
        <v>0</v>
      </c>
      <c r="Z62" s="56">
        <v>0</v>
      </c>
      <c r="AA62" s="56">
        <v>14</v>
      </c>
      <c r="AB62" s="56">
        <v>0</v>
      </c>
      <c r="AC62" s="56">
        <v>0</v>
      </c>
      <c r="AD62" s="56">
        <v>0</v>
      </c>
      <c r="AE62" s="56">
        <v>0</v>
      </c>
      <c r="AF62" s="56">
        <v>0</v>
      </c>
      <c r="AG62" s="56">
        <v>0</v>
      </c>
      <c r="AH62" s="56">
        <v>0</v>
      </c>
      <c r="AI62" s="56">
        <v>3</v>
      </c>
      <c r="AJ62" s="56">
        <v>0</v>
      </c>
      <c r="AK62" s="56">
        <v>0</v>
      </c>
      <c r="AL62" s="56">
        <v>0</v>
      </c>
      <c r="AM62" s="56">
        <v>0</v>
      </c>
      <c r="AN62" s="56">
        <v>0</v>
      </c>
      <c r="AO62" s="56">
        <v>0</v>
      </c>
      <c r="AP62" s="56">
        <v>3</v>
      </c>
      <c r="AQ62" s="56">
        <v>1</v>
      </c>
      <c r="AR62" s="56">
        <v>0</v>
      </c>
      <c r="AS62" s="56">
        <v>2</v>
      </c>
      <c r="AT62" s="56">
        <v>2</v>
      </c>
      <c r="AU62" s="56">
        <v>3</v>
      </c>
      <c r="AV62" s="56">
        <v>0</v>
      </c>
      <c r="AW62" s="56">
        <v>0</v>
      </c>
      <c r="AX62" s="56">
        <v>6</v>
      </c>
      <c r="AY62" s="56">
        <v>2</v>
      </c>
      <c r="AZ62" s="56">
        <v>1</v>
      </c>
      <c r="BA62" s="56">
        <v>0</v>
      </c>
      <c r="BB62" s="56">
        <v>0</v>
      </c>
      <c r="BC62" s="56">
        <v>0</v>
      </c>
      <c r="BD62" s="56">
        <v>0</v>
      </c>
      <c r="BE62" s="56">
        <v>17</v>
      </c>
      <c r="BF62" s="56">
        <v>0</v>
      </c>
      <c r="BG62" s="56">
        <v>0</v>
      </c>
      <c r="BH62" s="56" t="s">
        <v>3445</v>
      </c>
      <c r="BI62" s="56">
        <v>207622</v>
      </c>
      <c r="BJ62" s="56" t="s">
        <v>3445</v>
      </c>
      <c r="BK62" s="56">
        <v>332738</v>
      </c>
      <c r="BL62" s="56">
        <v>200</v>
      </c>
      <c r="BM62" s="56">
        <v>397769</v>
      </c>
      <c r="BN62" s="56">
        <v>149077</v>
      </c>
      <c r="BO62" s="56">
        <v>14</v>
      </c>
      <c r="BP62" s="56">
        <v>372683</v>
      </c>
      <c r="BQ62" s="56">
        <v>5567</v>
      </c>
      <c r="BR62" s="56">
        <v>111690</v>
      </c>
      <c r="BS62" s="56">
        <v>80637</v>
      </c>
      <c r="BT62" s="56">
        <v>99166</v>
      </c>
      <c r="BU62" s="56">
        <v>26651</v>
      </c>
      <c r="BV62" s="56">
        <v>318144</v>
      </c>
      <c r="BW62" s="56">
        <v>14</v>
      </c>
      <c r="BX62" s="56">
        <v>323725</v>
      </c>
      <c r="BY62" s="56">
        <v>73</v>
      </c>
      <c r="BZ62" s="56">
        <v>12042</v>
      </c>
      <c r="CA62" s="56">
        <v>5082</v>
      </c>
      <c r="CB62" s="56">
        <v>16336</v>
      </c>
      <c r="CC62" s="56">
        <v>3745</v>
      </c>
      <c r="CD62" s="56">
        <v>37205</v>
      </c>
      <c r="CE62" s="56">
        <v>37278</v>
      </c>
      <c r="CF62" s="56">
        <v>0</v>
      </c>
      <c r="CG62" s="56">
        <v>7496</v>
      </c>
      <c r="CH62" s="56">
        <v>894</v>
      </c>
      <c r="CI62" s="56">
        <v>14860</v>
      </c>
      <c r="CJ62" s="56">
        <v>4255</v>
      </c>
      <c r="CK62" s="56">
        <v>8643</v>
      </c>
      <c r="CL62" s="56">
        <v>2731</v>
      </c>
      <c r="CM62" s="56">
        <v>0</v>
      </c>
      <c r="CN62" s="56">
        <v>0</v>
      </c>
      <c r="CO62" s="56">
        <v>23250</v>
      </c>
      <c r="CP62" s="56">
        <v>0</v>
      </c>
      <c r="CQ62" s="56">
        <v>23250</v>
      </c>
      <c r="CR62" s="56">
        <v>0</v>
      </c>
      <c r="CS62" s="56">
        <v>587</v>
      </c>
      <c r="CT62" s="56">
        <v>63</v>
      </c>
      <c r="CU62" s="56">
        <v>775</v>
      </c>
      <c r="DA62" s="56">
        <v>1425</v>
      </c>
      <c r="DB62" s="56">
        <v>1425</v>
      </c>
      <c r="DC62" s="56">
        <v>10.99</v>
      </c>
      <c r="DD62" s="56">
        <v>61.2</v>
      </c>
      <c r="DE62" s="56">
        <v>72.19</v>
      </c>
      <c r="DF62" s="56">
        <v>291</v>
      </c>
      <c r="DG62" s="56">
        <v>11228</v>
      </c>
      <c r="DH62" s="56">
        <v>238025</v>
      </c>
      <c r="DI62" s="56">
        <v>101072</v>
      </c>
      <c r="DJ62" s="56">
        <v>272551</v>
      </c>
      <c r="DK62" s="56">
        <v>37466</v>
      </c>
      <c r="DL62" s="56">
        <v>649114</v>
      </c>
      <c r="DM62" s="56">
        <v>11583</v>
      </c>
      <c r="DN62" s="56">
        <v>842</v>
      </c>
      <c r="DO62" s="56">
        <v>9689</v>
      </c>
      <c r="DP62" s="56">
        <v>16282</v>
      </c>
      <c r="DQ62" s="56">
        <v>33979</v>
      </c>
      <c r="DR62" s="56">
        <v>20213</v>
      </c>
      <c r="DS62" s="56">
        <v>0</v>
      </c>
      <c r="DT62" s="56">
        <v>0</v>
      </c>
      <c r="DU62" s="56">
        <v>22114</v>
      </c>
      <c r="DV62" s="56">
        <v>17101</v>
      </c>
      <c r="DW62" s="56">
        <v>2962</v>
      </c>
      <c r="DX62" s="56" t="s">
        <v>554</v>
      </c>
      <c r="DY62" s="56" t="s">
        <v>554</v>
      </c>
      <c r="DZ62" s="56" t="s">
        <v>554</v>
      </c>
      <c r="EA62" s="56">
        <v>215659</v>
      </c>
      <c r="EB62" s="56">
        <v>14418</v>
      </c>
      <c r="EC62" s="56" t="s">
        <v>55</v>
      </c>
      <c r="ED62" s="56">
        <v>24335</v>
      </c>
      <c r="EE62" s="56">
        <v>189</v>
      </c>
      <c r="EF62" s="56">
        <v>1163220</v>
      </c>
      <c r="EG62" s="56" t="s">
        <v>554</v>
      </c>
      <c r="EH62" s="56" t="s">
        <v>55</v>
      </c>
      <c r="EI62" s="56">
        <v>14</v>
      </c>
      <c r="EJ62" s="56">
        <v>52527</v>
      </c>
      <c r="EK62" s="56">
        <v>36</v>
      </c>
      <c r="EL62" s="56">
        <v>22</v>
      </c>
      <c r="EM62" s="56">
        <v>2268487</v>
      </c>
      <c r="EN62" s="56">
        <v>808343</v>
      </c>
      <c r="EO62" s="56">
        <v>16884</v>
      </c>
      <c r="EP62" s="56">
        <v>96182</v>
      </c>
      <c r="EQ62" s="56">
        <v>55025</v>
      </c>
      <c r="ER62" s="56">
        <v>81831</v>
      </c>
      <c r="ES62" s="56">
        <v>25662</v>
      </c>
      <c r="ET62" s="56">
        <v>3596</v>
      </c>
      <c r="EU62" s="56">
        <v>21212</v>
      </c>
      <c r="EV62" s="56">
        <v>616</v>
      </c>
      <c r="EW62" s="56">
        <v>10525</v>
      </c>
      <c r="EX62" s="56">
        <v>11649</v>
      </c>
      <c r="EY62" s="56">
        <v>7925</v>
      </c>
      <c r="EZ62" s="56">
        <v>20052</v>
      </c>
      <c r="FA62" s="56">
        <v>0</v>
      </c>
      <c r="FB62" s="56">
        <v>0</v>
      </c>
      <c r="FC62" s="56">
        <v>29174</v>
      </c>
      <c r="FD62" s="56">
        <v>8128</v>
      </c>
      <c r="FE62" s="56">
        <v>0</v>
      </c>
      <c r="FF62" s="56">
        <v>388461</v>
      </c>
      <c r="FG62" s="56">
        <v>89338</v>
      </c>
      <c r="FH62" s="56">
        <v>50998</v>
      </c>
      <c r="FI62" s="56">
        <v>17452</v>
      </c>
      <c r="FJ62" s="56">
        <v>3145</v>
      </c>
      <c r="FK62" s="56">
        <v>330589</v>
      </c>
      <c r="FL62" s="56">
        <v>3956813</v>
      </c>
      <c r="FM62" s="56">
        <v>18582</v>
      </c>
      <c r="FN62" s="56">
        <v>1470</v>
      </c>
      <c r="FO62" s="56">
        <v>36977</v>
      </c>
      <c r="FP62" s="56">
        <v>6532</v>
      </c>
      <c r="FQ62" s="56">
        <v>5387</v>
      </c>
      <c r="FR62" s="56">
        <v>4952</v>
      </c>
      <c r="FS62" s="56">
        <v>0</v>
      </c>
      <c r="FT62" s="56">
        <v>87903</v>
      </c>
      <c r="FU62" s="56">
        <v>0</v>
      </c>
      <c r="FV62" s="56">
        <v>161803</v>
      </c>
      <c r="FW62" s="56">
        <v>3795010</v>
      </c>
      <c r="FX62" s="56">
        <v>159369</v>
      </c>
      <c r="FY62" s="56">
        <v>2315862</v>
      </c>
      <c r="FZ62" s="56">
        <v>817329</v>
      </c>
      <c r="GA62" s="56">
        <v>388361</v>
      </c>
      <c r="GB62" s="56">
        <v>525620</v>
      </c>
      <c r="GC62" s="56">
        <v>4047172</v>
      </c>
      <c r="GD62" s="56">
        <v>217668</v>
      </c>
      <c r="GE62" s="56">
        <v>3829504</v>
      </c>
      <c r="GF62" s="56">
        <v>159369</v>
      </c>
      <c r="GG62" s="56">
        <v>0</v>
      </c>
      <c r="GH62" s="56">
        <v>0</v>
      </c>
      <c r="GI62" s="56">
        <v>0</v>
      </c>
      <c r="GJ62" s="56">
        <v>0</v>
      </c>
      <c r="GK62" s="56">
        <v>0</v>
      </c>
      <c r="GL62" s="56">
        <v>0</v>
      </c>
      <c r="GM62" s="56">
        <v>0</v>
      </c>
      <c r="GN62" s="56" t="s">
        <v>554</v>
      </c>
      <c r="GO62" s="56" t="s">
        <v>554</v>
      </c>
      <c r="GP62" s="56" t="s">
        <v>554</v>
      </c>
      <c r="GQ62" s="56" t="s">
        <v>554</v>
      </c>
      <c r="GR62" s="56" t="s">
        <v>554</v>
      </c>
      <c r="GS62" s="56" t="s">
        <v>554</v>
      </c>
      <c r="GT62" s="56" t="s">
        <v>554</v>
      </c>
      <c r="GU62" s="56" t="s">
        <v>7290</v>
      </c>
      <c r="GW62" s="56">
        <v>14</v>
      </c>
      <c r="GX62" s="56">
        <v>3</v>
      </c>
      <c r="GY62" s="56">
        <v>14</v>
      </c>
      <c r="GZ62" s="56">
        <v>3</v>
      </c>
      <c r="HA62" s="56">
        <v>0</v>
      </c>
      <c r="HB62" s="56">
        <v>0</v>
      </c>
    </row>
    <row r="63" spans="1:210" ht="12.75" customHeight="1" x14ac:dyDescent="0.3">
      <c r="A63" s="397" t="s">
        <v>201</v>
      </c>
      <c r="B63" s="423">
        <v>12</v>
      </c>
      <c r="C63" s="397" t="s">
        <v>12</v>
      </c>
      <c r="D63" s="397" t="s">
        <v>4378</v>
      </c>
      <c r="E63" s="56" t="s">
        <v>1353</v>
      </c>
      <c r="F63" s="398" t="s">
        <v>900</v>
      </c>
      <c r="G63" s="397">
        <v>48</v>
      </c>
      <c r="H63" s="397">
        <v>0</v>
      </c>
      <c r="I63" s="56" t="s">
        <v>811</v>
      </c>
      <c r="J63" s="56" t="s">
        <v>38</v>
      </c>
      <c r="L63" s="56" t="s">
        <v>339</v>
      </c>
      <c r="M63" s="56">
        <v>0</v>
      </c>
      <c r="N63" s="56">
        <v>0</v>
      </c>
      <c r="O63" s="56">
        <v>4</v>
      </c>
      <c r="P63" s="56">
        <v>0</v>
      </c>
      <c r="Q63" s="56">
        <v>2</v>
      </c>
      <c r="R63" s="56">
        <v>7</v>
      </c>
      <c r="S63" s="56">
        <v>0</v>
      </c>
      <c r="T63" s="56">
        <v>0</v>
      </c>
      <c r="U63" s="56">
        <v>0</v>
      </c>
      <c r="V63" s="56">
        <v>0</v>
      </c>
      <c r="W63" s="56">
        <v>0</v>
      </c>
      <c r="X63" s="56">
        <v>0</v>
      </c>
      <c r="Y63" s="56">
        <v>0</v>
      </c>
      <c r="Z63" s="56">
        <v>2</v>
      </c>
      <c r="AA63" s="56">
        <v>15</v>
      </c>
      <c r="AB63" s="56">
        <v>0</v>
      </c>
      <c r="AC63" s="56">
        <v>0</v>
      </c>
      <c r="AD63" s="56">
        <v>0</v>
      </c>
      <c r="AE63" s="56">
        <v>0</v>
      </c>
      <c r="AF63" s="56">
        <v>0</v>
      </c>
      <c r="AG63" s="56">
        <v>0</v>
      </c>
      <c r="AH63" s="56">
        <v>0</v>
      </c>
      <c r="AI63" s="56">
        <v>0</v>
      </c>
      <c r="AJ63" s="56">
        <v>0</v>
      </c>
      <c r="AK63" s="56">
        <v>0</v>
      </c>
      <c r="AL63" s="56">
        <v>0</v>
      </c>
      <c r="AM63" s="56">
        <v>0</v>
      </c>
      <c r="AN63" s="56">
        <v>0</v>
      </c>
      <c r="AO63" s="56">
        <v>0</v>
      </c>
      <c r="AP63" s="56">
        <v>0</v>
      </c>
      <c r="AQ63" s="56">
        <v>0</v>
      </c>
      <c r="AR63" s="56">
        <v>0</v>
      </c>
      <c r="AS63" s="56">
        <v>4</v>
      </c>
      <c r="AT63" s="56">
        <v>0</v>
      </c>
      <c r="AU63" s="56">
        <v>2</v>
      </c>
      <c r="AV63" s="56">
        <v>7</v>
      </c>
      <c r="AW63" s="56">
        <v>0</v>
      </c>
      <c r="AX63" s="56">
        <v>0</v>
      </c>
      <c r="AY63" s="56">
        <v>0</v>
      </c>
      <c r="AZ63" s="56">
        <v>0</v>
      </c>
      <c r="BA63" s="56">
        <v>0</v>
      </c>
      <c r="BB63" s="56">
        <v>0</v>
      </c>
      <c r="BC63" s="56">
        <v>0</v>
      </c>
      <c r="BD63" s="56">
        <v>2</v>
      </c>
      <c r="BE63" s="56">
        <v>15</v>
      </c>
      <c r="BF63" s="56">
        <v>0</v>
      </c>
      <c r="BG63" s="56">
        <v>0</v>
      </c>
      <c r="BH63" s="56" t="s">
        <v>1870</v>
      </c>
      <c r="BI63" s="56">
        <v>198666</v>
      </c>
      <c r="BJ63" s="56" t="s">
        <v>1870</v>
      </c>
      <c r="BK63" s="56">
        <v>204411</v>
      </c>
      <c r="BL63" s="56">
        <v>178</v>
      </c>
      <c r="BM63" s="56">
        <v>383232</v>
      </c>
      <c r="BN63" s="56">
        <v>136037</v>
      </c>
      <c r="BO63" s="56">
        <v>15</v>
      </c>
      <c r="BP63" s="56">
        <v>445993</v>
      </c>
      <c r="BQ63" s="56">
        <v>3002</v>
      </c>
      <c r="BR63" s="56">
        <v>115804</v>
      </c>
      <c r="BS63" s="56">
        <v>87606</v>
      </c>
      <c r="BT63" s="56">
        <v>122058</v>
      </c>
      <c r="BU63" s="56">
        <v>101652</v>
      </c>
      <c r="BV63" s="56">
        <v>427120</v>
      </c>
      <c r="BW63" s="56">
        <v>638</v>
      </c>
      <c r="BX63" s="56">
        <v>430760</v>
      </c>
      <c r="BY63" s="56">
        <v>60</v>
      </c>
      <c r="BZ63" s="56">
        <v>16948</v>
      </c>
      <c r="CA63" s="56">
        <v>5214</v>
      </c>
      <c r="CB63" s="56">
        <v>12993</v>
      </c>
      <c r="CC63" s="56">
        <v>2621</v>
      </c>
      <c r="CD63" s="56">
        <v>37776</v>
      </c>
      <c r="CE63" s="56">
        <v>37836</v>
      </c>
      <c r="CF63" s="56">
        <v>0</v>
      </c>
      <c r="CG63" s="56">
        <v>13934</v>
      </c>
      <c r="CH63" s="56">
        <v>1577</v>
      </c>
      <c r="CI63" s="56">
        <v>20698</v>
      </c>
      <c r="CJ63" s="56">
        <v>22740</v>
      </c>
      <c r="CK63" s="56">
        <v>259</v>
      </c>
      <c r="CL63" s="56">
        <v>4260</v>
      </c>
      <c r="CM63" s="56">
        <v>15000000</v>
      </c>
      <c r="CN63" s="56">
        <v>0</v>
      </c>
      <c r="CO63" s="56">
        <v>36209</v>
      </c>
      <c r="CP63" s="56">
        <v>0</v>
      </c>
      <c r="CQ63" s="56">
        <v>36209</v>
      </c>
      <c r="CR63" s="56">
        <v>0</v>
      </c>
      <c r="CS63" s="56">
        <v>699</v>
      </c>
      <c r="CT63" s="56">
        <v>5</v>
      </c>
      <c r="CU63" s="56">
        <v>1834</v>
      </c>
      <c r="DA63" s="56">
        <v>2538</v>
      </c>
      <c r="DB63" s="56">
        <v>2538</v>
      </c>
      <c r="DC63" s="56">
        <v>11.3</v>
      </c>
      <c r="DD63" s="56">
        <v>60.39</v>
      </c>
      <c r="DE63" s="56">
        <v>71.69</v>
      </c>
      <c r="DF63" s="56">
        <v>93</v>
      </c>
      <c r="DG63" s="56">
        <v>2504</v>
      </c>
      <c r="DH63" s="56">
        <v>394062</v>
      </c>
      <c r="DI63" s="56">
        <v>162737</v>
      </c>
      <c r="DJ63" s="56">
        <v>254441</v>
      </c>
      <c r="DK63" s="56">
        <v>39488</v>
      </c>
      <c r="DL63" s="56">
        <v>850728</v>
      </c>
      <c r="DM63" s="56">
        <v>29693</v>
      </c>
      <c r="DN63" s="56">
        <v>2808</v>
      </c>
      <c r="DO63" s="56">
        <v>20100</v>
      </c>
      <c r="DP63" s="56">
        <v>10652</v>
      </c>
      <c r="DQ63" s="56">
        <v>35385</v>
      </c>
      <c r="DR63" s="56">
        <v>10601</v>
      </c>
      <c r="DS63" s="56">
        <v>10750</v>
      </c>
      <c r="DT63" s="56">
        <v>0</v>
      </c>
      <c r="DU63" s="56">
        <v>52601</v>
      </c>
      <c r="DV63" s="56">
        <v>97895</v>
      </c>
      <c r="DW63" s="56">
        <v>52725</v>
      </c>
      <c r="DX63" s="56">
        <v>73.77</v>
      </c>
      <c r="DY63" s="56">
        <v>93.77</v>
      </c>
      <c r="DZ63" s="56">
        <v>99.88</v>
      </c>
      <c r="EA63" s="56">
        <v>116832</v>
      </c>
      <c r="EB63" s="56">
        <v>960</v>
      </c>
      <c r="EC63" s="56" t="s">
        <v>777</v>
      </c>
      <c r="ED63" s="56">
        <v>32309</v>
      </c>
      <c r="EE63" s="56">
        <v>568</v>
      </c>
      <c r="EF63" s="56">
        <v>868607</v>
      </c>
      <c r="EG63" s="56">
        <v>0</v>
      </c>
      <c r="EH63" s="56" t="s">
        <v>55</v>
      </c>
      <c r="EI63" s="56">
        <v>13</v>
      </c>
      <c r="EJ63" s="56">
        <v>239161</v>
      </c>
      <c r="EK63" s="56">
        <v>0</v>
      </c>
      <c r="EL63" s="56">
        <v>923</v>
      </c>
      <c r="EM63" s="56">
        <v>2042607</v>
      </c>
      <c r="EN63" s="56">
        <v>251373</v>
      </c>
      <c r="EO63" s="56">
        <v>5166.3</v>
      </c>
      <c r="EP63" s="56">
        <v>149351.77000000002</v>
      </c>
      <c r="EQ63" s="56">
        <v>45929.82</v>
      </c>
      <c r="ER63" s="56">
        <v>53114.899999999994</v>
      </c>
      <c r="ES63" s="56">
        <v>25553.38</v>
      </c>
      <c r="ET63" s="56">
        <v>18994</v>
      </c>
      <c r="EU63" s="56">
        <v>34166.68</v>
      </c>
      <c r="EV63" s="56">
        <v>118.44</v>
      </c>
      <c r="EW63" s="56">
        <v>22508.42</v>
      </c>
      <c r="EX63" s="56">
        <v>27088</v>
      </c>
      <c r="EY63" s="56">
        <v>20500</v>
      </c>
      <c r="EZ63" s="56">
        <v>16333</v>
      </c>
      <c r="FA63" s="56">
        <v>7000</v>
      </c>
      <c r="FB63" s="56">
        <v>0</v>
      </c>
      <c r="FC63" s="56">
        <v>0</v>
      </c>
      <c r="FD63" s="56">
        <v>5336</v>
      </c>
      <c r="FE63" s="56">
        <v>0</v>
      </c>
      <c r="FF63" s="56">
        <v>431160.70999999996</v>
      </c>
      <c r="FG63" s="56">
        <v>126770</v>
      </c>
      <c r="FH63" s="56">
        <v>133501</v>
      </c>
      <c r="FI63" s="56">
        <v>38866</v>
      </c>
      <c r="FJ63" s="56">
        <v>0</v>
      </c>
      <c r="FK63" s="56">
        <v>163469</v>
      </c>
      <c r="FL63" s="56">
        <v>3187746.71</v>
      </c>
      <c r="FM63" s="56">
        <v>11973</v>
      </c>
      <c r="FN63" s="56">
        <v>489</v>
      </c>
      <c r="FO63" s="56">
        <v>24002</v>
      </c>
      <c r="FP63" s="56">
        <v>8720</v>
      </c>
      <c r="FQ63" s="56">
        <v>0</v>
      </c>
      <c r="FR63" s="56">
        <v>19551</v>
      </c>
      <c r="FS63" s="56">
        <v>0</v>
      </c>
      <c r="FT63" s="56">
        <v>156127</v>
      </c>
      <c r="FU63" s="56">
        <v>0</v>
      </c>
      <c r="FV63" s="56">
        <v>220862</v>
      </c>
      <c r="FW63" s="56">
        <v>2966884.71</v>
      </c>
      <c r="FX63" s="56">
        <v>0</v>
      </c>
      <c r="FY63" s="56">
        <v>2390647</v>
      </c>
      <c r="FZ63" s="56">
        <v>246253</v>
      </c>
      <c r="GA63" s="56">
        <v>483375</v>
      </c>
      <c r="GB63" s="56">
        <v>439107</v>
      </c>
      <c r="GC63" s="56">
        <v>3559382</v>
      </c>
      <c r="GD63" s="56">
        <v>290279</v>
      </c>
      <c r="GE63" s="56">
        <v>3269103</v>
      </c>
      <c r="GF63" s="56">
        <v>0</v>
      </c>
      <c r="GG63" s="56">
        <v>0</v>
      </c>
      <c r="GH63" s="56">
        <v>0</v>
      </c>
      <c r="GI63" s="56">
        <v>0</v>
      </c>
      <c r="GJ63" s="56">
        <v>0</v>
      </c>
      <c r="GK63" s="56">
        <v>0</v>
      </c>
      <c r="GL63" s="56">
        <v>0</v>
      </c>
      <c r="GM63" s="56">
        <v>0</v>
      </c>
      <c r="GN63" s="56" t="s">
        <v>7291</v>
      </c>
      <c r="GO63" s="56" t="s">
        <v>7292</v>
      </c>
      <c r="GP63" s="56" t="s">
        <v>3435</v>
      </c>
      <c r="GQ63" s="56" t="s">
        <v>7293</v>
      </c>
      <c r="GR63" s="56">
        <v>0</v>
      </c>
      <c r="GS63" s="56" t="s">
        <v>7294</v>
      </c>
      <c r="GT63" s="56" t="s">
        <v>554</v>
      </c>
      <c r="GU63" s="56" t="s">
        <v>554</v>
      </c>
      <c r="GW63" s="56">
        <v>15</v>
      </c>
      <c r="GX63" s="56">
        <v>0</v>
      </c>
      <c r="GY63" s="56">
        <v>0</v>
      </c>
      <c r="GZ63" s="56">
        <v>0</v>
      </c>
      <c r="HA63" s="56">
        <v>15</v>
      </c>
      <c r="HB63" s="56">
        <v>0</v>
      </c>
    </row>
    <row r="64" spans="1:210" ht="12.75" customHeight="1" x14ac:dyDescent="0.3">
      <c r="A64" s="397" t="s">
        <v>201</v>
      </c>
      <c r="B64" s="423">
        <v>13</v>
      </c>
      <c r="C64" s="397" t="s">
        <v>12</v>
      </c>
      <c r="D64" s="397" t="s">
        <v>4379</v>
      </c>
      <c r="E64" s="56" t="s">
        <v>1354</v>
      </c>
      <c r="F64" s="398" t="s">
        <v>900</v>
      </c>
      <c r="G64" s="397">
        <v>47</v>
      </c>
      <c r="H64" s="397">
        <v>0</v>
      </c>
      <c r="I64" s="56" t="s">
        <v>811</v>
      </c>
      <c r="J64" s="56" t="s">
        <v>38</v>
      </c>
      <c r="L64" s="56" t="s">
        <v>341</v>
      </c>
      <c r="M64" s="56">
        <v>0</v>
      </c>
      <c r="N64" s="56">
        <v>0</v>
      </c>
      <c r="O64" s="56">
        <v>0</v>
      </c>
      <c r="P64" s="56">
        <v>5</v>
      </c>
      <c r="Q64" s="56">
        <v>2</v>
      </c>
      <c r="R64" s="56">
        <v>1</v>
      </c>
      <c r="S64" s="56">
        <v>3</v>
      </c>
      <c r="T64" s="56">
        <v>4</v>
      </c>
      <c r="U64" s="56">
        <v>3</v>
      </c>
      <c r="V64" s="56">
        <v>1</v>
      </c>
      <c r="W64" s="56">
        <v>0</v>
      </c>
      <c r="X64" s="56">
        <v>1</v>
      </c>
      <c r="Y64" s="56">
        <v>0</v>
      </c>
      <c r="Z64" s="56">
        <v>0</v>
      </c>
      <c r="AA64" s="56">
        <v>20</v>
      </c>
      <c r="AB64" s="56">
        <v>0</v>
      </c>
      <c r="AC64" s="56">
        <v>0</v>
      </c>
      <c r="AD64" s="56">
        <v>0</v>
      </c>
      <c r="AE64" s="56">
        <v>0</v>
      </c>
      <c r="AF64" s="56">
        <v>0</v>
      </c>
      <c r="AG64" s="56">
        <v>0</v>
      </c>
      <c r="AH64" s="56">
        <v>0</v>
      </c>
      <c r="AI64" s="56">
        <v>0</v>
      </c>
      <c r="AJ64" s="56">
        <v>0</v>
      </c>
      <c r="AK64" s="56">
        <v>0</v>
      </c>
      <c r="AL64" s="56">
        <v>0</v>
      </c>
      <c r="AM64" s="56">
        <v>0</v>
      </c>
      <c r="AN64" s="56">
        <v>0</v>
      </c>
      <c r="AO64" s="56">
        <v>4</v>
      </c>
      <c r="AP64" s="56">
        <v>4</v>
      </c>
      <c r="AQ64" s="56">
        <v>0</v>
      </c>
      <c r="AR64" s="56">
        <v>0</v>
      </c>
      <c r="AS64" s="56">
        <v>0</v>
      </c>
      <c r="AT64" s="56">
        <v>5</v>
      </c>
      <c r="AU64" s="56">
        <v>2</v>
      </c>
      <c r="AV64" s="56">
        <v>1</v>
      </c>
      <c r="AW64" s="56">
        <v>3</v>
      </c>
      <c r="AX64" s="56">
        <v>4</v>
      </c>
      <c r="AY64" s="56">
        <v>3</v>
      </c>
      <c r="AZ64" s="56">
        <v>1</v>
      </c>
      <c r="BA64" s="56">
        <v>0</v>
      </c>
      <c r="BB64" s="56">
        <v>1</v>
      </c>
      <c r="BC64" s="56">
        <v>0</v>
      </c>
      <c r="BD64" s="56">
        <v>4</v>
      </c>
      <c r="BE64" s="56">
        <v>24</v>
      </c>
      <c r="BF64" s="56">
        <v>0</v>
      </c>
      <c r="BG64" s="56">
        <v>0</v>
      </c>
      <c r="BH64" s="56" t="s">
        <v>3448</v>
      </c>
      <c r="BI64" s="56">
        <v>65931</v>
      </c>
      <c r="BJ64" s="56" t="s">
        <v>3448</v>
      </c>
      <c r="BK64" s="56">
        <v>143389</v>
      </c>
      <c r="BL64" s="56">
        <v>358</v>
      </c>
      <c r="BM64" s="56">
        <v>414309</v>
      </c>
      <c r="BN64" s="56">
        <v>147317</v>
      </c>
      <c r="BO64" s="56">
        <v>19</v>
      </c>
      <c r="BP64" s="56">
        <v>360085</v>
      </c>
      <c r="BQ64" s="56">
        <v>17128</v>
      </c>
      <c r="BR64" s="56">
        <v>132646</v>
      </c>
      <c r="BS64" s="56">
        <v>74281</v>
      </c>
      <c r="BT64" s="56">
        <v>114308</v>
      </c>
      <c r="BU64" s="56">
        <v>30771</v>
      </c>
      <c r="BV64" s="56">
        <v>352006</v>
      </c>
      <c r="BW64" s="56">
        <v>13543</v>
      </c>
      <c r="BX64" s="56">
        <v>382677</v>
      </c>
      <c r="BY64" s="56">
        <v>99</v>
      </c>
      <c r="BZ64" s="56">
        <v>14466</v>
      </c>
      <c r="CA64" s="56">
        <v>4289</v>
      </c>
      <c r="CB64" s="56">
        <v>13580</v>
      </c>
      <c r="CC64" s="56">
        <v>3247</v>
      </c>
      <c r="CD64" s="56">
        <v>35582</v>
      </c>
      <c r="CE64" s="56">
        <v>35681</v>
      </c>
      <c r="CF64" s="56">
        <v>381</v>
      </c>
      <c r="CG64" s="56">
        <v>9789</v>
      </c>
      <c r="CH64" s="56">
        <v>2</v>
      </c>
      <c r="CI64" s="56">
        <v>0</v>
      </c>
      <c r="CJ64" s="56">
        <v>1327</v>
      </c>
      <c r="CK64" s="56">
        <v>45</v>
      </c>
      <c r="CL64" s="56">
        <v>1547</v>
      </c>
      <c r="CM64" s="56">
        <v>0</v>
      </c>
      <c r="CN64" s="56">
        <v>0</v>
      </c>
      <c r="CO64" s="56">
        <v>9791</v>
      </c>
      <c r="CP64" s="56">
        <v>0</v>
      </c>
      <c r="CQ64" s="56">
        <v>10172</v>
      </c>
      <c r="CR64" s="56">
        <v>1</v>
      </c>
      <c r="CS64" s="56">
        <v>627</v>
      </c>
      <c r="CT64" s="56">
        <v>0</v>
      </c>
      <c r="CU64" s="56">
        <v>0</v>
      </c>
      <c r="DA64" s="56">
        <v>627</v>
      </c>
      <c r="DB64" s="56">
        <v>628</v>
      </c>
      <c r="DC64" s="56">
        <v>8</v>
      </c>
      <c r="DD64" s="56">
        <v>65</v>
      </c>
      <c r="DE64" s="56">
        <v>73</v>
      </c>
      <c r="DF64" s="56">
        <v>298</v>
      </c>
      <c r="DG64" s="56">
        <v>13609</v>
      </c>
      <c r="DH64" s="56">
        <v>279995</v>
      </c>
      <c r="DI64" s="56">
        <v>95418</v>
      </c>
      <c r="DJ64" s="56">
        <v>308909</v>
      </c>
      <c r="DK64" s="56">
        <v>57470</v>
      </c>
      <c r="DL64" s="56">
        <v>741792</v>
      </c>
      <c r="DM64" s="56">
        <v>17891</v>
      </c>
      <c r="DN64" s="56">
        <v>3</v>
      </c>
      <c r="DO64" s="56">
        <v>1129</v>
      </c>
      <c r="DP64" s="56">
        <v>5447</v>
      </c>
      <c r="DQ64" s="56">
        <v>3208</v>
      </c>
      <c r="DR64" s="56">
        <v>8890</v>
      </c>
      <c r="DS64" s="56">
        <v>0</v>
      </c>
      <c r="DT64" s="56">
        <v>0</v>
      </c>
      <c r="DU64" s="56">
        <v>19023</v>
      </c>
      <c r="DV64" s="56">
        <v>57189</v>
      </c>
      <c r="DW64" s="56">
        <v>28411</v>
      </c>
      <c r="DX64" s="56">
        <v>56</v>
      </c>
      <c r="DY64" s="56">
        <v>71</v>
      </c>
      <c r="DZ64" s="56">
        <v>86</v>
      </c>
      <c r="EA64" s="56">
        <v>277445</v>
      </c>
      <c r="EB64" s="56">
        <v>3577</v>
      </c>
      <c r="EC64" s="56" t="s">
        <v>777</v>
      </c>
      <c r="ED64" s="56">
        <v>24341</v>
      </c>
      <c r="EE64" s="56">
        <v>600</v>
      </c>
      <c r="EF64" s="56">
        <v>1131808</v>
      </c>
      <c r="EG64" s="56">
        <v>0</v>
      </c>
      <c r="EH64" s="56" t="s">
        <v>55</v>
      </c>
      <c r="EI64" s="56">
        <v>19</v>
      </c>
      <c r="EJ64" s="56">
        <v>159025</v>
      </c>
      <c r="EK64" s="56">
        <v>10</v>
      </c>
      <c r="EL64" s="56">
        <v>40</v>
      </c>
      <c r="EM64" s="56">
        <v>2111542.84</v>
      </c>
      <c r="EN64" s="56">
        <v>728107.04</v>
      </c>
      <c r="EO64" s="56">
        <v>2471</v>
      </c>
      <c r="EP64" s="56">
        <v>124645</v>
      </c>
      <c r="EQ64" s="56">
        <v>48573</v>
      </c>
      <c r="ER64" s="56">
        <v>73777</v>
      </c>
      <c r="ES64" s="56">
        <v>14416</v>
      </c>
      <c r="ET64" s="56">
        <v>20447</v>
      </c>
      <c r="EU64" s="56">
        <v>36194</v>
      </c>
      <c r="EV64" s="56">
        <v>194</v>
      </c>
      <c r="EW64" s="56">
        <v>0</v>
      </c>
      <c r="EX64" s="56">
        <v>2500</v>
      </c>
      <c r="EY64" s="56">
        <v>5000</v>
      </c>
      <c r="EZ64" s="56">
        <v>2500</v>
      </c>
      <c r="FA64" s="56">
        <v>0</v>
      </c>
      <c r="FB64" s="56">
        <v>0</v>
      </c>
      <c r="FC64" s="56">
        <v>27783</v>
      </c>
      <c r="FD64" s="56">
        <v>0</v>
      </c>
      <c r="FE64" s="56">
        <v>0</v>
      </c>
      <c r="FF64" s="56">
        <v>358500</v>
      </c>
      <c r="FG64" s="56">
        <v>93148</v>
      </c>
      <c r="FH64" s="56">
        <v>107381</v>
      </c>
      <c r="FI64" s="56">
        <v>11694</v>
      </c>
      <c r="FJ64" s="56">
        <v>0</v>
      </c>
      <c r="FK64" s="56">
        <v>526799</v>
      </c>
      <c r="FL64" s="56">
        <v>3937171.88</v>
      </c>
      <c r="FM64" s="56">
        <v>15502</v>
      </c>
      <c r="FN64" s="56">
        <v>290</v>
      </c>
      <c r="FO64" s="56">
        <v>36723</v>
      </c>
      <c r="FP64" s="56">
        <v>796</v>
      </c>
      <c r="FQ64" s="56">
        <v>0</v>
      </c>
      <c r="FR64" s="56">
        <v>0</v>
      </c>
      <c r="FS64" s="56">
        <v>0</v>
      </c>
      <c r="FT64" s="56">
        <v>77162</v>
      </c>
      <c r="FU64" s="56">
        <v>33000</v>
      </c>
      <c r="FV64" s="56">
        <v>163473</v>
      </c>
      <c r="FW64" s="56">
        <v>3773698.88</v>
      </c>
      <c r="FX64" s="56">
        <v>610214</v>
      </c>
      <c r="FY64" s="56">
        <v>2342800</v>
      </c>
      <c r="FZ64" s="56">
        <v>630900</v>
      </c>
      <c r="GA64" s="56" t="s">
        <v>554</v>
      </c>
      <c r="GB64" s="56">
        <v>0</v>
      </c>
      <c r="GC64" s="56" t="s">
        <v>554</v>
      </c>
      <c r="GD64" s="56" t="s">
        <v>554</v>
      </c>
      <c r="GE64" s="56" t="s">
        <v>554</v>
      </c>
      <c r="GF64" s="56">
        <v>436000</v>
      </c>
      <c r="GG64" s="56">
        <v>0</v>
      </c>
      <c r="GH64" s="56">
        <v>0</v>
      </c>
      <c r="GI64" s="56">
        <v>0</v>
      </c>
      <c r="GJ64" s="56">
        <v>0</v>
      </c>
      <c r="GK64" s="56">
        <v>0</v>
      </c>
      <c r="GL64" s="56">
        <v>0</v>
      </c>
      <c r="GM64" s="56">
        <v>0</v>
      </c>
      <c r="GN64" s="56" t="s">
        <v>3436</v>
      </c>
      <c r="GO64" s="56" t="s">
        <v>3435</v>
      </c>
      <c r="GP64" s="56" t="s">
        <v>3435</v>
      </c>
      <c r="GQ64" s="56">
        <v>0</v>
      </c>
      <c r="GR64" s="56">
        <v>0</v>
      </c>
      <c r="GS64" s="56" t="s">
        <v>554</v>
      </c>
      <c r="GT64" s="56" t="s">
        <v>554</v>
      </c>
      <c r="GU64" s="56" t="s">
        <v>7295</v>
      </c>
      <c r="GW64" s="56">
        <v>20</v>
      </c>
      <c r="GX64" s="56">
        <v>4</v>
      </c>
      <c r="GY64" s="56">
        <v>20</v>
      </c>
      <c r="GZ64" s="56">
        <v>4</v>
      </c>
      <c r="HA64" s="56">
        <v>0</v>
      </c>
      <c r="HB64" s="56">
        <v>0</v>
      </c>
    </row>
    <row r="65" spans="1:210" ht="12.75" customHeight="1" x14ac:dyDescent="0.3">
      <c r="A65" s="397" t="s">
        <v>201</v>
      </c>
      <c r="B65" s="423">
        <v>14</v>
      </c>
      <c r="C65" s="397" t="s">
        <v>12</v>
      </c>
      <c r="D65" s="397" t="s">
        <v>4380</v>
      </c>
      <c r="E65" s="56" t="s">
        <v>1355</v>
      </c>
      <c r="F65" s="398" t="s">
        <v>900</v>
      </c>
      <c r="G65" s="397">
        <v>14</v>
      </c>
      <c r="H65" s="397">
        <v>0</v>
      </c>
      <c r="I65" s="56" t="s">
        <v>811</v>
      </c>
      <c r="J65" s="56" t="s">
        <v>38</v>
      </c>
      <c r="L65" s="56" t="s">
        <v>343</v>
      </c>
      <c r="M65" s="56">
        <v>0</v>
      </c>
      <c r="N65" s="56">
        <v>1</v>
      </c>
      <c r="O65" s="56">
        <v>0</v>
      </c>
      <c r="P65" s="56">
        <v>2</v>
      </c>
      <c r="Q65" s="56">
        <v>0</v>
      </c>
      <c r="R65" s="56">
        <v>0</v>
      </c>
      <c r="S65" s="56">
        <v>4</v>
      </c>
      <c r="T65" s="56">
        <v>2</v>
      </c>
      <c r="U65" s="56">
        <v>1</v>
      </c>
      <c r="V65" s="56">
        <v>2</v>
      </c>
      <c r="W65" s="56">
        <v>1</v>
      </c>
      <c r="X65" s="56">
        <v>0</v>
      </c>
      <c r="Y65" s="56">
        <v>0</v>
      </c>
      <c r="Z65" s="56">
        <v>0</v>
      </c>
      <c r="AA65" s="56">
        <v>13</v>
      </c>
      <c r="AB65" s="56">
        <v>0</v>
      </c>
      <c r="AC65" s="56">
        <v>0</v>
      </c>
      <c r="AD65" s="56">
        <v>0</v>
      </c>
      <c r="AE65" s="56">
        <v>0</v>
      </c>
      <c r="AF65" s="56">
        <v>0</v>
      </c>
      <c r="AG65" s="56">
        <v>0</v>
      </c>
      <c r="AH65" s="56">
        <v>0</v>
      </c>
      <c r="AI65" s="56">
        <v>0</v>
      </c>
      <c r="AJ65" s="56">
        <v>0</v>
      </c>
      <c r="AK65" s="56">
        <v>0</v>
      </c>
      <c r="AL65" s="56">
        <v>0</v>
      </c>
      <c r="AM65" s="56">
        <v>0</v>
      </c>
      <c r="AN65" s="56">
        <v>0</v>
      </c>
      <c r="AO65" s="56">
        <v>0</v>
      </c>
      <c r="AP65" s="56">
        <v>0</v>
      </c>
      <c r="AQ65" s="56">
        <v>0</v>
      </c>
      <c r="AR65" s="56">
        <v>1</v>
      </c>
      <c r="AS65" s="56">
        <v>0</v>
      </c>
      <c r="AT65" s="56">
        <v>2</v>
      </c>
      <c r="AU65" s="56">
        <v>0</v>
      </c>
      <c r="AV65" s="56">
        <v>0</v>
      </c>
      <c r="AW65" s="56">
        <v>4</v>
      </c>
      <c r="AX65" s="56">
        <v>2</v>
      </c>
      <c r="AY65" s="56">
        <v>1</v>
      </c>
      <c r="AZ65" s="56">
        <v>2</v>
      </c>
      <c r="BA65" s="56">
        <v>1</v>
      </c>
      <c r="BB65" s="56">
        <v>0</v>
      </c>
      <c r="BC65" s="56">
        <v>0</v>
      </c>
      <c r="BD65" s="56">
        <v>0</v>
      </c>
      <c r="BE65" s="56">
        <v>13</v>
      </c>
      <c r="BF65" s="56">
        <v>1</v>
      </c>
      <c r="BG65" s="56">
        <v>0</v>
      </c>
      <c r="BH65" s="56" t="s">
        <v>3449</v>
      </c>
      <c r="BI65" s="56">
        <v>154435</v>
      </c>
      <c r="BJ65" s="56" t="s">
        <v>3449</v>
      </c>
      <c r="BK65" s="56">
        <v>135104</v>
      </c>
      <c r="BL65" s="56">
        <v>115</v>
      </c>
      <c r="BM65" s="56">
        <v>219688</v>
      </c>
      <c r="BN65" s="56">
        <v>49035</v>
      </c>
      <c r="BO65" s="56">
        <v>13</v>
      </c>
      <c r="BP65" s="56">
        <v>317564</v>
      </c>
      <c r="BQ65" s="56">
        <v>13791</v>
      </c>
      <c r="BR65" s="56">
        <v>73293</v>
      </c>
      <c r="BS65" s="56">
        <v>45548</v>
      </c>
      <c r="BT65" s="56">
        <v>50693</v>
      </c>
      <c r="BU65" s="56">
        <v>20927</v>
      </c>
      <c r="BV65" s="56">
        <v>190461</v>
      </c>
      <c r="BW65" s="56">
        <v>94930</v>
      </c>
      <c r="BX65" s="56">
        <v>299182</v>
      </c>
      <c r="BY65" s="56">
        <v>84</v>
      </c>
      <c r="BZ65" s="56">
        <v>4644</v>
      </c>
      <c r="CA65" s="56">
        <v>2200</v>
      </c>
      <c r="CB65" s="56">
        <v>4581</v>
      </c>
      <c r="CC65" s="56">
        <v>582</v>
      </c>
      <c r="CD65" s="56">
        <v>12007</v>
      </c>
      <c r="CE65" s="56">
        <v>12091</v>
      </c>
      <c r="CF65" s="56">
        <v>0</v>
      </c>
      <c r="CG65" s="56">
        <v>8906</v>
      </c>
      <c r="CH65" s="56">
        <v>1697</v>
      </c>
      <c r="CI65" s="56">
        <v>2494</v>
      </c>
      <c r="CJ65" s="56">
        <v>2300</v>
      </c>
      <c r="CK65" s="56">
        <v>6385</v>
      </c>
      <c r="CL65" s="56">
        <v>1006</v>
      </c>
      <c r="CM65" s="56">
        <v>0</v>
      </c>
      <c r="CN65" s="56">
        <v>0</v>
      </c>
      <c r="CO65" s="56">
        <v>13097</v>
      </c>
      <c r="CP65" s="56">
        <v>0</v>
      </c>
      <c r="CQ65" s="56">
        <v>13097</v>
      </c>
      <c r="CR65" s="56">
        <v>0</v>
      </c>
      <c r="CS65" s="56">
        <v>300</v>
      </c>
      <c r="CT65" s="56">
        <v>80</v>
      </c>
      <c r="CU65" s="56">
        <v>0</v>
      </c>
      <c r="DA65" s="56">
        <v>380</v>
      </c>
      <c r="DB65" s="56">
        <v>380</v>
      </c>
      <c r="DC65" s="56">
        <v>6</v>
      </c>
      <c r="DD65" s="56">
        <v>50.66</v>
      </c>
      <c r="DE65" s="56">
        <v>56.66</v>
      </c>
      <c r="DF65" s="56">
        <v>162</v>
      </c>
      <c r="DG65" s="56">
        <v>2780</v>
      </c>
      <c r="DH65" s="56">
        <v>168044</v>
      </c>
      <c r="DI65" s="56">
        <v>57151</v>
      </c>
      <c r="DJ65" s="56">
        <v>166264</v>
      </c>
      <c r="DK65" s="56">
        <v>20540</v>
      </c>
      <c r="DL65" s="56">
        <v>411999</v>
      </c>
      <c r="DM65" s="56">
        <v>6587</v>
      </c>
      <c r="DN65" s="56">
        <v>1853</v>
      </c>
      <c r="DO65" s="56">
        <v>205</v>
      </c>
      <c r="DP65" s="56">
        <v>4224</v>
      </c>
      <c r="DQ65" s="56">
        <v>143246</v>
      </c>
      <c r="DR65" s="56">
        <v>1346</v>
      </c>
      <c r="DS65" s="56">
        <v>0</v>
      </c>
      <c r="DT65" s="56">
        <v>0</v>
      </c>
      <c r="DU65" s="56">
        <v>8645</v>
      </c>
      <c r="DV65" s="56">
        <v>13885</v>
      </c>
      <c r="DW65" s="56">
        <v>6166</v>
      </c>
      <c r="DX65" s="56">
        <v>56</v>
      </c>
      <c r="DY65" s="56">
        <v>69</v>
      </c>
      <c r="DZ65" s="56">
        <v>78</v>
      </c>
      <c r="EA65" s="56">
        <v>111120</v>
      </c>
      <c r="EB65" s="56">
        <v>607</v>
      </c>
      <c r="EC65" s="56" t="s">
        <v>54</v>
      </c>
      <c r="ED65" s="56">
        <v>19763</v>
      </c>
      <c r="EE65" s="56">
        <v>204</v>
      </c>
      <c r="EF65" s="56">
        <v>508570</v>
      </c>
      <c r="EG65" s="56">
        <v>0</v>
      </c>
      <c r="EH65" s="56" t="s">
        <v>54</v>
      </c>
      <c r="EI65" s="56">
        <v>8</v>
      </c>
      <c r="EJ65" s="56">
        <v>109505</v>
      </c>
      <c r="EK65" s="56">
        <v>96</v>
      </c>
      <c r="EL65" s="56">
        <v>1489</v>
      </c>
      <c r="EM65" s="56">
        <v>1830867.3100000038</v>
      </c>
      <c r="EN65" s="56">
        <v>284701.99</v>
      </c>
      <c r="EO65" s="56">
        <v>5331</v>
      </c>
      <c r="EP65" s="56">
        <v>44490</v>
      </c>
      <c r="EQ65" s="56">
        <v>26638</v>
      </c>
      <c r="ER65" s="56">
        <v>26413</v>
      </c>
      <c r="ES65" s="56">
        <v>3627</v>
      </c>
      <c r="ET65" s="56">
        <v>9808</v>
      </c>
      <c r="EU65" s="56">
        <v>11809</v>
      </c>
      <c r="EV65" s="56">
        <v>1695</v>
      </c>
      <c r="EW65" s="56">
        <v>0</v>
      </c>
      <c r="EX65" s="56">
        <v>2000</v>
      </c>
      <c r="EY65" s="56">
        <v>15050</v>
      </c>
      <c r="EZ65" s="56" t="s">
        <v>3447</v>
      </c>
      <c r="FA65" s="56">
        <v>0</v>
      </c>
      <c r="FB65" s="56">
        <v>0</v>
      </c>
      <c r="FC65" s="56">
        <v>18822</v>
      </c>
      <c r="FD65" s="56">
        <v>11270</v>
      </c>
      <c r="FE65" s="56">
        <v>0</v>
      </c>
      <c r="FF65" s="56">
        <v>176953</v>
      </c>
      <c r="FG65" s="56">
        <v>104907.68</v>
      </c>
      <c r="FH65" s="56">
        <v>102145.19000000002</v>
      </c>
      <c r="FI65" s="56">
        <v>12785.92000000002</v>
      </c>
      <c r="FJ65" s="56">
        <v>0</v>
      </c>
      <c r="FK65" s="56">
        <v>568962.06265146704</v>
      </c>
      <c r="FL65" s="56">
        <v>3081323.1526514706</v>
      </c>
      <c r="FM65" s="56">
        <v>43484.695</v>
      </c>
      <c r="FN65" s="56">
        <v>0</v>
      </c>
      <c r="FO65" s="56">
        <v>12984.79</v>
      </c>
      <c r="FP65" s="56">
        <v>132.66999999999999</v>
      </c>
      <c r="FQ65" s="56">
        <v>0</v>
      </c>
      <c r="FR65" s="56">
        <v>15982.14</v>
      </c>
      <c r="FS65" s="56">
        <v>253.16</v>
      </c>
      <c r="FT65" s="56">
        <v>44714.695</v>
      </c>
      <c r="FU65" s="56">
        <v>0</v>
      </c>
      <c r="FV65" s="56">
        <v>117552.15</v>
      </c>
      <c r="FW65" s="56">
        <v>2963771.0026514707</v>
      </c>
      <c r="FX65" s="56" t="s">
        <v>554</v>
      </c>
      <c r="FY65" s="56">
        <v>1708756.9027053481</v>
      </c>
      <c r="FZ65" s="56">
        <v>276500</v>
      </c>
      <c r="GA65" s="56">
        <v>168880</v>
      </c>
      <c r="GB65" s="56">
        <v>940528.88879484439</v>
      </c>
      <c r="GC65" s="56">
        <v>3094665.7915001926</v>
      </c>
      <c r="GD65" s="56">
        <v>85680</v>
      </c>
      <c r="GE65" s="56">
        <v>3008985.7915001926</v>
      </c>
      <c r="GF65" s="56" t="s">
        <v>554</v>
      </c>
      <c r="GG65" s="56">
        <v>0</v>
      </c>
      <c r="GH65" s="56">
        <v>29000</v>
      </c>
      <c r="GI65" s="56">
        <v>150000</v>
      </c>
      <c r="GJ65" s="56">
        <v>0</v>
      </c>
      <c r="GK65" s="56">
        <v>0</v>
      </c>
      <c r="GL65" s="56">
        <v>0</v>
      </c>
      <c r="GM65" s="56">
        <v>179000</v>
      </c>
      <c r="GN65" s="56" t="s">
        <v>7296</v>
      </c>
      <c r="GO65" s="56" t="s">
        <v>554</v>
      </c>
      <c r="GP65" s="56" t="s">
        <v>3431</v>
      </c>
      <c r="GQ65" s="56">
        <v>0</v>
      </c>
      <c r="GR65" s="56">
        <v>0</v>
      </c>
      <c r="GS65" s="56" t="s">
        <v>554</v>
      </c>
      <c r="GT65" s="56" t="s">
        <v>554</v>
      </c>
      <c r="GU65" s="56" t="s">
        <v>554</v>
      </c>
      <c r="GW65" s="56">
        <v>13</v>
      </c>
      <c r="GX65" s="56">
        <v>0</v>
      </c>
      <c r="GY65" s="56">
        <v>13</v>
      </c>
      <c r="GZ65" s="56">
        <v>0</v>
      </c>
      <c r="HA65" s="56">
        <v>0</v>
      </c>
      <c r="HB65" s="56">
        <v>0</v>
      </c>
    </row>
    <row r="66" spans="1:210" ht="12.75" customHeight="1" x14ac:dyDescent="0.3">
      <c r="A66" s="397" t="s">
        <v>201</v>
      </c>
      <c r="B66" s="423">
        <v>15</v>
      </c>
      <c r="C66" s="397" t="s">
        <v>12</v>
      </c>
      <c r="D66" s="397" t="s">
        <v>4381</v>
      </c>
      <c r="E66" s="56" t="s">
        <v>1356</v>
      </c>
      <c r="F66" s="398" t="s">
        <v>900</v>
      </c>
      <c r="G66" s="397">
        <v>39</v>
      </c>
      <c r="H66" s="397">
        <v>0</v>
      </c>
      <c r="I66" s="56" t="s">
        <v>6476</v>
      </c>
      <c r="J66" s="56" t="s">
        <v>38</v>
      </c>
      <c r="L66" s="56" t="s">
        <v>345</v>
      </c>
      <c r="M66" s="56">
        <v>0</v>
      </c>
      <c r="N66" s="56">
        <v>1</v>
      </c>
      <c r="O66" s="56">
        <v>0</v>
      </c>
      <c r="P66" s="56">
        <v>5</v>
      </c>
      <c r="Q66" s="56">
        <v>0</v>
      </c>
      <c r="R66" s="56">
        <v>1</v>
      </c>
      <c r="S66" s="56">
        <v>0</v>
      </c>
      <c r="T66" s="56">
        <v>0</v>
      </c>
      <c r="U66" s="56">
        <v>0</v>
      </c>
      <c r="V66" s="56">
        <v>0</v>
      </c>
      <c r="W66" s="56">
        <v>0</v>
      </c>
      <c r="X66" s="56">
        <v>1</v>
      </c>
      <c r="Y66" s="56">
        <v>0</v>
      </c>
      <c r="Z66" s="56">
        <v>0</v>
      </c>
      <c r="AA66" s="56">
        <v>8</v>
      </c>
      <c r="AB66" s="56">
        <v>0</v>
      </c>
      <c r="AC66" s="56">
        <v>0</v>
      </c>
      <c r="AD66" s="56">
        <v>0</v>
      </c>
      <c r="AE66" s="56">
        <v>0</v>
      </c>
      <c r="AF66" s="56">
        <v>0</v>
      </c>
      <c r="AG66" s="56">
        <v>0</v>
      </c>
      <c r="AH66" s="56">
        <v>0</v>
      </c>
      <c r="AI66" s="56">
        <v>0</v>
      </c>
      <c r="AJ66" s="56">
        <v>0</v>
      </c>
      <c r="AK66" s="56">
        <v>0</v>
      </c>
      <c r="AL66" s="56">
        <v>0</v>
      </c>
      <c r="AM66" s="56">
        <v>0</v>
      </c>
      <c r="AN66" s="56">
        <v>0</v>
      </c>
      <c r="AO66" s="56">
        <v>0</v>
      </c>
      <c r="AP66" s="56">
        <v>0</v>
      </c>
      <c r="AQ66" s="56">
        <v>0</v>
      </c>
      <c r="AR66" s="56">
        <v>1</v>
      </c>
      <c r="AS66" s="56">
        <v>0</v>
      </c>
      <c r="AT66" s="56">
        <v>5</v>
      </c>
      <c r="AU66" s="56">
        <v>0</v>
      </c>
      <c r="AV66" s="56">
        <v>1</v>
      </c>
      <c r="AW66" s="56">
        <v>0</v>
      </c>
      <c r="AX66" s="56">
        <v>0</v>
      </c>
      <c r="AY66" s="56">
        <v>0</v>
      </c>
      <c r="AZ66" s="56">
        <v>0</v>
      </c>
      <c r="BA66" s="56">
        <v>0</v>
      </c>
      <c r="BB66" s="56">
        <v>1</v>
      </c>
      <c r="BC66" s="56">
        <v>0</v>
      </c>
      <c r="BD66" s="56">
        <v>0</v>
      </c>
      <c r="BE66" s="56">
        <v>8</v>
      </c>
      <c r="BF66" s="56">
        <v>0</v>
      </c>
      <c r="BG66" s="56">
        <v>0</v>
      </c>
      <c r="BH66" s="56" t="s">
        <v>7056</v>
      </c>
      <c r="BI66" s="56">
        <v>84351</v>
      </c>
      <c r="BJ66" s="56" t="s">
        <v>2332</v>
      </c>
      <c r="BK66" s="56" t="s">
        <v>554</v>
      </c>
      <c r="BL66" s="56">
        <v>146</v>
      </c>
      <c r="BM66" s="56">
        <v>351718</v>
      </c>
      <c r="BN66" s="56">
        <v>84166</v>
      </c>
      <c r="BO66" s="56">
        <v>7</v>
      </c>
      <c r="BP66" s="56" t="s">
        <v>554</v>
      </c>
      <c r="BQ66" s="56">
        <v>5751</v>
      </c>
      <c r="BR66" s="56">
        <v>85704</v>
      </c>
      <c r="BS66" s="56">
        <v>32640</v>
      </c>
      <c r="BT66" s="56">
        <v>57204</v>
      </c>
      <c r="BU66" s="56">
        <v>12641</v>
      </c>
      <c r="BV66" s="56">
        <v>188189</v>
      </c>
      <c r="BW66" s="56">
        <v>14701</v>
      </c>
      <c r="BX66" s="56">
        <v>208641</v>
      </c>
      <c r="BY66" s="56">
        <v>0</v>
      </c>
      <c r="BZ66" s="56">
        <v>9497</v>
      </c>
      <c r="CA66" s="56">
        <v>1960</v>
      </c>
      <c r="CB66" s="56">
        <v>9846</v>
      </c>
      <c r="CC66" s="56">
        <v>1472</v>
      </c>
      <c r="CD66" s="56">
        <v>22775</v>
      </c>
      <c r="CE66" s="56">
        <v>22775</v>
      </c>
      <c r="CF66" s="56">
        <v>0</v>
      </c>
      <c r="CG66" s="56">
        <v>8951</v>
      </c>
      <c r="CH66" s="56">
        <v>1059</v>
      </c>
      <c r="CI66" s="56">
        <v>4882</v>
      </c>
      <c r="CJ66" s="56">
        <v>1388</v>
      </c>
      <c r="CK66" s="56">
        <v>9074</v>
      </c>
      <c r="CL66" s="56">
        <v>2994</v>
      </c>
      <c r="CM66" s="56">
        <v>0</v>
      </c>
      <c r="CN66" s="56">
        <v>0</v>
      </c>
      <c r="CO66" s="56">
        <v>14892</v>
      </c>
      <c r="CP66" s="56">
        <v>0</v>
      </c>
      <c r="CQ66" s="56">
        <v>14892</v>
      </c>
      <c r="CR66" s="56">
        <v>0</v>
      </c>
      <c r="CS66" s="56">
        <v>255</v>
      </c>
      <c r="CT66" s="56">
        <v>0</v>
      </c>
      <c r="CU66" s="56">
        <v>0</v>
      </c>
      <c r="DA66" s="56">
        <v>255</v>
      </c>
      <c r="DB66" s="56">
        <v>255</v>
      </c>
      <c r="DC66" s="56">
        <v>5</v>
      </c>
      <c r="DD66" s="56">
        <v>46</v>
      </c>
      <c r="DE66" s="56">
        <v>51</v>
      </c>
      <c r="DF66" s="56">
        <v>24</v>
      </c>
      <c r="DG66" s="56">
        <v>766.5</v>
      </c>
      <c r="DH66" s="56">
        <v>231874</v>
      </c>
      <c r="DI66" s="56">
        <v>48982</v>
      </c>
      <c r="DJ66" s="56">
        <v>180519</v>
      </c>
      <c r="DK66" s="56">
        <v>25704</v>
      </c>
      <c r="DL66" s="56">
        <v>487079</v>
      </c>
      <c r="DM66" s="56">
        <v>14388</v>
      </c>
      <c r="DN66" s="56">
        <v>1318</v>
      </c>
      <c r="DO66" s="56">
        <v>2298</v>
      </c>
      <c r="DP66" s="56">
        <v>1693</v>
      </c>
      <c r="DQ66" s="56">
        <v>36285</v>
      </c>
      <c r="DR66" s="56">
        <v>4511</v>
      </c>
      <c r="DS66" s="56">
        <v>0</v>
      </c>
      <c r="DT66" s="56">
        <v>0</v>
      </c>
      <c r="DU66" s="56">
        <v>18004</v>
      </c>
      <c r="DV66" s="56" t="s">
        <v>554</v>
      </c>
      <c r="DW66" s="56" t="s">
        <v>554</v>
      </c>
      <c r="DX66" s="56" t="s">
        <v>554</v>
      </c>
      <c r="DY66" s="56" t="s">
        <v>554</v>
      </c>
      <c r="DZ66" s="56" t="s">
        <v>554</v>
      </c>
      <c r="EA66" s="56" t="s">
        <v>554</v>
      </c>
      <c r="EB66" s="56" t="s">
        <v>554</v>
      </c>
      <c r="EC66" s="56" t="s">
        <v>554</v>
      </c>
      <c r="ED66" s="56">
        <v>18957</v>
      </c>
      <c r="EE66" s="56">
        <v>757</v>
      </c>
      <c r="EF66" s="56" t="s">
        <v>554</v>
      </c>
      <c r="EG66" s="56" t="s">
        <v>554</v>
      </c>
      <c r="EH66" s="56" t="s">
        <v>554</v>
      </c>
      <c r="EI66" s="56">
        <v>6</v>
      </c>
      <c r="EJ66" s="56" t="s">
        <v>554</v>
      </c>
      <c r="EK66" s="56">
        <v>0</v>
      </c>
      <c r="EL66" s="56">
        <v>0</v>
      </c>
      <c r="EM66" s="56">
        <v>1570803.0600000003</v>
      </c>
      <c r="EN66" s="56">
        <v>235617.71</v>
      </c>
      <c r="EO66" s="56">
        <v>0</v>
      </c>
      <c r="EP66" s="56">
        <v>65431</v>
      </c>
      <c r="EQ66" s="56">
        <v>16986</v>
      </c>
      <c r="ER66" s="56">
        <v>30000</v>
      </c>
      <c r="ES66" s="56">
        <v>5000</v>
      </c>
      <c r="ET66" s="56">
        <v>8557.23</v>
      </c>
      <c r="EU66" s="56">
        <v>12000</v>
      </c>
      <c r="EV66" s="56">
        <v>0</v>
      </c>
      <c r="EW66" s="56">
        <v>0</v>
      </c>
      <c r="EX66" s="56">
        <v>2500</v>
      </c>
      <c r="EY66" s="56">
        <v>8701</v>
      </c>
      <c r="EZ66" s="56">
        <v>2500</v>
      </c>
      <c r="FA66" s="56">
        <v>0</v>
      </c>
      <c r="FB66" s="56">
        <v>0</v>
      </c>
      <c r="FC66" s="56">
        <v>36809</v>
      </c>
      <c r="FD66" s="56">
        <v>0</v>
      </c>
      <c r="FE66" s="56">
        <v>0</v>
      </c>
      <c r="FF66" s="56">
        <v>188484.22999999998</v>
      </c>
      <c r="FG66" s="56">
        <v>31424.16</v>
      </c>
      <c r="FH66" s="56">
        <v>257376.4</v>
      </c>
      <c r="FI66" s="56">
        <v>946.70999999999981</v>
      </c>
      <c r="FJ66" s="56">
        <v>10886.8</v>
      </c>
      <c r="FK66" s="56">
        <v>532661.4</v>
      </c>
      <c r="FL66" s="56">
        <v>2828200.4699999997</v>
      </c>
      <c r="FM66" s="56">
        <v>6204.53</v>
      </c>
      <c r="FN66" s="56">
        <v>4130.2700000000004</v>
      </c>
      <c r="FO66" s="56">
        <v>6522.5</v>
      </c>
      <c r="FP66" s="56">
        <v>2153.65</v>
      </c>
      <c r="FQ66" s="56">
        <v>35958.65</v>
      </c>
      <c r="FR66" s="56">
        <v>0</v>
      </c>
      <c r="FS66" s="56">
        <v>0</v>
      </c>
      <c r="FT66" s="56">
        <v>45358.310000000005</v>
      </c>
      <c r="FU66" s="56">
        <v>0</v>
      </c>
      <c r="FV66" s="56">
        <v>100327.91</v>
      </c>
      <c r="FW66" s="56">
        <v>2727872.5599999996</v>
      </c>
      <c r="FX66" s="56">
        <v>199086.24000000002</v>
      </c>
      <c r="FY66" s="56">
        <v>1593304.3399999999</v>
      </c>
      <c r="FZ66" s="56">
        <v>187672</v>
      </c>
      <c r="GA66" s="56">
        <v>149646</v>
      </c>
      <c r="GB66" s="56">
        <v>807694</v>
      </c>
      <c r="GC66" s="56">
        <v>2738316.34</v>
      </c>
      <c r="GD66" s="56">
        <v>21605.25</v>
      </c>
      <c r="GE66" s="56">
        <v>2716711.09</v>
      </c>
      <c r="GF66" s="56">
        <v>645658</v>
      </c>
      <c r="GG66" s="56">
        <v>0</v>
      </c>
      <c r="GH66" s="56">
        <v>103169</v>
      </c>
      <c r="GI66" s="56">
        <v>66154</v>
      </c>
      <c r="GJ66" s="56">
        <v>0</v>
      </c>
      <c r="GK66" s="56">
        <v>0</v>
      </c>
      <c r="GL66" s="56">
        <v>0</v>
      </c>
      <c r="GM66" s="56">
        <v>169323</v>
      </c>
      <c r="GN66" s="56" t="s">
        <v>7297</v>
      </c>
      <c r="GO66" s="56" t="s">
        <v>554</v>
      </c>
      <c r="GP66" s="56" t="s">
        <v>7298</v>
      </c>
      <c r="GQ66" s="56" t="s">
        <v>554</v>
      </c>
      <c r="GR66" s="56" t="s">
        <v>554</v>
      </c>
      <c r="GS66" s="56" t="s">
        <v>554</v>
      </c>
      <c r="GT66" s="56" t="s">
        <v>554</v>
      </c>
      <c r="GU66" s="56" t="s">
        <v>7299</v>
      </c>
      <c r="GW66" s="56">
        <v>8</v>
      </c>
      <c r="GX66" s="56">
        <v>0</v>
      </c>
      <c r="GY66" s="56">
        <v>8</v>
      </c>
      <c r="GZ66" s="56">
        <v>0</v>
      </c>
      <c r="HA66" s="56">
        <v>0</v>
      </c>
      <c r="HB66" s="56">
        <v>0</v>
      </c>
    </row>
    <row r="67" spans="1:210" ht="12.75" customHeight="1" x14ac:dyDescent="0.3">
      <c r="A67" s="397" t="s">
        <v>201</v>
      </c>
      <c r="B67" s="423">
        <v>16</v>
      </c>
      <c r="C67" s="397" t="s">
        <v>12</v>
      </c>
      <c r="D67" s="397" t="s">
        <v>4382</v>
      </c>
      <c r="E67" s="56" t="s">
        <v>1357</v>
      </c>
      <c r="F67" s="398" t="s">
        <v>900</v>
      </c>
      <c r="G67" s="397">
        <v>39</v>
      </c>
      <c r="H67" s="397">
        <v>0</v>
      </c>
      <c r="I67" s="56" t="s">
        <v>6476</v>
      </c>
      <c r="J67" s="56" t="s">
        <v>38</v>
      </c>
      <c r="L67" s="56" t="s">
        <v>347</v>
      </c>
      <c r="M67" s="56">
        <v>0</v>
      </c>
      <c r="N67" s="56">
        <v>1</v>
      </c>
      <c r="O67" s="56">
        <v>0</v>
      </c>
      <c r="P67" s="56">
        <v>1</v>
      </c>
      <c r="Q67" s="56">
        <v>0</v>
      </c>
      <c r="R67" s="56">
        <v>3</v>
      </c>
      <c r="S67" s="56">
        <v>3</v>
      </c>
      <c r="T67" s="56">
        <v>0</v>
      </c>
      <c r="U67" s="56">
        <v>2</v>
      </c>
      <c r="V67" s="56">
        <v>6</v>
      </c>
      <c r="W67" s="56">
        <v>0</v>
      </c>
      <c r="X67" s="56">
        <v>0</v>
      </c>
      <c r="Y67" s="56">
        <v>0</v>
      </c>
      <c r="Z67" s="56">
        <v>0</v>
      </c>
      <c r="AA67" s="56">
        <v>16</v>
      </c>
      <c r="AB67" s="56">
        <v>0</v>
      </c>
      <c r="AC67" s="56">
        <v>0</v>
      </c>
      <c r="AD67" s="56">
        <v>0</v>
      </c>
      <c r="AE67" s="56">
        <v>0</v>
      </c>
      <c r="AF67" s="56">
        <v>0</v>
      </c>
      <c r="AG67" s="56">
        <v>0</v>
      </c>
      <c r="AH67" s="56">
        <v>0</v>
      </c>
      <c r="AI67" s="56">
        <v>0</v>
      </c>
      <c r="AJ67" s="56">
        <v>0</v>
      </c>
      <c r="AK67" s="56">
        <v>0</v>
      </c>
      <c r="AL67" s="56">
        <v>0</v>
      </c>
      <c r="AM67" s="56">
        <v>0</v>
      </c>
      <c r="AN67" s="56">
        <v>0</v>
      </c>
      <c r="AO67" s="56">
        <v>0</v>
      </c>
      <c r="AP67" s="56">
        <v>0</v>
      </c>
      <c r="AQ67" s="56">
        <v>0</v>
      </c>
      <c r="AR67" s="56">
        <v>1</v>
      </c>
      <c r="AS67" s="56">
        <v>0</v>
      </c>
      <c r="AT67" s="56">
        <v>1</v>
      </c>
      <c r="AU67" s="56">
        <v>0</v>
      </c>
      <c r="AV67" s="56">
        <v>3</v>
      </c>
      <c r="AW67" s="56">
        <v>3</v>
      </c>
      <c r="AX67" s="56">
        <v>0</v>
      </c>
      <c r="AY67" s="56">
        <v>2</v>
      </c>
      <c r="AZ67" s="56">
        <v>6</v>
      </c>
      <c r="BA67" s="56">
        <v>0</v>
      </c>
      <c r="BB67" s="56">
        <v>0</v>
      </c>
      <c r="BC67" s="56">
        <v>0</v>
      </c>
      <c r="BD67" s="56">
        <v>0</v>
      </c>
      <c r="BE67" s="56">
        <v>16</v>
      </c>
      <c r="BF67" s="56">
        <v>0</v>
      </c>
      <c r="BG67" s="56">
        <v>0</v>
      </c>
      <c r="BH67" s="56" t="s">
        <v>3450</v>
      </c>
      <c r="BI67" s="56">
        <v>120950</v>
      </c>
      <c r="BJ67" s="56" t="s">
        <v>3450</v>
      </c>
      <c r="BK67" s="56">
        <v>311863</v>
      </c>
      <c r="BL67" s="56">
        <v>154</v>
      </c>
      <c r="BM67" s="56">
        <v>244974</v>
      </c>
      <c r="BN67" s="56">
        <v>86825</v>
      </c>
      <c r="BO67" s="56">
        <v>16</v>
      </c>
      <c r="BP67" s="56">
        <v>300790</v>
      </c>
      <c r="BQ67" s="56">
        <v>4738</v>
      </c>
      <c r="BR67" s="56">
        <v>97390</v>
      </c>
      <c r="BS67" s="56">
        <v>67675</v>
      </c>
      <c r="BT67" s="56">
        <v>80136</v>
      </c>
      <c r="BU67" s="56">
        <v>55419</v>
      </c>
      <c r="BV67" s="56">
        <v>300620</v>
      </c>
      <c r="BW67" s="56">
        <v>0</v>
      </c>
      <c r="BX67" s="56">
        <v>305358</v>
      </c>
      <c r="BY67" s="56">
        <v>145</v>
      </c>
      <c r="BZ67" s="56">
        <v>5947</v>
      </c>
      <c r="CA67" s="56">
        <v>2296</v>
      </c>
      <c r="CB67" s="56">
        <v>2625</v>
      </c>
      <c r="CC67" s="56">
        <v>287</v>
      </c>
      <c r="CD67" s="56">
        <v>11155</v>
      </c>
      <c r="CE67" s="56">
        <v>11300</v>
      </c>
      <c r="CF67" s="56">
        <v>0</v>
      </c>
      <c r="CG67" s="56">
        <v>4207</v>
      </c>
      <c r="CH67" s="56">
        <v>1555</v>
      </c>
      <c r="CI67" s="56">
        <v>5801</v>
      </c>
      <c r="CJ67" s="56">
        <v>1449</v>
      </c>
      <c r="CK67" s="56" t="s">
        <v>554</v>
      </c>
      <c r="CL67" s="56">
        <v>2474</v>
      </c>
      <c r="CM67" s="56" t="s">
        <v>554</v>
      </c>
      <c r="CN67" s="56" t="s">
        <v>554</v>
      </c>
      <c r="CO67" s="56">
        <v>11563</v>
      </c>
      <c r="CP67" s="56">
        <v>0</v>
      </c>
      <c r="CQ67" s="56">
        <v>11563</v>
      </c>
      <c r="CR67" s="56">
        <v>0</v>
      </c>
      <c r="CS67" s="56">
        <v>264</v>
      </c>
      <c r="CT67" s="56">
        <v>0</v>
      </c>
      <c r="CU67" s="56">
        <v>10</v>
      </c>
      <c r="DA67" s="56">
        <v>274</v>
      </c>
      <c r="DB67" s="56">
        <v>274</v>
      </c>
      <c r="DC67" s="56">
        <v>9</v>
      </c>
      <c r="DD67" s="56">
        <v>26.3</v>
      </c>
      <c r="DE67" s="56">
        <v>35.299999999999997</v>
      </c>
      <c r="DF67" s="56">
        <v>56</v>
      </c>
      <c r="DG67" s="56">
        <v>4282</v>
      </c>
      <c r="DH67" s="56">
        <v>243034</v>
      </c>
      <c r="DI67" s="56">
        <v>86947</v>
      </c>
      <c r="DJ67" s="56">
        <v>212561</v>
      </c>
      <c r="DK67" s="56">
        <v>137779</v>
      </c>
      <c r="DL67" s="56">
        <v>680321</v>
      </c>
      <c r="DM67" s="56">
        <v>13245</v>
      </c>
      <c r="DN67" s="56">
        <v>1260</v>
      </c>
      <c r="DO67" s="56">
        <v>2692</v>
      </c>
      <c r="DP67" s="56">
        <v>5451</v>
      </c>
      <c r="DQ67" s="56" t="s">
        <v>554</v>
      </c>
      <c r="DR67" s="56">
        <v>8909</v>
      </c>
      <c r="DS67" s="56" t="s">
        <v>554</v>
      </c>
      <c r="DT67" s="56" t="s">
        <v>554</v>
      </c>
      <c r="DU67" s="56">
        <v>17197</v>
      </c>
      <c r="DV67" s="56">
        <v>31104</v>
      </c>
      <c r="DW67" s="56">
        <v>12433</v>
      </c>
      <c r="DX67" s="56">
        <v>60</v>
      </c>
      <c r="DY67" s="56">
        <v>70</v>
      </c>
      <c r="DZ67" s="56">
        <v>77</v>
      </c>
      <c r="EA67" s="56">
        <v>192284</v>
      </c>
      <c r="EB67" s="56">
        <v>2404</v>
      </c>
      <c r="EC67" s="56" t="s">
        <v>54</v>
      </c>
      <c r="ED67" s="56">
        <v>18317</v>
      </c>
      <c r="EE67" s="56">
        <v>261</v>
      </c>
      <c r="EF67" s="56">
        <v>616983</v>
      </c>
      <c r="EG67" s="56">
        <v>0</v>
      </c>
      <c r="EH67" s="56" t="s">
        <v>54</v>
      </c>
      <c r="EI67" s="56">
        <v>1</v>
      </c>
      <c r="EJ67" s="56">
        <v>77527</v>
      </c>
      <c r="EK67" s="56">
        <v>7</v>
      </c>
      <c r="EL67" s="56">
        <v>11</v>
      </c>
      <c r="EM67" s="56">
        <v>1228305</v>
      </c>
      <c r="EN67" s="56">
        <v>828820</v>
      </c>
      <c r="EO67" s="56">
        <v>2116</v>
      </c>
      <c r="EP67" s="56">
        <v>51123</v>
      </c>
      <c r="EQ67" s="56">
        <v>20304</v>
      </c>
      <c r="ER67" s="56">
        <v>12317</v>
      </c>
      <c r="ES67" s="56">
        <v>1590</v>
      </c>
      <c r="ET67" s="56">
        <v>16375</v>
      </c>
      <c r="EU67" s="56">
        <v>12296</v>
      </c>
      <c r="EV67" s="56">
        <v>0</v>
      </c>
      <c r="EW67" s="56" t="s">
        <v>3434</v>
      </c>
      <c r="EX67" s="56">
        <v>19532</v>
      </c>
      <c r="EY67" s="56" t="s">
        <v>3434</v>
      </c>
      <c r="EZ67" s="56" t="s">
        <v>3434</v>
      </c>
      <c r="FA67" s="56" t="s">
        <v>3434</v>
      </c>
      <c r="FB67" s="56" t="s">
        <v>3434</v>
      </c>
      <c r="FC67" s="56">
        <v>5942</v>
      </c>
      <c r="FD67" s="56">
        <v>12637</v>
      </c>
      <c r="FE67" s="56">
        <v>0</v>
      </c>
      <c r="FF67" s="56">
        <v>154232</v>
      </c>
      <c r="FG67" s="56">
        <v>32568</v>
      </c>
      <c r="FH67" s="56">
        <v>83843</v>
      </c>
      <c r="FI67" s="56">
        <v>10623</v>
      </c>
      <c r="FJ67" s="56">
        <v>33187</v>
      </c>
      <c r="FK67" s="56">
        <v>290833</v>
      </c>
      <c r="FL67" s="56">
        <v>2662411</v>
      </c>
      <c r="FM67" s="56">
        <v>16829</v>
      </c>
      <c r="FN67" s="56">
        <v>0</v>
      </c>
      <c r="FO67" s="56">
        <v>22289</v>
      </c>
      <c r="FP67" s="56">
        <v>815</v>
      </c>
      <c r="FQ67" s="56">
        <v>0</v>
      </c>
      <c r="FR67" s="56">
        <v>7649</v>
      </c>
      <c r="FS67" s="56">
        <v>1890</v>
      </c>
      <c r="FT67" s="56">
        <v>100433</v>
      </c>
      <c r="FU67" s="56">
        <v>55116</v>
      </c>
      <c r="FV67" s="56">
        <v>205021</v>
      </c>
      <c r="FW67" s="56">
        <v>2457390</v>
      </c>
      <c r="FX67" s="56">
        <v>71705</v>
      </c>
      <c r="FY67" s="56">
        <v>1429002</v>
      </c>
      <c r="FZ67" s="56">
        <v>644720</v>
      </c>
      <c r="GA67" s="56">
        <v>295838</v>
      </c>
      <c r="GB67" s="56">
        <v>539060</v>
      </c>
      <c r="GC67" s="56">
        <v>2908620</v>
      </c>
      <c r="GD67" s="56">
        <v>358420</v>
      </c>
      <c r="GE67" s="56">
        <v>2550200</v>
      </c>
      <c r="GF67" s="56">
        <v>71705</v>
      </c>
      <c r="GG67" s="56">
        <v>0</v>
      </c>
      <c r="GH67" s="56">
        <v>16364</v>
      </c>
      <c r="GI67" s="56">
        <v>0</v>
      </c>
      <c r="GJ67" s="56">
        <v>0</v>
      </c>
      <c r="GK67" s="56">
        <v>0</v>
      </c>
      <c r="GL67" s="56">
        <v>0</v>
      </c>
      <c r="GM67" s="56">
        <v>16364</v>
      </c>
      <c r="GN67" s="56" t="s">
        <v>554</v>
      </c>
      <c r="GO67" s="56" t="s">
        <v>554</v>
      </c>
      <c r="GP67" s="56" t="s">
        <v>554</v>
      </c>
      <c r="GQ67" s="56" t="s">
        <v>554</v>
      </c>
      <c r="GR67" s="56" t="s">
        <v>554</v>
      </c>
      <c r="GS67" s="56" t="s">
        <v>554</v>
      </c>
      <c r="GT67" s="56" t="s">
        <v>554</v>
      </c>
      <c r="GU67" s="56" t="s">
        <v>7300</v>
      </c>
      <c r="GW67" s="56">
        <v>16</v>
      </c>
      <c r="GX67" s="56">
        <v>0</v>
      </c>
      <c r="GY67" s="56">
        <v>16</v>
      </c>
      <c r="GZ67" s="56">
        <v>0</v>
      </c>
      <c r="HA67" s="56">
        <v>0</v>
      </c>
      <c r="HB67" s="56">
        <v>0</v>
      </c>
    </row>
    <row r="68" spans="1:210" ht="12.75" customHeight="1" x14ac:dyDescent="0.3">
      <c r="A68" s="397" t="s">
        <v>201</v>
      </c>
      <c r="B68" s="423">
        <v>17</v>
      </c>
      <c r="C68" s="397" t="s">
        <v>12</v>
      </c>
      <c r="D68" s="397" t="s">
        <v>4383</v>
      </c>
      <c r="E68" s="56" t="s">
        <v>1358</v>
      </c>
      <c r="F68" s="398" t="s">
        <v>900</v>
      </c>
      <c r="G68" s="397">
        <v>14</v>
      </c>
      <c r="H68" s="397">
        <v>0</v>
      </c>
      <c r="I68" s="56" t="s">
        <v>811</v>
      </c>
      <c r="J68" s="56" t="s">
        <v>38</v>
      </c>
      <c r="L68" s="56" t="s">
        <v>668</v>
      </c>
      <c r="M68" s="56" t="s">
        <v>554</v>
      </c>
      <c r="N68" s="56" t="s">
        <v>554</v>
      </c>
      <c r="O68" s="56" t="s">
        <v>554</v>
      </c>
      <c r="P68" s="56" t="s">
        <v>554</v>
      </c>
      <c r="Q68" s="56" t="s">
        <v>554</v>
      </c>
      <c r="R68" s="56" t="s">
        <v>554</v>
      </c>
      <c r="S68" s="56" t="s">
        <v>554</v>
      </c>
      <c r="T68" s="56" t="s">
        <v>554</v>
      </c>
      <c r="U68" s="56" t="s">
        <v>554</v>
      </c>
      <c r="V68" s="56" t="s">
        <v>554</v>
      </c>
      <c r="W68" s="56" t="s">
        <v>554</v>
      </c>
      <c r="X68" s="56" t="s">
        <v>554</v>
      </c>
      <c r="Y68" s="56" t="s">
        <v>554</v>
      </c>
      <c r="Z68" s="56" t="s">
        <v>554</v>
      </c>
      <c r="AA68" s="56" t="s">
        <v>554</v>
      </c>
      <c r="AB68" s="56" t="s">
        <v>554</v>
      </c>
      <c r="AC68" s="56" t="s">
        <v>554</v>
      </c>
      <c r="AD68" s="56" t="s">
        <v>554</v>
      </c>
      <c r="AE68" s="56" t="s">
        <v>554</v>
      </c>
      <c r="AF68" s="56" t="s">
        <v>554</v>
      </c>
      <c r="AG68" s="56" t="s">
        <v>554</v>
      </c>
      <c r="AH68" s="56" t="s">
        <v>554</v>
      </c>
      <c r="AI68" s="56" t="s">
        <v>554</v>
      </c>
      <c r="AJ68" s="56" t="s">
        <v>554</v>
      </c>
      <c r="AK68" s="56" t="s">
        <v>554</v>
      </c>
      <c r="AL68" s="56" t="s">
        <v>554</v>
      </c>
      <c r="AM68" s="56" t="s">
        <v>554</v>
      </c>
      <c r="AN68" s="56" t="s">
        <v>554</v>
      </c>
      <c r="AO68" s="56" t="s">
        <v>554</v>
      </c>
      <c r="AP68" s="56" t="s">
        <v>554</v>
      </c>
      <c r="AQ68" s="56" t="s">
        <v>554</v>
      </c>
      <c r="AR68" s="56" t="s">
        <v>554</v>
      </c>
      <c r="AS68" s="56" t="s">
        <v>554</v>
      </c>
      <c r="AT68" s="56" t="s">
        <v>554</v>
      </c>
      <c r="AU68" s="56" t="s">
        <v>554</v>
      </c>
      <c r="AV68" s="56" t="s">
        <v>554</v>
      </c>
      <c r="AW68" s="56" t="s">
        <v>554</v>
      </c>
      <c r="AX68" s="56" t="s">
        <v>554</v>
      </c>
      <c r="AY68" s="56" t="s">
        <v>554</v>
      </c>
      <c r="AZ68" s="56" t="s">
        <v>554</v>
      </c>
      <c r="BA68" s="56" t="s">
        <v>554</v>
      </c>
      <c r="BB68" s="56" t="s">
        <v>554</v>
      </c>
      <c r="BC68" s="56" t="s">
        <v>554</v>
      </c>
      <c r="BD68" s="56" t="s">
        <v>554</v>
      </c>
      <c r="BE68" s="56" t="s">
        <v>554</v>
      </c>
      <c r="BF68" s="56" t="s">
        <v>554</v>
      </c>
      <c r="BG68" s="56" t="s">
        <v>554</v>
      </c>
      <c r="BH68" s="56" t="s">
        <v>554</v>
      </c>
      <c r="BI68" s="56" t="s">
        <v>554</v>
      </c>
      <c r="BJ68" s="56" t="s">
        <v>554</v>
      </c>
      <c r="BK68" s="56" t="s">
        <v>554</v>
      </c>
      <c r="BL68" s="56" t="s">
        <v>554</v>
      </c>
      <c r="BM68" s="56" t="s">
        <v>554</v>
      </c>
      <c r="BN68" s="56" t="s">
        <v>554</v>
      </c>
      <c r="BO68" s="56" t="s">
        <v>554</v>
      </c>
      <c r="BP68" s="56" t="s">
        <v>554</v>
      </c>
      <c r="BQ68" s="56" t="s">
        <v>554</v>
      </c>
      <c r="BR68" s="56" t="s">
        <v>554</v>
      </c>
      <c r="BS68" s="56" t="s">
        <v>554</v>
      </c>
      <c r="BT68" s="56" t="s">
        <v>554</v>
      </c>
      <c r="BU68" s="56" t="s">
        <v>554</v>
      </c>
      <c r="BV68" s="56" t="s">
        <v>554</v>
      </c>
      <c r="BW68" s="56" t="s">
        <v>554</v>
      </c>
      <c r="BX68" s="56" t="s">
        <v>554</v>
      </c>
      <c r="BY68" s="56" t="s">
        <v>554</v>
      </c>
      <c r="BZ68" s="56" t="s">
        <v>554</v>
      </c>
      <c r="CA68" s="56" t="s">
        <v>554</v>
      </c>
      <c r="CB68" s="56" t="s">
        <v>554</v>
      </c>
      <c r="CC68" s="56" t="s">
        <v>554</v>
      </c>
      <c r="CD68" s="56" t="s">
        <v>554</v>
      </c>
      <c r="CE68" s="56" t="s">
        <v>554</v>
      </c>
      <c r="CF68" s="56" t="s">
        <v>554</v>
      </c>
      <c r="CG68" s="56" t="s">
        <v>554</v>
      </c>
      <c r="CH68" s="56" t="s">
        <v>554</v>
      </c>
      <c r="CI68" s="56" t="s">
        <v>554</v>
      </c>
      <c r="CJ68" s="56" t="s">
        <v>554</v>
      </c>
      <c r="CK68" s="56" t="s">
        <v>554</v>
      </c>
      <c r="CL68" s="56" t="s">
        <v>554</v>
      </c>
      <c r="CM68" s="56" t="s">
        <v>554</v>
      </c>
      <c r="CN68" s="56" t="s">
        <v>554</v>
      </c>
      <c r="CO68" s="56" t="s">
        <v>554</v>
      </c>
      <c r="CP68" s="56" t="s">
        <v>554</v>
      </c>
      <c r="CQ68" s="56" t="s">
        <v>554</v>
      </c>
      <c r="CR68" s="56" t="s">
        <v>554</v>
      </c>
      <c r="CS68" s="56" t="s">
        <v>554</v>
      </c>
      <c r="CT68" s="56" t="s">
        <v>554</v>
      </c>
      <c r="CU68" s="56" t="s">
        <v>554</v>
      </c>
      <c r="DA68" s="56" t="s">
        <v>554</v>
      </c>
      <c r="DB68" s="56" t="s">
        <v>554</v>
      </c>
      <c r="DC68" s="56" t="s">
        <v>554</v>
      </c>
      <c r="DD68" s="56" t="s">
        <v>554</v>
      </c>
      <c r="DE68" s="56" t="s">
        <v>554</v>
      </c>
      <c r="DF68" s="56" t="s">
        <v>554</v>
      </c>
      <c r="DG68" s="56" t="s">
        <v>554</v>
      </c>
      <c r="DH68" s="56" t="s">
        <v>554</v>
      </c>
      <c r="DI68" s="56" t="s">
        <v>554</v>
      </c>
      <c r="DJ68" s="56" t="s">
        <v>554</v>
      </c>
      <c r="DK68" s="56" t="s">
        <v>554</v>
      </c>
      <c r="DL68" s="56" t="s">
        <v>554</v>
      </c>
      <c r="DM68" s="56" t="s">
        <v>554</v>
      </c>
      <c r="DN68" s="56" t="s">
        <v>554</v>
      </c>
      <c r="DO68" s="56" t="s">
        <v>554</v>
      </c>
      <c r="DP68" s="56" t="s">
        <v>554</v>
      </c>
      <c r="DQ68" s="56" t="s">
        <v>554</v>
      </c>
      <c r="DR68" s="56" t="s">
        <v>554</v>
      </c>
      <c r="DS68" s="56" t="s">
        <v>554</v>
      </c>
      <c r="DT68" s="56" t="s">
        <v>554</v>
      </c>
      <c r="DU68" s="56" t="s">
        <v>554</v>
      </c>
      <c r="DV68" s="56" t="s">
        <v>554</v>
      </c>
      <c r="DW68" s="56" t="s">
        <v>554</v>
      </c>
      <c r="DX68" s="56" t="s">
        <v>554</v>
      </c>
      <c r="DY68" s="56" t="s">
        <v>554</v>
      </c>
      <c r="DZ68" s="56" t="s">
        <v>554</v>
      </c>
      <c r="EA68" s="56" t="s">
        <v>554</v>
      </c>
      <c r="EB68" s="56" t="s">
        <v>554</v>
      </c>
      <c r="EC68" s="56" t="s">
        <v>554</v>
      </c>
      <c r="ED68" s="56" t="s">
        <v>554</v>
      </c>
      <c r="EE68" s="56" t="s">
        <v>554</v>
      </c>
      <c r="EF68" s="56" t="s">
        <v>554</v>
      </c>
      <c r="EG68" s="56" t="s">
        <v>554</v>
      </c>
      <c r="EH68" s="56" t="s">
        <v>554</v>
      </c>
      <c r="EI68" s="56" t="s">
        <v>554</v>
      </c>
      <c r="EJ68" s="56" t="s">
        <v>554</v>
      </c>
      <c r="EK68" s="56" t="s">
        <v>554</v>
      </c>
      <c r="EL68" s="56" t="s">
        <v>554</v>
      </c>
      <c r="EM68" s="56" t="s">
        <v>554</v>
      </c>
      <c r="EN68" s="56" t="s">
        <v>554</v>
      </c>
      <c r="EO68" s="56" t="s">
        <v>554</v>
      </c>
      <c r="EP68" s="56" t="s">
        <v>554</v>
      </c>
      <c r="EQ68" s="56" t="s">
        <v>554</v>
      </c>
      <c r="ER68" s="56" t="s">
        <v>554</v>
      </c>
      <c r="ES68" s="56" t="s">
        <v>554</v>
      </c>
      <c r="ET68" s="56" t="s">
        <v>554</v>
      </c>
      <c r="EU68" s="56" t="s">
        <v>554</v>
      </c>
      <c r="EV68" s="56" t="s">
        <v>554</v>
      </c>
      <c r="EW68" s="56" t="s">
        <v>554</v>
      </c>
      <c r="EX68" s="56" t="s">
        <v>554</v>
      </c>
      <c r="EY68" s="56" t="s">
        <v>554</v>
      </c>
      <c r="EZ68" s="56" t="s">
        <v>554</v>
      </c>
      <c r="FA68" s="56" t="s">
        <v>554</v>
      </c>
      <c r="FB68" s="56" t="s">
        <v>554</v>
      </c>
      <c r="FC68" s="56" t="s">
        <v>554</v>
      </c>
      <c r="FD68" s="56" t="s">
        <v>554</v>
      </c>
      <c r="FE68" s="56" t="s">
        <v>554</v>
      </c>
      <c r="FF68" s="56" t="s">
        <v>554</v>
      </c>
      <c r="FG68" s="56" t="s">
        <v>554</v>
      </c>
      <c r="FH68" s="56" t="s">
        <v>554</v>
      </c>
      <c r="FI68" s="56" t="s">
        <v>554</v>
      </c>
      <c r="FJ68" s="56" t="s">
        <v>554</v>
      </c>
      <c r="FK68" s="56" t="s">
        <v>554</v>
      </c>
      <c r="FL68" s="56" t="s">
        <v>554</v>
      </c>
      <c r="FM68" s="56" t="s">
        <v>554</v>
      </c>
      <c r="FN68" s="56" t="s">
        <v>554</v>
      </c>
      <c r="FO68" s="56" t="s">
        <v>554</v>
      </c>
      <c r="FP68" s="56" t="s">
        <v>554</v>
      </c>
      <c r="FQ68" s="56" t="s">
        <v>554</v>
      </c>
      <c r="FR68" s="56" t="s">
        <v>554</v>
      </c>
      <c r="FS68" s="56" t="s">
        <v>554</v>
      </c>
      <c r="FT68" s="56" t="s">
        <v>554</v>
      </c>
      <c r="FU68" s="56" t="s">
        <v>554</v>
      </c>
      <c r="FV68" s="56" t="s">
        <v>554</v>
      </c>
      <c r="FW68" s="56" t="s">
        <v>554</v>
      </c>
      <c r="FX68" s="56" t="s">
        <v>554</v>
      </c>
      <c r="FY68" s="56" t="s">
        <v>554</v>
      </c>
      <c r="FZ68" s="56" t="s">
        <v>554</v>
      </c>
      <c r="GA68" s="56" t="s">
        <v>554</v>
      </c>
      <c r="GB68" s="56" t="s">
        <v>554</v>
      </c>
      <c r="GC68" s="56" t="s">
        <v>554</v>
      </c>
      <c r="GD68" s="56" t="s">
        <v>554</v>
      </c>
      <c r="GE68" s="56" t="s">
        <v>554</v>
      </c>
      <c r="GF68" s="56" t="s">
        <v>554</v>
      </c>
      <c r="GG68" s="56" t="s">
        <v>554</v>
      </c>
      <c r="GH68" s="56" t="s">
        <v>554</v>
      </c>
      <c r="GI68" s="56" t="s">
        <v>554</v>
      </c>
      <c r="GJ68" s="56" t="s">
        <v>554</v>
      </c>
      <c r="GK68" s="56" t="s">
        <v>554</v>
      </c>
      <c r="GL68" s="56" t="s">
        <v>554</v>
      </c>
      <c r="GM68" s="56" t="s">
        <v>554</v>
      </c>
      <c r="GN68" s="56" t="s">
        <v>554</v>
      </c>
      <c r="GO68" s="56" t="s">
        <v>554</v>
      </c>
      <c r="GP68" s="56" t="s">
        <v>554</v>
      </c>
      <c r="GQ68" s="56" t="s">
        <v>554</v>
      </c>
      <c r="GR68" s="56" t="s">
        <v>554</v>
      </c>
      <c r="GS68" s="56" t="s">
        <v>554</v>
      </c>
      <c r="GT68" s="56" t="s">
        <v>554</v>
      </c>
      <c r="GU68" s="56" t="s">
        <v>554</v>
      </c>
      <c r="GW68" s="56" t="s">
        <v>554</v>
      </c>
      <c r="GX68" s="56" t="s">
        <v>554</v>
      </c>
      <c r="GY68" s="56" t="s">
        <v>554</v>
      </c>
      <c r="GZ68" s="56" t="s">
        <v>554</v>
      </c>
      <c r="HA68" s="56" t="s">
        <v>554</v>
      </c>
      <c r="HB68" s="56" t="s">
        <v>554</v>
      </c>
    </row>
    <row r="69" spans="1:210" ht="12.75" customHeight="1" x14ac:dyDescent="0.3">
      <c r="A69" s="397" t="s">
        <v>201</v>
      </c>
      <c r="B69" s="423">
        <v>18</v>
      </c>
      <c r="C69" s="397" t="s">
        <v>12</v>
      </c>
      <c r="D69" s="397" t="s">
        <v>4384</v>
      </c>
      <c r="E69" s="56" t="s">
        <v>1359</v>
      </c>
      <c r="F69" s="398" t="s">
        <v>900</v>
      </c>
      <c r="G69" s="397">
        <v>14</v>
      </c>
      <c r="H69" s="397">
        <v>0</v>
      </c>
      <c r="I69" s="56" t="s">
        <v>811</v>
      </c>
      <c r="J69" s="56" t="s">
        <v>38</v>
      </c>
      <c r="L69" s="56" t="s">
        <v>670</v>
      </c>
      <c r="M69" s="56">
        <v>0</v>
      </c>
      <c r="N69" s="56">
        <v>0</v>
      </c>
      <c r="O69" s="56">
        <v>0</v>
      </c>
      <c r="P69" s="56">
        <v>1</v>
      </c>
      <c r="Q69" s="56">
        <v>0</v>
      </c>
      <c r="R69" s="56">
        <v>6</v>
      </c>
      <c r="S69" s="56">
        <v>1</v>
      </c>
      <c r="T69" s="56">
        <v>3</v>
      </c>
      <c r="U69" s="56">
        <v>2</v>
      </c>
      <c r="V69" s="56">
        <v>3</v>
      </c>
      <c r="W69" s="56">
        <v>4</v>
      </c>
      <c r="X69" s="56">
        <v>0</v>
      </c>
      <c r="Y69" s="56">
        <v>0</v>
      </c>
      <c r="Z69" s="56">
        <v>1</v>
      </c>
      <c r="AA69" s="56">
        <v>21</v>
      </c>
      <c r="AB69" s="56">
        <v>0</v>
      </c>
      <c r="AC69" s="56">
        <v>0</v>
      </c>
      <c r="AD69" s="56">
        <v>0</v>
      </c>
      <c r="AE69" s="56">
        <v>0</v>
      </c>
      <c r="AF69" s="56">
        <v>0</v>
      </c>
      <c r="AG69" s="56">
        <v>0</v>
      </c>
      <c r="AH69" s="56">
        <v>0</v>
      </c>
      <c r="AI69" s="56">
        <v>0</v>
      </c>
      <c r="AJ69" s="56">
        <v>0</v>
      </c>
      <c r="AK69" s="56">
        <v>0</v>
      </c>
      <c r="AL69" s="56">
        <v>0</v>
      </c>
      <c r="AM69" s="56">
        <v>0</v>
      </c>
      <c r="AN69" s="56">
        <v>0</v>
      </c>
      <c r="AO69" s="56">
        <v>0</v>
      </c>
      <c r="AP69" s="56">
        <v>0</v>
      </c>
      <c r="AQ69" s="56">
        <v>0</v>
      </c>
      <c r="AR69" s="56">
        <v>0</v>
      </c>
      <c r="AS69" s="56">
        <v>0</v>
      </c>
      <c r="AT69" s="56">
        <v>1</v>
      </c>
      <c r="AU69" s="56">
        <v>0</v>
      </c>
      <c r="AV69" s="56">
        <v>6</v>
      </c>
      <c r="AW69" s="56">
        <v>1</v>
      </c>
      <c r="AX69" s="56">
        <v>3</v>
      </c>
      <c r="AY69" s="56">
        <v>2</v>
      </c>
      <c r="AZ69" s="56">
        <v>3</v>
      </c>
      <c r="BA69" s="56">
        <v>4</v>
      </c>
      <c r="BB69" s="56">
        <v>0</v>
      </c>
      <c r="BC69" s="56">
        <v>0</v>
      </c>
      <c r="BD69" s="56">
        <v>1</v>
      </c>
      <c r="BE69" s="56">
        <v>21</v>
      </c>
      <c r="BF69" s="56">
        <v>1</v>
      </c>
      <c r="BG69" s="56">
        <v>0</v>
      </c>
      <c r="BH69" s="56" t="s">
        <v>2043</v>
      </c>
      <c r="BI69" s="56">
        <v>132722</v>
      </c>
      <c r="BJ69" s="56" t="s">
        <v>2043</v>
      </c>
      <c r="BK69" s="56">
        <v>185200</v>
      </c>
      <c r="BL69" s="56">
        <v>151</v>
      </c>
      <c r="BM69" s="56">
        <v>248277.7</v>
      </c>
      <c r="BN69" s="56">
        <v>59987.199999999997</v>
      </c>
      <c r="BO69" s="56">
        <v>21</v>
      </c>
      <c r="BP69" s="56">
        <v>226976</v>
      </c>
      <c r="BQ69" s="56">
        <v>7614</v>
      </c>
      <c r="BR69" s="56">
        <v>78923</v>
      </c>
      <c r="BS69" s="56">
        <v>68749</v>
      </c>
      <c r="BT69" s="56">
        <v>51804</v>
      </c>
      <c r="BU69" s="56">
        <v>13316</v>
      </c>
      <c r="BV69" s="56">
        <v>212792</v>
      </c>
      <c r="BW69" s="56">
        <v>16106</v>
      </c>
      <c r="BX69" s="56">
        <v>236512</v>
      </c>
      <c r="BY69" s="56">
        <v>83</v>
      </c>
      <c r="BZ69" s="56">
        <v>6707</v>
      </c>
      <c r="CA69" s="56">
        <v>4534</v>
      </c>
      <c r="CB69" s="56">
        <v>4753</v>
      </c>
      <c r="CC69" s="56">
        <v>729</v>
      </c>
      <c r="CD69" s="56">
        <v>16723</v>
      </c>
      <c r="CE69" s="56">
        <v>16806</v>
      </c>
      <c r="CF69" s="56">
        <v>0</v>
      </c>
      <c r="CG69" s="56">
        <v>5075</v>
      </c>
      <c r="CH69" s="56">
        <v>529</v>
      </c>
      <c r="CI69" s="56">
        <v>7704</v>
      </c>
      <c r="CJ69" s="56">
        <v>5082</v>
      </c>
      <c r="CK69" s="56">
        <v>1592</v>
      </c>
      <c r="CL69" s="56">
        <v>2384</v>
      </c>
      <c r="CM69" s="56">
        <v>0</v>
      </c>
      <c r="CN69" s="56">
        <v>0</v>
      </c>
      <c r="CO69" s="56">
        <v>13308</v>
      </c>
      <c r="CP69" s="56">
        <v>0</v>
      </c>
      <c r="CQ69" s="56">
        <v>13308</v>
      </c>
      <c r="CR69" s="56">
        <v>0</v>
      </c>
      <c r="CS69" s="56">
        <v>445</v>
      </c>
      <c r="CT69" s="56">
        <v>6</v>
      </c>
      <c r="CU69" s="56">
        <v>1004</v>
      </c>
      <c r="DA69" s="56">
        <v>1455</v>
      </c>
      <c r="DB69" s="56">
        <v>1455</v>
      </c>
      <c r="DC69" s="56">
        <v>7.68</v>
      </c>
      <c r="DD69" s="56">
        <v>29.89</v>
      </c>
      <c r="DE69" s="56">
        <v>37.57</v>
      </c>
      <c r="DF69" s="56">
        <v>24</v>
      </c>
      <c r="DG69" s="56">
        <v>756.5</v>
      </c>
      <c r="DH69" s="56">
        <v>228030</v>
      </c>
      <c r="DI69" s="56">
        <v>93302</v>
      </c>
      <c r="DJ69" s="56">
        <v>141958</v>
      </c>
      <c r="DK69" s="56">
        <v>21739</v>
      </c>
      <c r="DL69" s="56">
        <v>485029</v>
      </c>
      <c r="DM69" s="56">
        <v>8801</v>
      </c>
      <c r="DN69" s="56">
        <v>806</v>
      </c>
      <c r="DO69" s="56">
        <v>12048</v>
      </c>
      <c r="DP69" s="56">
        <v>9601</v>
      </c>
      <c r="DQ69" s="56">
        <v>2614</v>
      </c>
      <c r="DR69" s="56">
        <v>13824</v>
      </c>
      <c r="DS69" s="56">
        <v>0</v>
      </c>
      <c r="DT69" s="56">
        <v>0</v>
      </c>
      <c r="DU69" s="56">
        <v>21655</v>
      </c>
      <c r="DV69" s="56">
        <v>19524</v>
      </c>
      <c r="DW69" s="56">
        <v>7999</v>
      </c>
      <c r="DX69" s="56">
        <v>76</v>
      </c>
      <c r="DY69" s="56">
        <v>85</v>
      </c>
      <c r="DZ69" s="56">
        <v>93</v>
      </c>
      <c r="EA69" s="56">
        <v>75250</v>
      </c>
      <c r="EB69" s="56">
        <v>12650</v>
      </c>
      <c r="EC69" s="56" t="s">
        <v>777</v>
      </c>
      <c r="ED69" s="56">
        <v>19468</v>
      </c>
      <c r="EE69" s="56">
        <v>313</v>
      </c>
      <c r="EF69" s="56">
        <v>499050</v>
      </c>
      <c r="EG69" s="56">
        <v>17682</v>
      </c>
      <c r="EH69" s="56" t="s">
        <v>777</v>
      </c>
      <c r="EI69" s="56">
        <v>1</v>
      </c>
      <c r="EJ69" s="56">
        <v>215461</v>
      </c>
      <c r="EK69" s="56">
        <v>115</v>
      </c>
      <c r="EL69" s="56">
        <v>45</v>
      </c>
      <c r="EM69" s="56">
        <v>1389717</v>
      </c>
      <c r="EN69" s="56">
        <v>290256</v>
      </c>
      <c r="EO69" s="56">
        <v>1084</v>
      </c>
      <c r="EP69" s="56">
        <v>56118.720000000001</v>
      </c>
      <c r="EQ69" s="56">
        <v>42089.04</v>
      </c>
      <c r="ER69" s="56">
        <v>24723.279999999999</v>
      </c>
      <c r="ES69" s="56">
        <v>3737.24</v>
      </c>
      <c r="ET69" s="56">
        <v>16689</v>
      </c>
      <c r="EU69" s="56">
        <v>18706.240000000002</v>
      </c>
      <c r="EV69" s="56">
        <v>287.48</v>
      </c>
      <c r="EW69" s="56">
        <v>11716</v>
      </c>
      <c r="EX69" s="56">
        <v>46659</v>
      </c>
      <c r="EY69" s="56" t="s">
        <v>3447</v>
      </c>
      <c r="EZ69" s="56" t="s">
        <v>3447</v>
      </c>
      <c r="FA69" s="56">
        <v>0</v>
      </c>
      <c r="FB69" s="56">
        <v>0</v>
      </c>
      <c r="FC69" s="56">
        <v>20291</v>
      </c>
      <c r="FD69" s="56">
        <v>0</v>
      </c>
      <c r="FE69" s="56">
        <v>3374</v>
      </c>
      <c r="FF69" s="56">
        <v>245475.00000000003</v>
      </c>
      <c r="FG69" s="56">
        <v>47012</v>
      </c>
      <c r="FH69" s="56">
        <v>49015</v>
      </c>
      <c r="FI69" s="56">
        <v>5129</v>
      </c>
      <c r="FJ69" s="56">
        <v>0</v>
      </c>
      <c r="FK69" s="56">
        <v>1158940</v>
      </c>
      <c r="FL69" s="56">
        <v>3185544</v>
      </c>
      <c r="FM69" s="56">
        <v>27049</v>
      </c>
      <c r="FN69" s="56">
        <v>7782</v>
      </c>
      <c r="FO69" s="56">
        <v>17673</v>
      </c>
      <c r="FP69" s="56">
        <v>14711</v>
      </c>
      <c r="FQ69" s="56">
        <v>0</v>
      </c>
      <c r="FR69" s="56">
        <v>0</v>
      </c>
      <c r="FS69" s="56">
        <v>0</v>
      </c>
      <c r="FT69" s="56">
        <v>40868</v>
      </c>
      <c r="FU69" s="56">
        <v>0</v>
      </c>
      <c r="FV69" s="56">
        <v>108083</v>
      </c>
      <c r="FW69" s="56">
        <v>3077461</v>
      </c>
      <c r="FX69" s="56">
        <v>378420</v>
      </c>
      <c r="FY69" s="56">
        <v>1455532</v>
      </c>
      <c r="FZ69" s="56">
        <v>423275</v>
      </c>
      <c r="GA69" s="56" t="s">
        <v>554</v>
      </c>
      <c r="GB69" s="56" t="s">
        <v>554</v>
      </c>
      <c r="GC69" s="56" t="s">
        <v>554</v>
      </c>
      <c r="GD69" s="56" t="s">
        <v>554</v>
      </c>
      <c r="GE69" s="56" t="s">
        <v>554</v>
      </c>
      <c r="GF69" s="56" t="s">
        <v>554</v>
      </c>
      <c r="GG69" s="56">
        <v>1946</v>
      </c>
      <c r="GH69" s="56">
        <v>419692</v>
      </c>
      <c r="GI69" s="56">
        <v>0</v>
      </c>
      <c r="GJ69" s="56">
        <v>0</v>
      </c>
      <c r="GK69" s="56">
        <v>0</v>
      </c>
      <c r="GL69" s="56">
        <v>0</v>
      </c>
      <c r="GM69" s="56">
        <v>421638</v>
      </c>
      <c r="GN69" s="56" t="s">
        <v>7301</v>
      </c>
      <c r="GO69" s="56" t="s">
        <v>7302</v>
      </c>
      <c r="GP69" s="56" t="s">
        <v>7303</v>
      </c>
      <c r="GQ69" s="56">
        <v>0</v>
      </c>
      <c r="GR69" s="56">
        <v>0</v>
      </c>
      <c r="GS69" s="56">
        <v>0</v>
      </c>
      <c r="GT69" s="56">
        <v>0</v>
      </c>
      <c r="GU69" s="56" t="s">
        <v>7304</v>
      </c>
      <c r="GW69" s="56">
        <v>21</v>
      </c>
      <c r="GX69" s="56">
        <v>0</v>
      </c>
      <c r="GY69" s="56">
        <v>21</v>
      </c>
      <c r="GZ69" s="56">
        <v>0</v>
      </c>
      <c r="HA69" s="56">
        <v>0</v>
      </c>
      <c r="HB69" s="56">
        <v>0</v>
      </c>
    </row>
    <row r="70" spans="1:210" ht="12.75" customHeight="1" x14ac:dyDescent="0.3">
      <c r="A70" s="397" t="s">
        <v>201</v>
      </c>
      <c r="B70" s="423">
        <v>19</v>
      </c>
      <c r="C70" s="397" t="s">
        <v>12</v>
      </c>
      <c r="D70" s="397" t="s">
        <v>4385</v>
      </c>
      <c r="E70" s="56" t="s">
        <v>1360</v>
      </c>
      <c r="F70" s="398" t="s">
        <v>900</v>
      </c>
      <c r="G70" s="397">
        <v>47</v>
      </c>
      <c r="H70" s="397">
        <v>0</v>
      </c>
      <c r="I70" s="56" t="s">
        <v>811</v>
      </c>
      <c r="J70" s="56" t="s">
        <v>38</v>
      </c>
      <c r="L70" s="56" t="s">
        <v>672</v>
      </c>
      <c r="M70" s="56" t="s">
        <v>554</v>
      </c>
      <c r="N70" s="56" t="s">
        <v>554</v>
      </c>
      <c r="O70" s="56" t="s">
        <v>554</v>
      </c>
      <c r="P70" s="56" t="s">
        <v>554</v>
      </c>
      <c r="Q70" s="56" t="s">
        <v>554</v>
      </c>
      <c r="R70" s="56" t="s">
        <v>554</v>
      </c>
      <c r="S70" s="56" t="s">
        <v>554</v>
      </c>
      <c r="T70" s="56" t="s">
        <v>554</v>
      </c>
      <c r="U70" s="56" t="s">
        <v>554</v>
      </c>
      <c r="V70" s="56" t="s">
        <v>554</v>
      </c>
      <c r="W70" s="56" t="s">
        <v>554</v>
      </c>
      <c r="X70" s="56" t="s">
        <v>554</v>
      </c>
      <c r="Y70" s="56" t="s">
        <v>554</v>
      </c>
      <c r="Z70" s="56" t="s">
        <v>554</v>
      </c>
      <c r="AA70" s="56" t="s">
        <v>554</v>
      </c>
      <c r="AB70" s="56" t="s">
        <v>554</v>
      </c>
      <c r="AC70" s="56" t="s">
        <v>554</v>
      </c>
      <c r="AD70" s="56" t="s">
        <v>554</v>
      </c>
      <c r="AE70" s="56" t="s">
        <v>554</v>
      </c>
      <c r="AF70" s="56" t="s">
        <v>554</v>
      </c>
      <c r="AG70" s="56" t="s">
        <v>554</v>
      </c>
      <c r="AH70" s="56" t="s">
        <v>554</v>
      </c>
      <c r="AI70" s="56" t="s">
        <v>554</v>
      </c>
      <c r="AJ70" s="56" t="s">
        <v>554</v>
      </c>
      <c r="AK70" s="56" t="s">
        <v>554</v>
      </c>
      <c r="AL70" s="56" t="s">
        <v>554</v>
      </c>
      <c r="AM70" s="56" t="s">
        <v>554</v>
      </c>
      <c r="AN70" s="56" t="s">
        <v>554</v>
      </c>
      <c r="AO70" s="56" t="s">
        <v>554</v>
      </c>
      <c r="AP70" s="56" t="s">
        <v>554</v>
      </c>
      <c r="AQ70" s="56" t="s">
        <v>554</v>
      </c>
      <c r="AR70" s="56" t="s">
        <v>554</v>
      </c>
      <c r="AS70" s="56" t="s">
        <v>554</v>
      </c>
      <c r="AT70" s="56" t="s">
        <v>554</v>
      </c>
      <c r="AU70" s="56" t="s">
        <v>554</v>
      </c>
      <c r="AV70" s="56" t="s">
        <v>554</v>
      </c>
      <c r="AW70" s="56" t="s">
        <v>554</v>
      </c>
      <c r="AX70" s="56" t="s">
        <v>554</v>
      </c>
      <c r="AY70" s="56" t="s">
        <v>554</v>
      </c>
      <c r="AZ70" s="56" t="s">
        <v>554</v>
      </c>
      <c r="BA70" s="56" t="s">
        <v>554</v>
      </c>
      <c r="BB70" s="56" t="s">
        <v>554</v>
      </c>
      <c r="BC70" s="56" t="s">
        <v>554</v>
      </c>
      <c r="BD70" s="56" t="s">
        <v>554</v>
      </c>
      <c r="BE70" s="56" t="s">
        <v>554</v>
      </c>
      <c r="BF70" s="56" t="s">
        <v>554</v>
      </c>
      <c r="BG70" s="56" t="s">
        <v>554</v>
      </c>
      <c r="BH70" s="56" t="s">
        <v>554</v>
      </c>
      <c r="BI70" s="56" t="s">
        <v>554</v>
      </c>
      <c r="BJ70" s="56" t="s">
        <v>554</v>
      </c>
      <c r="BK70" s="56" t="s">
        <v>554</v>
      </c>
      <c r="BL70" s="56" t="s">
        <v>554</v>
      </c>
      <c r="BM70" s="56" t="s">
        <v>554</v>
      </c>
      <c r="BN70" s="56" t="s">
        <v>554</v>
      </c>
      <c r="BO70" s="56" t="s">
        <v>554</v>
      </c>
      <c r="BP70" s="56" t="s">
        <v>554</v>
      </c>
      <c r="BQ70" s="56" t="s">
        <v>554</v>
      </c>
      <c r="BR70" s="56" t="s">
        <v>554</v>
      </c>
      <c r="BS70" s="56" t="s">
        <v>554</v>
      </c>
      <c r="BT70" s="56" t="s">
        <v>554</v>
      </c>
      <c r="BU70" s="56" t="s">
        <v>554</v>
      </c>
      <c r="BV70" s="56" t="s">
        <v>554</v>
      </c>
      <c r="BW70" s="56" t="s">
        <v>554</v>
      </c>
      <c r="BX70" s="56" t="s">
        <v>554</v>
      </c>
      <c r="BY70" s="56" t="s">
        <v>554</v>
      </c>
      <c r="BZ70" s="56" t="s">
        <v>554</v>
      </c>
      <c r="CA70" s="56" t="s">
        <v>554</v>
      </c>
      <c r="CB70" s="56" t="s">
        <v>554</v>
      </c>
      <c r="CC70" s="56" t="s">
        <v>554</v>
      </c>
      <c r="CD70" s="56" t="s">
        <v>554</v>
      </c>
      <c r="CE70" s="56" t="s">
        <v>554</v>
      </c>
      <c r="CF70" s="56" t="s">
        <v>554</v>
      </c>
      <c r="CG70" s="56" t="s">
        <v>554</v>
      </c>
      <c r="CH70" s="56" t="s">
        <v>554</v>
      </c>
      <c r="CI70" s="56" t="s">
        <v>554</v>
      </c>
      <c r="CJ70" s="56" t="s">
        <v>554</v>
      </c>
      <c r="CK70" s="56" t="s">
        <v>554</v>
      </c>
      <c r="CL70" s="56" t="s">
        <v>554</v>
      </c>
      <c r="CM70" s="56" t="s">
        <v>554</v>
      </c>
      <c r="CN70" s="56" t="s">
        <v>554</v>
      </c>
      <c r="CO70" s="56" t="s">
        <v>554</v>
      </c>
      <c r="CP70" s="56" t="s">
        <v>554</v>
      </c>
      <c r="CQ70" s="56" t="s">
        <v>554</v>
      </c>
      <c r="CR70" s="56" t="s">
        <v>554</v>
      </c>
      <c r="CS70" s="56" t="s">
        <v>554</v>
      </c>
      <c r="CT70" s="56" t="s">
        <v>554</v>
      </c>
      <c r="CU70" s="56" t="s">
        <v>554</v>
      </c>
      <c r="DA70" s="56" t="s">
        <v>554</v>
      </c>
      <c r="DB70" s="56" t="s">
        <v>554</v>
      </c>
      <c r="DC70" s="56" t="s">
        <v>554</v>
      </c>
      <c r="DD70" s="56" t="s">
        <v>554</v>
      </c>
      <c r="DE70" s="56" t="s">
        <v>554</v>
      </c>
      <c r="DF70" s="56" t="s">
        <v>554</v>
      </c>
      <c r="DG70" s="56" t="s">
        <v>554</v>
      </c>
      <c r="DH70" s="56" t="s">
        <v>554</v>
      </c>
      <c r="DI70" s="56" t="s">
        <v>554</v>
      </c>
      <c r="DJ70" s="56" t="s">
        <v>554</v>
      </c>
      <c r="DK70" s="56" t="s">
        <v>554</v>
      </c>
      <c r="DL70" s="56" t="s">
        <v>554</v>
      </c>
      <c r="DM70" s="56" t="s">
        <v>554</v>
      </c>
      <c r="DN70" s="56" t="s">
        <v>554</v>
      </c>
      <c r="DO70" s="56" t="s">
        <v>554</v>
      </c>
      <c r="DP70" s="56" t="s">
        <v>554</v>
      </c>
      <c r="DQ70" s="56" t="s">
        <v>554</v>
      </c>
      <c r="DR70" s="56" t="s">
        <v>554</v>
      </c>
      <c r="DS70" s="56" t="s">
        <v>554</v>
      </c>
      <c r="DT70" s="56" t="s">
        <v>554</v>
      </c>
      <c r="DU70" s="56" t="s">
        <v>554</v>
      </c>
      <c r="DV70" s="56" t="s">
        <v>554</v>
      </c>
      <c r="DW70" s="56" t="s">
        <v>554</v>
      </c>
      <c r="DX70" s="56" t="s">
        <v>554</v>
      </c>
      <c r="DY70" s="56" t="s">
        <v>554</v>
      </c>
      <c r="DZ70" s="56" t="s">
        <v>554</v>
      </c>
      <c r="EA70" s="56" t="s">
        <v>554</v>
      </c>
      <c r="EB70" s="56" t="s">
        <v>554</v>
      </c>
      <c r="EC70" s="56" t="s">
        <v>554</v>
      </c>
      <c r="ED70" s="56" t="s">
        <v>554</v>
      </c>
      <c r="EE70" s="56" t="s">
        <v>554</v>
      </c>
      <c r="EF70" s="56" t="s">
        <v>554</v>
      </c>
      <c r="EG70" s="56" t="s">
        <v>554</v>
      </c>
      <c r="EH70" s="56" t="s">
        <v>554</v>
      </c>
      <c r="EI70" s="56" t="s">
        <v>554</v>
      </c>
      <c r="EJ70" s="56" t="s">
        <v>554</v>
      </c>
      <c r="EK70" s="56" t="s">
        <v>554</v>
      </c>
      <c r="EL70" s="56" t="s">
        <v>554</v>
      </c>
      <c r="EM70" s="56" t="s">
        <v>554</v>
      </c>
      <c r="EN70" s="56" t="s">
        <v>554</v>
      </c>
      <c r="EO70" s="56" t="s">
        <v>554</v>
      </c>
      <c r="EP70" s="56" t="s">
        <v>554</v>
      </c>
      <c r="EQ70" s="56" t="s">
        <v>554</v>
      </c>
      <c r="ER70" s="56" t="s">
        <v>554</v>
      </c>
      <c r="ES70" s="56" t="s">
        <v>554</v>
      </c>
      <c r="ET70" s="56" t="s">
        <v>554</v>
      </c>
      <c r="EU70" s="56" t="s">
        <v>554</v>
      </c>
      <c r="EV70" s="56" t="s">
        <v>554</v>
      </c>
      <c r="EW70" s="56" t="s">
        <v>554</v>
      </c>
      <c r="EX70" s="56" t="s">
        <v>554</v>
      </c>
      <c r="EY70" s="56" t="s">
        <v>554</v>
      </c>
      <c r="EZ70" s="56" t="s">
        <v>554</v>
      </c>
      <c r="FA70" s="56" t="s">
        <v>554</v>
      </c>
      <c r="FB70" s="56" t="s">
        <v>554</v>
      </c>
      <c r="FC70" s="56" t="s">
        <v>554</v>
      </c>
      <c r="FD70" s="56" t="s">
        <v>554</v>
      </c>
      <c r="FE70" s="56" t="s">
        <v>554</v>
      </c>
      <c r="FF70" s="56" t="s">
        <v>554</v>
      </c>
      <c r="FG70" s="56" t="s">
        <v>554</v>
      </c>
      <c r="FH70" s="56" t="s">
        <v>554</v>
      </c>
      <c r="FI70" s="56" t="s">
        <v>554</v>
      </c>
      <c r="FJ70" s="56" t="s">
        <v>554</v>
      </c>
      <c r="FK70" s="56" t="s">
        <v>554</v>
      </c>
      <c r="FL70" s="56" t="s">
        <v>554</v>
      </c>
      <c r="FM70" s="56" t="s">
        <v>554</v>
      </c>
      <c r="FN70" s="56" t="s">
        <v>554</v>
      </c>
      <c r="FO70" s="56" t="s">
        <v>554</v>
      </c>
      <c r="FP70" s="56" t="s">
        <v>554</v>
      </c>
      <c r="FQ70" s="56" t="s">
        <v>554</v>
      </c>
      <c r="FR70" s="56" t="s">
        <v>554</v>
      </c>
      <c r="FS70" s="56" t="s">
        <v>554</v>
      </c>
      <c r="FT70" s="56" t="s">
        <v>554</v>
      </c>
      <c r="FU70" s="56" t="s">
        <v>554</v>
      </c>
      <c r="FV70" s="56" t="s">
        <v>554</v>
      </c>
      <c r="FW70" s="56" t="s">
        <v>554</v>
      </c>
      <c r="FX70" s="56" t="s">
        <v>554</v>
      </c>
      <c r="FY70" s="56" t="s">
        <v>554</v>
      </c>
      <c r="FZ70" s="56" t="s">
        <v>554</v>
      </c>
      <c r="GA70" s="56" t="s">
        <v>554</v>
      </c>
      <c r="GB70" s="56" t="s">
        <v>554</v>
      </c>
      <c r="GC70" s="56" t="s">
        <v>554</v>
      </c>
      <c r="GD70" s="56" t="s">
        <v>554</v>
      </c>
      <c r="GE70" s="56" t="s">
        <v>554</v>
      </c>
      <c r="GF70" s="56" t="s">
        <v>554</v>
      </c>
      <c r="GG70" s="56" t="s">
        <v>554</v>
      </c>
      <c r="GH70" s="56" t="s">
        <v>554</v>
      </c>
      <c r="GI70" s="56" t="s">
        <v>554</v>
      </c>
      <c r="GJ70" s="56" t="s">
        <v>554</v>
      </c>
      <c r="GK70" s="56" t="s">
        <v>554</v>
      </c>
      <c r="GL70" s="56" t="s">
        <v>554</v>
      </c>
      <c r="GM70" s="56" t="s">
        <v>554</v>
      </c>
      <c r="GN70" s="56" t="s">
        <v>554</v>
      </c>
      <c r="GO70" s="56" t="s">
        <v>554</v>
      </c>
      <c r="GP70" s="56" t="s">
        <v>554</v>
      </c>
      <c r="GQ70" s="56" t="s">
        <v>554</v>
      </c>
      <c r="GR70" s="56" t="s">
        <v>554</v>
      </c>
      <c r="GS70" s="56" t="s">
        <v>554</v>
      </c>
      <c r="GT70" s="56" t="s">
        <v>554</v>
      </c>
      <c r="GU70" s="56" t="s">
        <v>554</v>
      </c>
      <c r="GW70" s="56" t="s">
        <v>554</v>
      </c>
      <c r="GX70" s="56" t="s">
        <v>554</v>
      </c>
      <c r="GY70" s="56" t="s">
        <v>554</v>
      </c>
      <c r="GZ70" s="56" t="s">
        <v>554</v>
      </c>
      <c r="HA70" s="56" t="s">
        <v>554</v>
      </c>
      <c r="HB70" s="56" t="s">
        <v>554</v>
      </c>
    </row>
    <row r="71" spans="1:210" ht="12.75" customHeight="1" x14ac:dyDescent="0.3">
      <c r="A71" s="397" t="s">
        <v>201</v>
      </c>
      <c r="B71" s="423">
        <v>20</v>
      </c>
      <c r="C71" s="397" t="s">
        <v>12</v>
      </c>
      <c r="D71" s="397" t="s">
        <v>4386</v>
      </c>
      <c r="E71" s="56" t="s">
        <v>1361</v>
      </c>
      <c r="F71" s="398" t="s">
        <v>900</v>
      </c>
      <c r="G71" s="397">
        <v>14</v>
      </c>
      <c r="H71" s="397">
        <v>0</v>
      </c>
      <c r="I71" s="56" t="s">
        <v>811</v>
      </c>
      <c r="J71" s="56" t="s">
        <v>38</v>
      </c>
      <c r="L71" s="56" t="s">
        <v>142</v>
      </c>
      <c r="M71" s="56" t="s">
        <v>554</v>
      </c>
      <c r="N71" s="56" t="s">
        <v>554</v>
      </c>
      <c r="O71" s="56" t="s">
        <v>554</v>
      </c>
      <c r="P71" s="56" t="s">
        <v>554</v>
      </c>
      <c r="Q71" s="56" t="s">
        <v>554</v>
      </c>
      <c r="R71" s="56" t="s">
        <v>554</v>
      </c>
      <c r="S71" s="56" t="s">
        <v>554</v>
      </c>
      <c r="T71" s="56" t="s">
        <v>554</v>
      </c>
      <c r="U71" s="56" t="s">
        <v>554</v>
      </c>
      <c r="V71" s="56" t="s">
        <v>554</v>
      </c>
      <c r="W71" s="56" t="s">
        <v>554</v>
      </c>
      <c r="X71" s="56" t="s">
        <v>554</v>
      </c>
      <c r="Y71" s="56" t="s">
        <v>554</v>
      </c>
      <c r="Z71" s="56" t="s">
        <v>554</v>
      </c>
      <c r="AA71" s="56" t="s">
        <v>554</v>
      </c>
      <c r="AB71" s="56" t="s">
        <v>554</v>
      </c>
      <c r="AC71" s="56" t="s">
        <v>554</v>
      </c>
      <c r="AD71" s="56" t="s">
        <v>554</v>
      </c>
      <c r="AE71" s="56" t="s">
        <v>554</v>
      </c>
      <c r="AF71" s="56" t="s">
        <v>554</v>
      </c>
      <c r="AG71" s="56" t="s">
        <v>554</v>
      </c>
      <c r="AH71" s="56" t="s">
        <v>554</v>
      </c>
      <c r="AI71" s="56" t="s">
        <v>554</v>
      </c>
      <c r="AJ71" s="56" t="s">
        <v>554</v>
      </c>
      <c r="AK71" s="56" t="s">
        <v>554</v>
      </c>
      <c r="AL71" s="56" t="s">
        <v>554</v>
      </c>
      <c r="AM71" s="56" t="s">
        <v>554</v>
      </c>
      <c r="AN71" s="56" t="s">
        <v>554</v>
      </c>
      <c r="AO71" s="56" t="s">
        <v>554</v>
      </c>
      <c r="AP71" s="56" t="s">
        <v>554</v>
      </c>
      <c r="AQ71" s="56" t="s">
        <v>554</v>
      </c>
      <c r="AR71" s="56" t="s">
        <v>554</v>
      </c>
      <c r="AS71" s="56" t="s">
        <v>554</v>
      </c>
      <c r="AT71" s="56" t="s">
        <v>554</v>
      </c>
      <c r="AU71" s="56" t="s">
        <v>554</v>
      </c>
      <c r="AV71" s="56" t="s">
        <v>554</v>
      </c>
      <c r="AW71" s="56" t="s">
        <v>554</v>
      </c>
      <c r="AX71" s="56" t="s">
        <v>554</v>
      </c>
      <c r="AY71" s="56" t="s">
        <v>554</v>
      </c>
      <c r="AZ71" s="56" t="s">
        <v>554</v>
      </c>
      <c r="BA71" s="56" t="s">
        <v>554</v>
      </c>
      <c r="BB71" s="56" t="s">
        <v>554</v>
      </c>
      <c r="BC71" s="56" t="s">
        <v>554</v>
      </c>
      <c r="BD71" s="56" t="s">
        <v>554</v>
      </c>
      <c r="BE71" s="56" t="s">
        <v>554</v>
      </c>
      <c r="BF71" s="56" t="s">
        <v>554</v>
      </c>
      <c r="BG71" s="56" t="s">
        <v>554</v>
      </c>
      <c r="BH71" s="56" t="s">
        <v>554</v>
      </c>
      <c r="BI71" s="56" t="s">
        <v>554</v>
      </c>
      <c r="BJ71" s="56" t="s">
        <v>554</v>
      </c>
      <c r="BK71" s="56" t="s">
        <v>554</v>
      </c>
      <c r="BL71" s="56" t="s">
        <v>554</v>
      </c>
      <c r="BM71" s="56" t="s">
        <v>554</v>
      </c>
      <c r="BN71" s="56" t="s">
        <v>554</v>
      </c>
      <c r="BO71" s="56" t="s">
        <v>554</v>
      </c>
      <c r="BP71" s="56" t="s">
        <v>554</v>
      </c>
      <c r="BQ71" s="56" t="s">
        <v>554</v>
      </c>
      <c r="BR71" s="56" t="s">
        <v>554</v>
      </c>
      <c r="BS71" s="56" t="s">
        <v>554</v>
      </c>
      <c r="BT71" s="56" t="s">
        <v>554</v>
      </c>
      <c r="BU71" s="56" t="s">
        <v>554</v>
      </c>
      <c r="BV71" s="56" t="s">
        <v>554</v>
      </c>
      <c r="BW71" s="56" t="s">
        <v>554</v>
      </c>
      <c r="BX71" s="56" t="s">
        <v>554</v>
      </c>
      <c r="BY71" s="56" t="s">
        <v>554</v>
      </c>
      <c r="BZ71" s="56" t="s">
        <v>554</v>
      </c>
      <c r="CA71" s="56" t="s">
        <v>554</v>
      </c>
      <c r="CB71" s="56" t="s">
        <v>554</v>
      </c>
      <c r="CC71" s="56" t="s">
        <v>554</v>
      </c>
      <c r="CD71" s="56" t="s">
        <v>554</v>
      </c>
      <c r="CE71" s="56" t="s">
        <v>554</v>
      </c>
      <c r="CF71" s="56" t="s">
        <v>554</v>
      </c>
      <c r="CG71" s="56" t="s">
        <v>554</v>
      </c>
      <c r="CH71" s="56" t="s">
        <v>554</v>
      </c>
      <c r="CI71" s="56" t="s">
        <v>554</v>
      </c>
      <c r="CJ71" s="56" t="s">
        <v>554</v>
      </c>
      <c r="CK71" s="56" t="s">
        <v>554</v>
      </c>
      <c r="CL71" s="56" t="s">
        <v>554</v>
      </c>
      <c r="CM71" s="56" t="s">
        <v>554</v>
      </c>
      <c r="CN71" s="56" t="s">
        <v>554</v>
      </c>
      <c r="CO71" s="56" t="s">
        <v>554</v>
      </c>
      <c r="CP71" s="56" t="s">
        <v>554</v>
      </c>
      <c r="CQ71" s="56" t="s">
        <v>554</v>
      </c>
      <c r="CR71" s="56" t="s">
        <v>554</v>
      </c>
      <c r="CS71" s="56" t="s">
        <v>554</v>
      </c>
      <c r="CT71" s="56" t="s">
        <v>554</v>
      </c>
      <c r="CU71" s="56" t="s">
        <v>554</v>
      </c>
      <c r="DA71" s="56" t="s">
        <v>554</v>
      </c>
      <c r="DB71" s="56" t="s">
        <v>554</v>
      </c>
      <c r="DC71" s="56" t="s">
        <v>554</v>
      </c>
      <c r="DD71" s="56" t="s">
        <v>554</v>
      </c>
      <c r="DE71" s="56" t="s">
        <v>554</v>
      </c>
      <c r="DF71" s="56" t="s">
        <v>554</v>
      </c>
      <c r="DG71" s="56" t="s">
        <v>554</v>
      </c>
      <c r="DH71" s="56" t="s">
        <v>554</v>
      </c>
      <c r="DI71" s="56" t="s">
        <v>554</v>
      </c>
      <c r="DJ71" s="56" t="s">
        <v>554</v>
      </c>
      <c r="DK71" s="56" t="s">
        <v>554</v>
      </c>
      <c r="DL71" s="56" t="s">
        <v>554</v>
      </c>
      <c r="DM71" s="56" t="s">
        <v>554</v>
      </c>
      <c r="DN71" s="56" t="s">
        <v>554</v>
      </c>
      <c r="DO71" s="56" t="s">
        <v>554</v>
      </c>
      <c r="DP71" s="56" t="s">
        <v>554</v>
      </c>
      <c r="DQ71" s="56" t="s">
        <v>554</v>
      </c>
      <c r="DR71" s="56" t="s">
        <v>554</v>
      </c>
      <c r="DS71" s="56" t="s">
        <v>554</v>
      </c>
      <c r="DT71" s="56" t="s">
        <v>554</v>
      </c>
      <c r="DU71" s="56" t="s">
        <v>554</v>
      </c>
      <c r="DV71" s="56" t="s">
        <v>554</v>
      </c>
      <c r="DW71" s="56" t="s">
        <v>554</v>
      </c>
      <c r="DX71" s="56" t="s">
        <v>554</v>
      </c>
      <c r="DY71" s="56" t="s">
        <v>554</v>
      </c>
      <c r="DZ71" s="56" t="s">
        <v>554</v>
      </c>
      <c r="EA71" s="56" t="s">
        <v>554</v>
      </c>
      <c r="EB71" s="56" t="s">
        <v>554</v>
      </c>
      <c r="EC71" s="56" t="s">
        <v>554</v>
      </c>
      <c r="ED71" s="56" t="s">
        <v>554</v>
      </c>
      <c r="EE71" s="56" t="s">
        <v>554</v>
      </c>
      <c r="EF71" s="56" t="s">
        <v>554</v>
      </c>
      <c r="EG71" s="56" t="s">
        <v>554</v>
      </c>
      <c r="EH71" s="56" t="s">
        <v>554</v>
      </c>
      <c r="EI71" s="56" t="s">
        <v>554</v>
      </c>
      <c r="EJ71" s="56" t="s">
        <v>554</v>
      </c>
      <c r="EK71" s="56" t="s">
        <v>554</v>
      </c>
      <c r="EL71" s="56" t="s">
        <v>554</v>
      </c>
      <c r="EM71" s="56" t="s">
        <v>554</v>
      </c>
      <c r="EN71" s="56" t="s">
        <v>554</v>
      </c>
      <c r="EO71" s="56" t="s">
        <v>554</v>
      </c>
      <c r="EP71" s="56" t="s">
        <v>554</v>
      </c>
      <c r="EQ71" s="56" t="s">
        <v>554</v>
      </c>
      <c r="ER71" s="56" t="s">
        <v>554</v>
      </c>
      <c r="ES71" s="56" t="s">
        <v>554</v>
      </c>
      <c r="ET71" s="56" t="s">
        <v>554</v>
      </c>
      <c r="EU71" s="56" t="s">
        <v>554</v>
      </c>
      <c r="EV71" s="56" t="s">
        <v>554</v>
      </c>
      <c r="EW71" s="56" t="s">
        <v>554</v>
      </c>
      <c r="EX71" s="56" t="s">
        <v>554</v>
      </c>
      <c r="EY71" s="56" t="s">
        <v>554</v>
      </c>
      <c r="EZ71" s="56" t="s">
        <v>554</v>
      </c>
      <c r="FA71" s="56" t="s">
        <v>554</v>
      </c>
      <c r="FB71" s="56" t="s">
        <v>554</v>
      </c>
      <c r="FC71" s="56" t="s">
        <v>554</v>
      </c>
      <c r="FD71" s="56" t="s">
        <v>554</v>
      </c>
      <c r="FE71" s="56" t="s">
        <v>554</v>
      </c>
      <c r="FF71" s="56" t="s">
        <v>554</v>
      </c>
      <c r="FG71" s="56" t="s">
        <v>554</v>
      </c>
      <c r="FH71" s="56" t="s">
        <v>554</v>
      </c>
      <c r="FI71" s="56" t="s">
        <v>554</v>
      </c>
      <c r="FJ71" s="56" t="s">
        <v>554</v>
      </c>
      <c r="FK71" s="56" t="s">
        <v>554</v>
      </c>
      <c r="FL71" s="56" t="s">
        <v>554</v>
      </c>
      <c r="FM71" s="56" t="s">
        <v>554</v>
      </c>
      <c r="FN71" s="56" t="s">
        <v>554</v>
      </c>
      <c r="FO71" s="56" t="s">
        <v>554</v>
      </c>
      <c r="FP71" s="56" t="s">
        <v>554</v>
      </c>
      <c r="FQ71" s="56" t="s">
        <v>554</v>
      </c>
      <c r="FR71" s="56" t="s">
        <v>554</v>
      </c>
      <c r="FS71" s="56" t="s">
        <v>554</v>
      </c>
      <c r="FT71" s="56" t="s">
        <v>554</v>
      </c>
      <c r="FU71" s="56" t="s">
        <v>554</v>
      </c>
      <c r="FV71" s="56" t="s">
        <v>554</v>
      </c>
      <c r="FW71" s="56" t="s">
        <v>554</v>
      </c>
      <c r="FX71" s="56" t="s">
        <v>554</v>
      </c>
      <c r="FY71" s="56" t="s">
        <v>554</v>
      </c>
      <c r="FZ71" s="56" t="s">
        <v>554</v>
      </c>
      <c r="GA71" s="56" t="s">
        <v>554</v>
      </c>
      <c r="GB71" s="56" t="s">
        <v>554</v>
      </c>
      <c r="GC71" s="56" t="s">
        <v>554</v>
      </c>
      <c r="GD71" s="56" t="s">
        <v>554</v>
      </c>
      <c r="GE71" s="56" t="s">
        <v>554</v>
      </c>
      <c r="GF71" s="56" t="s">
        <v>554</v>
      </c>
      <c r="GG71" s="56" t="s">
        <v>554</v>
      </c>
      <c r="GH71" s="56" t="s">
        <v>554</v>
      </c>
      <c r="GI71" s="56" t="s">
        <v>554</v>
      </c>
      <c r="GJ71" s="56" t="s">
        <v>554</v>
      </c>
      <c r="GK71" s="56" t="s">
        <v>554</v>
      </c>
      <c r="GL71" s="56" t="s">
        <v>554</v>
      </c>
      <c r="GM71" s="56" t="s">
        <v>554</v>
      </c>
      <c r="GN71" s="56" t="s">
        <v>554</v>
      </c>
      <c r="GO71" s="56" t="s">
        <v>554</v>
      </c>
      <c r="GP71" s="56" t="s">
        <v>554</v>
      </c>
      <c r="GQ71" s="56" t="s">
        <v>554</v>
      </c>
      <c r="GR71" s="56" t="s">
        <v>554</v>
      </c>
      <c r="GS71" s="56" t="s">
        <v>554</v>
      </c>
      <c r="GT71" s="56" t="s">
        <v>554</v>
      </c>
      <c r="GU71" s="56" t="s">
        <v>554</v>
      </c>
      <c r="GW71" s="56" t="s">
        <v>554</v>
      </c>
      <c r="GX71" s="56" t="s">
        <v>554</v>
      </c>
      <c r="GY71" s="56" t="s">
        <v>554</v>
      </c>
      <c r="GZ71" s="56" t="s">
        <v>554</v>
      </c>
      <c r="HA71" s="56" t="s">
        <v>554</v>
      </c>
      <c r="HB71" s="56" t="s">
        <v>554</v>
      </c>
    </row>
    <row r="72" spans="1:210" ht="12.75" customHeight="1" x14ac:dyDescent="0.3">
      <c r="A72" s="397" t="s">
        <v>201</v>
      </c>
      <c r="B72" s="423">
        <v>21</v>
      </c>
      <c r="C72" s="397" t="s">
        <v>12</v>
      </c>
      <c r="D72" s="397" t="s">
        <v>4387</v>
      </c>
      <c r="E72" s="56" t="s">
        <v>1362</v>
      </c>
      <c r="F72" s="398" t="s">
        <v>900</v>
      </c>
      <c r="G72" s="397">
        <v>16</v>
      </c>
      <c r="H72" s="397">
        <v>0</v>
      </c>
      <c r="I72" s="56" t="s">
        <v>811</v>
      </c>
      <c r="J72" s="56" t="s">
        <v>38</v>
      </c>
      <c r="L72" s="56" t="s">
        <v>144</v>
      </c>
      <c r="M72" s="56" t="s">
        <v>554</v>
      </c>
      <c r="N72" s="56" t="s">
        <v>554</v>
      </c>
      <c r="O72" s="56" t="s">
        <v>554</v>
      </c>
      <c r="P72" s="56" t="s">
        <v>554</v>
      </c>
      <c r="Q72" s="56" t="s">
        <v>554</v>
      </c>
      <c r="R72" s="56" t="s">
        <v>554</v>
      </c>
      <c r="S72" s="56" t="s">
        <v>554</v>
      </c>
      <c r="T72" s="56" t="s">
        <v>554</v>
      </c>
      <c r="U72" s="56" t="s">
        <v>554</v>
      </c>
      <c r="V72" s="56" t="s">
        <v>554</v>
      </c>
      <c r="W72" s="56" t="s">
        <v>554</v>
      </c>
      <c r="X72" s="56" t="s">
        <v>554</v>
      </c>
      <c r="Y72" s="56" t="s">
        <v>554</v>
      </c>
      <c r="Z72" s="56" t="s">
        <v>554</v>
      </c>
      <c r="AA72" s="56" t="s">
        <v>554</v>
      </c>
      <c r="AB72" s="56" t="s">
        <v>554</v>
      </c>
      <c r="AC72" s="56" t="s">
        <v>554</v>
      </c>
      <c r="AD72" s="56" t="s">
        <v>554</v>
      </c>
      <c r="AE72" s="56" t="s">
        <v>554</v>
      </c>
      <c r="AF72" s="56" t="s">
        <v>554</v>
      </c>
      <c r="AG72" s="56" t="s">
        <v>554</v>
      </c>
      <c r="AH72" s="56" t="s">
        <v>554</v>
      </c>
      <c r="AI72" s="56" t="s">
        <v>554</v>
      </c>
      <c r="AJ72" s="56" t="s">
        <v>554</v>
      </c>
      <c r="AK72" s="56" t="s">
        <v>554</v>
      </c>
      <c r="AL72" s="56" t="s">
        <v>554</v>
      </c>
      <c r="AM72" s="56" t="s">
        <v>554</v>
      </c>
      <c r="AN72" s="56" t="s">
        <v>554</v>
      </c>
      <c r="AO72" s="56" t="s">
        <v>554</v>
      </c>
      <c r="AP72" s="56" t="s">
        <v>554</v>
      </c>
      <c r="AQ72" s="56" t="s">
        <v>554</v>
      </c>
      <c r="AR72" s="56" t="s">
        <v>554</v>
      </c>
      <c r="AS72" s="56" t="s">
        <v>554</v>
      </c>
      <c r="AT72" s="56" t="s">
        <v>554</v>
      </c>
      <c r="AU72" s="56" t="s">
        <v>554</v>
      </c>
      <c r="AV72" s="56" t="s">
        <v>554</v>
      </c>
      <c r="AW72" s="56" t="s">
        <v>554</v>
      </c>
      <c r="AX72" s="56" t="s">
        <v>554</v>
      </c>
      <c r="AY72" s="56" t="s">
        <v>554</v>
      </c>
      <c r="AZ72" s="56" t="s">
        <v>554</v>
      </c>
      <c r="BA72" s="56" t="s">
        <v>554</v>
      </c>
      <c r="BB72" s="56" t="s">
        <v>554</v>
      </c>
      <c r="BC72" s="56" t="s">
        <v>554</v>
      </c>
      <c r="BD72" s="56" t="s">
        <v>554</v>
      </c>
      <c r="BE72" s="56" t="s">
        <v>554</v>
      </c>
      <c r="BF72" s="56" t="s">
        <v>554</v>
      </c>
      <c r="BG72" s="56" t="s">
        <v>554</v>
      </c>
      <c r="BH72" s="56" t="s">
        <v>554</v>
      </c>
      <c r="BI72" s="56" t="s">
        <v>554</v>
      </c>
      <c r="BJ72" s="56" t="s">
        <v>554</v>
      </c>
      <c r="BK72" s="56" t="s">
        <v>554</v>
      </c>
      <c r="BL72" s="56" t="s">
        <v>554</v>
      </c>
      <c r="BM72" s="56" t="s">
        <v>554</v>
      </c>
      <c r="BN72" s="56" t="s">
        <v>554</v>
      </c>
      <c r="BO72" s="56" t="s">
        <v>554</v>
      </c>
      <c r="BP72" s="56" t="s">
        <v>554</v>
      </c>
      <c r="BQ72" s="56" t="s">
        <v>554</v>
      </c>
      <c r="BR72" s="56" t="s">
        <v>554</v>
      </c>
      <c r="BS72" s="56" t="s">
        <v>554</v>
      </c>
      <c r="BT72" s="56" t="s">
        <v>554</v>
      </c>
      <c r="BU72" s="56" t="s">
        <v>554</v>
      </c>
      <c r="BV72" s="56" t="s">
        <v>554</v>
      </c>
      <c r="BW72" s="56" t="s">
        <v>554</v>
      </c>
      <c r="BX72" s="56" t="s">
        <v>554</v>
      </c>
      <c r="BY72" s="56" t="s">
        <v>554</v>
      </c>
      <c r="BZ72" s="56" t="s">
        <v>554</v>
      </c>
      <c r="CA72" s="56" t="s">
        <v>554</v>
      </c>
      <c r="CB72" s="56" t="s">
        <v>554</v>
      </c>
      <c r="CC72" s="56" t="s">
        <v>554</v>
      </c>
      <c r="CD72" s="56" t="s">
        <v>554</v>
      </c>
      <c r="CE72" s="56" t="s">
        <v>554</v>
      </c>
      <c r="CF72" s="56" t="s">
        <v>554</v>
      </c>
      <c r="CG72" s="56" t="s">
        <v>554</v>
      </c>
      <c r="CH72" s="56" t="s">
        <v>554</v>
      </c>
      <c r="CI72" s="56" t="s">
        <v>554</v>
      </c>
      <c r="CJ72" s="56" t="s">
        <v>554</v>
      </c>
      <c r="CK72" s="56" t="s">
        <v>554</v>
      </c>
      <c r="CL72" s="56" t="s">
        <v>554</v>
      </c>
      <c r="CM72" s="56" t="s">
        <v>554</v>
      </c>
      <c r="CN72" s="56" t="s">
        <v>554</v>
      </c>
      <c r="CO72" s="56" t="s">
        <v>554</v>
      </c>
      <c r="CP72" s="56" t="s">
        <v>554</v>
      </c>
      <c r="CQ72" s="56" t="s">
        <v>554</v>
      </c>
      <c r="CR72" s="56" t="s">
        <v>554</v>
      </c>
      <c r="CS72" s="56" t="s">
        <v>554</v>
      </c>
      <c r="CT72" s="56" t="s">
        <v>554</v>
      </c>
      <c r="CU72" s="56" t="s">
        <v>554</v>
      </c>
      <c r="DA72" s="56" t="s">
        <v>554</v>
      </c>
      <c r="DB72" s="56" t="s">
        <v>554</v>
      </c>
      <c r="DC72" s="56" t="s">
        <v>554</v>
      </c>
      <c r="DD72" s="56" t="s">
        <v>554</v>
      </c>
      <c r="DE72" s="56" t="s">
        <v>554</v>
      </c>
      <c r="DF72" s="56" t="s">
        <v>554</v>
      </c>
      <c r="DG72" s="56" t="s">
        <v>554</v>
      </c>
      <c r="DH72" s="56" t="s">
        <v>554</v>
      </c>
      <c r="DI72" s="56" t="s">
        <v>554</v>
      </c>
      <c r="DJ72" s="56" t="s">
        <v>554</v>
      </c>
      <c r="DK72" s="56" t="s">
        <v>554</v>
      </c>
      <c r="DL72" s="56" t="s">
        <v>554</v>
      </c>
      <c r="DM72" s="56" t="s">
        <v>554</v>
      </c>
      <c r="DN72" s="56" t="s">
        <v>554</v>
      </c>
      <c r="DO72" s="56" t="s">
        <v>554</v>
      </c>
      <c r="DP72" s="56" t="s">
        <v>554</v>
      </c>
      <c r="DQ72" s="56" t="s">
        <v>554</v>
      </c>
      <c r="DR72" s="56" t="s">
        <v>554</v>
      </c>
      <c r="DS72" s="56" t="s">
        <v>554</v>
      </c>
      <c r="DT72" s="56" t="s">
        <v>554</v>
      </c>
      <c r="DU72" s="56" t="s">
        <v>554</v>
      </c>
      <c r="DV72" s="56" t="s">
        <v>554</v>
      </c>
      <c r="DW72" s="56" t="s">
        <v>554</v>
      </c>
      <c r="DX72" s="56" t="s">
        <v>554</v>
      </c>
      <c r="DY72" s="56" t="s">
        <v>554</v>
      </c>
      <c r="DZ72" s="56" t="s">
        <v>554</v>
      </c>
      <c r="EA72" s="56" t="s">
        <v>554</v>
      </c>
      <c r="EB72" s="56" t="s">
        <v>554</v>
      </c>
      <c r="EC72" s="56" t="s">
        <v>554</v>
      </c>
      <c r="ED72" s="56" t="s">
        <v>554</v>
      </c>
      <c r="EE72" s="56" t="s">
        <v>554</v>
      </c>
      <c r="EF72" s="56" t="s">
        <v>554</v>
      </c>
      <c r="EG72" s="56" t="s">
        <v>554</v>
      </c>
      <c r="EH72" s="56" t="s">
        <v>554</v>
      </c>
      <c r="EI72" s="56" t="s">
        <v>554</v>
      </c>
      <c r="EJ72" s="56" t="s">
        <v>554</v>
      </c>
      <c r="EK72" s="56" t="s">
        <v>554</v>
      </c>
      <c r="EL72" s="56" t="s">
        <v>554</v>
      </c>
      <c r="EM72" s="56" t="s">
        <v>554</v>
      </c>
      <c r="EN72" s="56" t="s">
        <v>554</v>
      </c>
      <c r="EO72" s="56" t="s">
        <v>554</v>
      </c>
      <c r="EP72" s="56" t="s">
        <v>554</v>
      </c>
      <c r="EQ72" s="56" t="s">
        <v>554</v>
      </c>
      <c r="ER72" s="56" t="s">
        <v>554</v>
      </c>
      <c r="ES72" s="56" t="s">
        <v>554</v>
      </c>
      <c r="ET72" s="56" t="s">
        <v>554</v>
      </c>
      <c r="EU72" s="56" t="s">
        <v>554</v>
      </c>
      <c r="EV72" s="56" t="s">
        <v>554</v>
      </c>
      <c r="EW72" s="56" t="s">
        <v>554</v>
      </c>
      <c r="EX72" s="56" t="s">
        <v>554</v>
      </c>
      <c r="EY72" s="56" t="s">
        <v>554</v>
      </c>
      <c r="EZ72" s="56" t="s">
        <v>554</v>
      </c>
      <c r="FA72" s="56" t="s">
        <v>554</v>
      </c>
      <c r="FB72" s="56" t="s">
        <v>554</v>
      </c>
      <c r="FC72" s="56" t="s">
        <v>554</v>
      </c>
      <c r="FD72" s="56" t="s">
        <v>554</v>
      </c>
      <c r="FE72" s="56" t="s">
        <v>554</v>
      </c>
      <c r="FF72" s="56" t="s">
        <v>554</v>
      </c>
      <c r="FG72" s="56" t="s">
        <v>554</v>
      </c>
      <c r="FH72" s="56" t="s">
        <v>554</v>
      </c>
      <c r="FI72" s="56" t="s">
        <v>554</v>
      </c>
      <c r="FJ72" s="56" t="s">
        <v>554</v>
      </c>
      <c r="FK72" s="56" t="s">
        <v>554</v>
      </c>
      <c r="FL72" s="56" t="s">
        <v>554</v>
      </c>
      <c r="FM72" s="56" t="s">
        <v>554</v>
      </c>
      <c r="FN72" s="56" t="s">
        <v>554</v>
      </c>
      <c r="FO72" s="56" t="s">
        <v>554</v>
      </c>
      <c r="FP72" s="56" t="s">
        <v>554</v>
      </c>
      <c r="FQ72" s="56" t="s">
        <v>554</v>
      </c>
      <c r="FR72" s="56" t="s">
        <v>554</v>
      </c>
      <c r="FS72" s="56" t="s">
        <v>554</v>
      </c>
      <c r="FT72" s="56" t="s">
        <v>554</v>
      </c>
      <c r="FU72" s="56" t="s">
        <v>554</v>
      </c>
      <c r="FV72" s="56" t="s">
        <v>554</v>
      </c>
      <c r="FW72" s="56" t="s">
        <v>554</v>
      </c>
      <c r="FX72" s="56" t="s">
        <v>554</v>
      </c>
      <c r="FY72" s="56" t="s">
        <v>554</v>
      </c>
      <c r="FZ72" s="56" t="s">
        <v>554</v>
      </c>
      <c r="GA72" s="56" t="s">
        <v>554</v>
      </c>
      <c r="GB72" s="56" t="s">
        <v>554</v>
      </c>
      <c r="GC72" s="56" t="s">
        <v>554</v>
      </c>
      <c r="GD72" s="56" t="s">
        <v>554</v>
      </c>
      <c r="GE72" s="56" t="s">
        <v>554</v>
      </c>
      <c r="GF72" s="56" t="s">
        <v>554</v>
      </c>
      <c r="GG72" s="56" t="s">
        <v>554</v>
      </c>
      <c r="GH72" s="56" t="s">
        <v>554</v>
      </c>
      <c r="GI72" s="56" t="s">
        <v>554</v>
      </c>
      <c r="GJ72" s="56" t="s">
        <v>554</v>
      </c>
      <c r="GK72" s="56" t="s">
        <v>554</v>
      </c>
      <c r="GL72" s="56" t="s">
        <v>554</v>
      </c>
      <c r="GM72" s="56" t="s">
        <v>554</v>
      </c>
      <c r="GN72" s="56" t="s">
        <v>554</v>
      </c>
      <c r="GO72" s="56" t="s">
        <v>554</v>
      </c>
      <c r="GP72" s="56" t="s">
        <v>554</v>
      </c>
      <c r="GQ72" s="56" t="s">
        <v>554</v>
      </c>
      <c r="GR72" s="56" t="s">
        <v>554</v>
      </c>
      <c r="GS72" s="56" t="s">
        <v>554</v>
      </c>
      <c r="GT72" s="56" t="s">
        <v>554</v>
      </c>
      <c r="GU72" s="56" t="s">
        <v>554</v>
      </c>
      <c r="GW72" s="56" t="s">
        <v>554</v>
      </c>
      <c r="GX72" s="56" t="s">
        <v>554</v>
      </c>
      <c r="GY72" s="56" t="s">
        <v>554</v>
      </c>
      <c r="GZ72" s="56" t="s">
        <v>554</v>
      </c>
      <c r="HA72" s="56" t="s">
        <v>554</v>
      </c>
      <c r="HB72" s="56" t="s">
        <v>554</v>
      </c>
    </row>
    <row r="73" spans="1:210" ht="12.75" customHeight="1" x14ac:dyDescent="0.3">
      <c r="A73" s="397" t="s">
        <v>201</v>
      </c>
      <c r="B73" s="423">
        <v>22</v>
      </c>
      <c r="C73" s="397" t="s">
        <v>12</v>
      </c>
      <c r="D73" s="397" t="s">
        <v>4388</v>
      </c>
      <c r="E73" s="56" t="s">
        <v>1363</v>
      </c>
      <c r="F73" s="398" t="s">
        <v>900</v>
      </c>
      <c r="G73" s="397">
        <v>37</v>
      </c>
      <c r="H73" s="397">
        <v>0</v>
      </c>
      <c r="I73" s="56" t="s">
        <v>6476</v>
      </c>
      <c r="J73" s="56" t="s">
        <v>38</v>
      </c>
      <c r="L73" s="56" t="s">
        <v>731</v>
      </c>
      <c r="M73" s="56">
        <v>1</v>
      </c>
      <c r="N73" s="56">
        <v>0</v>
      </c>
      <c r="O73" s="56">
        <v>0</v>
      </c>
      <c r="P73" s="56">
        <v>2</v>
      </c>
      <c r="Q73" s="56">
        <v>0</v>
      </c>
      <c r="R73" s="56">
        <v>0</v>
      </c>
      <c r="S73" s="56">
        <v>2</v>
      </c>
      <c r="T73" s="56">
        <v>0</v>
      </c>
      <c r="U73" s="56">
        <v>0</v>
      </c>
      <c r="V73" s="56">
        <v>0</v>
      </c>
      <c r="W73" s="56">
        <v>0</v>
      </c>
      <c r="X73" s="56">
        <v>2</v>
      </c>
      <c r="Y73" s="56">
        <v>0</v>
      </c>
      <c r="Z73" s="56">
        <v>0</v>
      </c>
      <c r="AA73" s="56">
        <v>7</v>
      </c>
      <c r="AB73" s="56">
        <v>0</v>
      </c>
      <c r="AC73" s="56">
        <v>0</v>
      </c>
      <c r="AD73" s="56">
        <v>0</v>
      </c>
      <c r="AE73" s="56">
        <v>0</v>
      </c>
      <c r="AF73" s="56">
        <v>0</v>
      </c>
      <c r="AG73" s="56">
        <v>0</v>
      </c>
      <c r="AH73" s="56">
        <v>0</v>
      </c>
      <c r="AI73" s="56">
        <v>0</v>
      </c>
      <c r="AJ73" s="56">
        <v>0</v>
      </c>
      <c r="AK73" s="56">
        <v>0</v>
      </c>
      <c r="AL73" s="56">
        <v>0</v>
      </c>
      <c r="AM73" s="56">
        <v>0</v>
      </c>
      <c r="AN73" s="56">
        <v>0</v>
      </c>
      <c r="AO73" s="56">
        <v>0</v>
      </c>
      <c r="AP73" s="56">
        <v>0</v>
      </c>
      <c r="AQ73" s="56">
        <v>1</v>
      </c>
      <c r="AR73" s="56">
        <v>0</v>
      </c>
      <c r="AS73" s="56">
        <v>0</v>
      </c>
      <c r="AT73" s="56">
        <v>2</v>
      </c>
      <c r="AU73" s="56">
        <v>0</v>
      </c>
      <c r="AV73" s="56">
        <v>0</v>
      </c>
      <c r="AW73" s="56">
        <v>2</v>
      </c>
      <c r="AX73" s="56">
        <v>0</v>
      </c>
      <c r="AY73" s="56">
        <v>0</v>
      </c>
      <c r="AZ73" s="56">
        <v>0</v>
      </c>
      <c r="BA73" s="56">
        <v>0</v>
      </c>
      <c r="BB73" s="56">
        <v>2</v>
      </c>
      <c r="BC73" s="56">
        <v>0</v>
      </c>
      <c r="BD73" s="56">
        <v>0</v>
      </c>
      <c r="BE73" s="56">
        <v>7</v>
      </c>
      <c r="BF73" s="56">
        <v>0</v>
      </c>
      <c r="BG73" s="56">
        <v>0</v>
      </c>
      <c r="BH73" s="56" t="s">
        <v>1837</v>
      </c>
      <c r="BI73" s="56">
        <v>250339</v>
      </c>
      <c r="BJ73" s="56" t="s">
        <v>1837</v>
      </c>
      <c r="BK73" s="56">
        <v>291427</v>
      </c>
      <c r="BL73" s="56">
        <v>76</v>
      </c>
      <c r="BM73" s="56">
        <v>172386</v>
      </c>
      <c r="BN73" s="56">
        <v>38869</v>
      </c>
      <c r="BO73" s="56">
        <v>5</v>
      </c>
      <c r="BP73" s="56">
        <v>228627</v>
      </c>
      <c r="BQ73" s="56">
        <v>11983</v>
      </c>
      <c r="BR73" s="56">
        <v>45628</v>
      </c>
      <c r="BS73" s="56">
        <v>27639</v>
      </c>
      <c r="BT73" s="56">
        <v>34573</v>
      </c>
      <c r="BU73" s="56">
        <v>8359</v>
      </c>
      <c r="BV73" s="56">
        <v>116199</v>
      </c>
      <c r="BW73" s="56">
        <v>97823</v>
      </c>
      <c r="BX73" s="56">
        <v>226005</v>
      </c>
      <c r="BY73" s="56">
        <v>76</v>
      </c>
      <c r="BZ73" s="56">
        <v>7351</v>
      </c>
      <c r="CA73" s="56">
        <v>3401</v>
      </c>
      <c r="CB73" s="56">
        <v>7693</v>
      </c>
      <c r="CC73" s="56">
        <v>1125</v>
      </c>
      <c r="CD73" s="56">
        <v>19570</v>
      </c>
      <c r="CE73" s="56">
        <v>19646</v>
      </c>
      <c r="CF73" s="56">
        <v>0</v>
      </c>
      <c r="CG73" s="56">
        <v>3546</v>
      </c>
      <c r="CH73" s="56">
        <v>594</v>
      </c>
      <c r="CI73" s="56">
        <v>3282</v>
      </c>
      <c r="CJ73" s="56">
        <v>4619</v>
      </c>
      <c r="CK73" s="56">
        <v>6450</v>
      </c>
      <c r="CL73" s="56">
        <v>21022</v>
      </c>
      <c r="CM73" s="56">
        <v>15000000</v>
      </c>
      <c r="CN73" s="56">
        <v>0</v>
      </c>
      <c r="CO73" s="56">
        <v>7422</v>
      </c>
      <c r="CP73" s="56">
        <v>2793</v>
      </c>
      <c r="CQ73" s="56">
        <v>10215</v>
      </c>
      <c r="CR73" s="56">
        <v>0</v>
      </c>
      <c r="CS73" s="56">
        <v>186</v>
      </c>
      <c r="CT73" s="56">
        <v>53</v>
      </c>
      <c r="CU73" s="56">
        <v>115</v>
      </c>
      <c r="DA73" s="56">
        <v>354</v>
      </c>
      <c r="DB73" s="56">
        <v>354</v>
      </c>
      <c r="DC73" s="56">
        <v>4.3</v>
      </c>
      <c r="DD73" s="56">
        <v>23.1</v>
      </c>
      <c r="DE73" s="56">
        <v>27.400000000000002</v>
      </c>
      <c r="DF73" s="56">
        <v>101</v>
      </c>
      <c r="DG73" s="56">
        <v>2702</v>
      </c>
      <c r="DH73" s="56">
        <v>209004</v>
      </c>
      <c r="DI73" s="56">
        <v>82041</v>
      </c>
      <c r="DJ73" s="56">
        <v>236911</v>
      </c>
      <c r="DK73" s="56">
        <v>30595</v>
      </c>
      <c r="DL73" s="56">
        <v>558551</v>
      </c>
      <c r="DM73" s="56">
        <v>8871</v>
      </c>
      <c r="DN73" s="56">
        <v>2335</v>
      </c>
      <c r="DO73" s="56">
        <v>3083</v>
      </c>
      <c r="DP73" s="56">
        <v>17774</v>
      </c>
      <c r="DQ73" s="56">
        <v>132193</v>
      </c>
      <c r="DR73" s="56">
        <v>38294</v>
      </c>
      <c r="DS73" s="56">
        <v>117993</v>
      </c>
      <c r="DT73" s="56">
        <v>0</v>
      </c>
      <c r="DU73" s="56">
        <v>14289</v>
      </c>
      <c r="DV73" s="56">
        <v>14162</v>
      </c>
      <c r="DW73" s="56">
        <v>8234</v>
      </c>
      <c r="DX73" s="56">
        <v>73</v>
      </c>
      <c r="DY73" s="56">
        <v>80</v>
      </c>
      <c r="DZ73" s="56">
        <v>89</v>
      </c>
      <c r="EA73" s="56">
        <v>41236</v>
      </c>
      <c r="EB73" s="56">
        <v>2035</v>
      </c>
      <c r="EC73" s="56" t="s">
        <v>777</v>
      </c>
      <c r="ED73" s="56">
        <v>15995</v>
      </c>
      <c r="EE73" s="56">
        <v>143</v>
      </c>
      <c r="EF73" s="56">
        <v>545963</v>
      </c>
      <c r="EG73" s="56">
        <v>0</v>
      </c>
      <c r="EH73" s="56" t="s">
        <v>55</v>
      </c>
      <c r="EI73" s="56">
        <v>5</v>
      </c>
      <c r="EJ73" s="56">
        <v>7012102</v>
      </c>
      <c r="EK73" s="56">
        <v>188</v>
      </c>
      <c r="EL73" s="56">
        <v>180</v>
      </c>
      <c r="EM73" s="56">
        <v>981161.42</v>
      </c>
      <c r="EN73" s="56">
        <v>232079.3</v>
      </c>
      <c r="EO73" s="56">
        <v>1621</v>
      </c>
      <c r="EP73" s="56">
        <v>54214</v>
      </c>
      <c r="EQ73" s="56">
        <v>15477</v>
      </c>
      <c r="ER73" s="56">
        <v>31171</v>
      </c>
      <c r="ES73" s="56">
        <v>6849</v>
      </c>
      <c r="ET73" s="56">
        <v>16916</v>
      </c>
      <c r="EU73" s="56">
        <v>10216</v>
      </c>
      <c r="EV73" s="56">
        <v>1334</v>
      </c>
      <c r="EW73" s="56">
        <v>1130</v>
      </c>
      <c r="EX73" s="56">
        <v>39091</v>
      </c>
      <c r="EY73" s="56">
        <v>6937</v>
      </c>
      <c r="EZ73" s="56">
        <v>12706</v>
      </c>
      <c r="FA73" s="56">
        <v>8141</v>
      </c>
      <c r="FB73" s="56">
        <v>0</v>
      </c>
      <c r="FC73" s="56">
        <v>21164</v>
      </c>
      <c r="FD73" s="56">
        <v>2113</v>
      </c>
      <c r="FE73" s="56">
        <v>132</v>
      </c>
      <c r="FF73" s="56">
        <v>229212</v>
      </c>
      <c r="FG73" s="56">
        <v>25101.45</v>
      </c>
      <c r="FH73" s="56">
        <v>98402.44</v>
      </c>
      <c r="FI73" s="56">
        <v>16623.87</v>
      </c>
      <c r="FJ73" s="56">
        <v>0</v>
      </c>
      <c r="FK73" s="56">
        <v>726728.46</v>
      </c>
      <c r="FL73" s="56">
        <v>2309308.94</v>
      </c>
      <c r="FM73" s="56">
        <v>37834</v>
      </c>
      <c r="FN73" s="56">
        <v>8110</v>
      </c>
      <c r="FO73" s="56">
        <v>11688.55</v>
      </c>
      <c r="FP73" s="56">
        <v>2515</v>
      </c>
      <c r="FQ73" s="56">
        <v>4033</v>
      </c>
      <c r="FR73" s="56">
        <v>0</v>
      </c>
      <c r="FS73" s="56">
        <v>0</v>
      </c>
      <c r="FT73" s="56">
        <v>41056</v>
      </c>
      <c r="FU73" s="56">
        <v>14588.81</v>
      </c>
      <c r="FV73" s="56">
        <v>119825.36</v>
      </c>
      <c r="FW73" s="56">
        <v>2189483.58</v>
      </c>
      <c r="FX73" s="56">
        <v>146501.03</v>
      </c>
      <c r="FY73" s="56">
        <v>962964</v>
      </c>
      <c r="FZ73" s="56">
        <v>239760</v>
      </c>
      <c r="GA73" s="56">
        <v>117240</v>
      </c>
      <c r="GB73" s="56">
        <v>969290</v>
      </c>
      <c r="GC73" s="56">
        <v>2289254</v>
      </c>
      <c r="GD73" s="56">
        <v>101770</v>
      </c>
      <c r="GE73" s="56">
        <v>2187484</v>
      </c>
      <c r="GF73" s="56">
        <v>146500</v>
      </c>
      <c r="GG73" s="56">
        <v>0</v>
      </c>
      <c r="GH73" s="56">
        <v>0</v>
      </c>
      <c r="GI73" s="56">
        <v>19483</v>
      </c>
      <c r="GJ73" s="56">
        <v>0</v>
      </c>
      <c r="GK73" s="56">
        <v>0</v>
      </c>
      <c r="GL73" s="56">
        <v>0</v>
      </c>
      <c r="GM73" s="56">
        <v>19483</v>
      </c>
      <c r="GN73" s="56" t="s">
        <v>554</v>
      </c>
      <c r="GO73" s="56" t="s">
        <v>39</v>
      </c>
      <c r="GP73" s="56" t="s">
        <v>554</v>
      </c>
      <c r="GQ73" s="56" t="s">
        <v>7305</v>
      </c>
      <c r="GR73" s="56">
        <v>0</v>
      </c>
      <c r="GS73" s="56" t="s">
        <v>3477</v>
      </c>
      <c r="GT73" s="56" t="s">
        <v>554</v>
      </c>
      <c r="GU73" s="56" t="s">
        <v>7306</v>
      </c>
      <c r="GW73" s="56">
        <v>7</v>
      </c>
      <c r="GX73" s="56">
        <v>0</v>
      </c>
      <c r="GY73" s="56">
        <v>7</v>
      </c>
      <c r="GZ73" s="56">
        <v>0</v>
      </c>
      <c r="HA73" s="56">
        <v>0</v>
      </c>
      <c r="HB73" s="56">
        <v>0</v>
      </c>
    </row>
    <row r="74" spans="1:210" ht="12.75" customHeight="1" x14ac:dyDescent="0.3">
      <c r="A74" s="397" t="s">
        <v>201</v>
      </c>
      <c r="B74" s="423">
        <v>23</v>
      </c>
      <c r="C74" s="397" t="s">
        <v>12</v>
      </c>
      <c r="D74" s="397" t="s">
        <v>4389</v>
      </c>
      <c r="E74" s="56" t="s">
        <v>1364</v>
      </c>
      <c r="F74" s="398" t="s">
        <v>900</v>
      </c>
      <c r="G74" s="397">
        <v>41</v>
      </c>
      <c r="H74" s="397">
        <v>0</v>
      </c>
      <c r="I74" s="56" t="s">
        <v>811</v>
      </c>
      <c r="J74" s="56" t="s">
        <v>38</v>
      </c>
      <c r="L74" s="56" t="s">
        <v>146</v>
      </c>
      <c r="M74" s="56" t="s">
        <v>554</v>
      </c>
      <c r="N74" s="56" t="s">
        <v>554</v>
      </c>
      <c r="O74" s="56" t="s">
        <v>554</v>
      </c>
      <c r="P74" s="56" t="s">
        <v>554</v>
      </c>
      <c r="Q74" s="56" t="s">
        <v>554</v>
      </c>
      <c r="R74" s="56" t="s">
        <v>554</v>
      </c>
      <c r="S74" s="56" t="s">
        <v>554</v>
      </c>
      <c r="T74" s="56" t="s">
        <v>554</v>
      </c>
      <c r="U74" s="56" t="s">
        <v>554</v>
      </c>
      <c r="V74" s="56" t="s">
        <v>554</v>
      </c>
      <c r="W74" s="56" t="s">
        <v>554</v>
      </c>
      <c r="X74" s="56" t="s">
        <v>554</v>
      </c>
      <c r="Y74" s="56" t="s">
        <v>554</v>
      </c>
      <c r="Z74" s="56" t="s">
        <v>554</v>
      </c>
      <c r="AA74" s="56" t="s">
        <v>554</v>
      </c>
      <c r="AB74" s="56" t="s">
        <v>554</v>
      </c>
      <c r="AC74" s="56" t="s">
        <v>554</v>
      </c>
      <c r="AD74" s="56" t="s">
        <v>554</v>
      </c>
      <c r="AE74" s="56" t="s">
        <v>554</v>
      </c>
      <c r="AF74" s="56" t="s">
        <v>554</v>
      </c>
      <c r="AG74" s="56" t="s">
        <v>554</v>
      </c>
      <c r="AH74" s="56" t="s">
        <v>554</v>
      </c>
      <c r="AI74" s="56" t="s">
        <v>554</v>
      </c>
      <c r="AJ74" s="56" t="s">
        <v>554</v>
      </c>
      <c r="AK74" s="56" t="s">
        <v>554</v>
      </c>
      <c r="AL74" s="56" t="s">
        <v>554</v>
      </c>
      <c r="AM74" s="56" t="s">
        <v>554</v>
      </c>
      <c r="AN74" s="56" t="s">
        <v>554</v>
      </c>
      <c r="AO74" s="56" t="s">
        <v>554</v>
      </c>
      <c r="AP74" s="56" t="s">
        <v>554</v>
      </c>
      <c r="AQ74" s="56" t="s">
        <v>554</v>
      </c>
      <c r="AR74" s="56" t="s">
        <v>554</v>
      </c>
      <c r="AS74" s="56" t="s">
        <v>554</v>
      </c>
      <c r="AT74" s="56" t="s">
        <v>554</v>
      </c>
      <c r="AU74" s="56" t="s">
        <v>554</v>
      </c>
      <c r="AV74" s="56" t="s">
        <v>554</v>
      </c>
      <c r="AW74" s="56" t="s">
        <v>554</v>
      </c>
      <c r="AX74" s="56" t="s">
        <v>554</v>
      </c>
      <c r="AY74" s="56" t="s">
        <v>554</v>
      </c>
      <c r="AZ74" s="56" t="s">
        <v>554</v>
      </c>
      <c r="BA74" s="56" t="s">
        <v>554</v>
      </c>
      <c r="BB74" s="56" t="s">
        <v>554</v>
      </c>
      <c r="BC74" s="56" t="s">
        <v>554</v>
      </c>
      <c r="BD74" s="56" t="s">
        <v>554</v>
      </c>
      <c r="BE74" s="56" t="s">
        <v>554</v>
      </c>
      <c r="BF74" s="56" t="s">
        <v>554</v>
      </c>
      <c r="BG74" s="56" t="s">
        <v>554</v>
      </c>
      <c r="BH74" s="56" t="s">
        <v>554</v>
      </c>
      <c r="BI74" s="56" t="s">
        <v>554</v>
      </c>
      <c r="BJ74" s="56" t="s">
        <v>554</v>
      </c>
      <c r="BK74" s="56" t="s">
        <v>554</v>
      </c>
      <c r="BL74" s="56" t="s">
        <v>554</v>
      </c>
      <c r="BM74" s="56" t="s">
        <v>554</v>
      </c>
      <c r="BN74" s="56" t="s">
        <v>554</v>
      </c>
      <c r="BO74" s="56" t="s">
        <v>554</v>
      </c>
      <c r="BP74" s="56" t="s">
        <v>554</v>
      </c>
      <c r="BQ74" s="56" t="s">
        <v>554</v>
      </c>
      <c r="BR74" s="56" t="s">
        <v>554</v>
      </c>
      <c r="BS74" s="56" t="s">
        <v>554</v>
      </c>
      <c r="BT74" s="56" t="s">
        <v>554</v>
      </c>
      <c r="BU74" s="56" t="s">
        <v>554</v>
      </c>
      <c r="BV74" s="56" t="s">
        <v>554</v>
      </c>
      <c r="BW74" s="56" t="s">
        <v>554</v>
      </c>
      <c r="BX74" s="56" t="s">
        <v>554</v>
      </c>
      <c r="BY74" s="56" t="s">
        <v>554</v>
      </c>
      <c r="BZ74" s="56" t="s">
        <v>554</v>
      </c>
      <c r="CA74" s="56" t="s">
        <v>554</v>
      </c>
      <c r="CB74" s="56" t="s">
        <v>554</v>
      </c>
      <c r="CC74" s="56" t="s">
        <v>554</v>
      </c>
      <c r="CD74" s="56" t="s">
        <v>554</v>
      </c>
      <c r="CE74" s="56" t="s">
        <v>554</v>
      </c>
      <c r="CF74" s="56" t="s">
        <v>554</v>
      </c>
      <c r="CG74" s="56" t="s">
        <v>554</v>
      </c>
      <c r="CH74" s="56" t="s">
        <v>554</v>
      </c>
      <c r="CI74" s="56" t="s">
        <v>554</v>
      </c>
      <c r="CJ74" s="56" t="s">
        <v>554</v>
      </c>
      <c r="CK74" s="56" t="s">
        <v>554</v>
      </c>
      <c r="CL74" s="56" t="s">
        <v>554</v>
      </c>
      <c r="CM74" s="56" t="s">
        <v>554</v>
      </c>
      <c r="CN74" s="56" t="s">
        <v>554</v>
      </c>
      <c r="CO74" s="56" t="s">
        <v>554</v>
      </c>
      <c r="CP74" s="56" t="s">
        <v>554</v>
      </c>
      <c r="CQ74" s="56" t="s">
        <v>554</v>
      </c>
      <c r="CR74" s="56" t="s">
        <v>554</v>
      </c>
      <c r="CS74" s="56" t="s">
        <v>554</v>
      </c>
      <c r="CT74" s="56" t="s">
        <v>554</v>
      </c>
      <c r="CU74" s="56" t="s">
        <v>554</v>
      </c>
      <c r="DA74" s="56" t="s">
        <v>554</v>
      </c>
      <c r="DB74" s="56" t="s">
        <v>554</v>
      </c>
      <c r="DC74" s="56" t="s">
        <v>554</v>
      </c>
      <c r="DD74" s="56" t="s">
        <v>554</v>
      </c>
      <c r="DE74" s="56" t="s">
        <v>554</v>
      </c>
      <c r="DF74" s="56" t="s">
        <v>554</v>
      </c>
      <c r="DG74" s="56" t="s">
        <v>554</v>
      </c>
      <c r="DH74" s="56" t="s">
        <v>554</v>
      </c>
      <c r="DI74" s="56" t="s">
        <v>554</v>
      </c>
      <c r="DJ74" s="56" t="s">
        <v>554</v>
      </c>
      <c r="DK74" s="56" t="s">
        <v>554</v>
      </c>
      <c r="DL74" s="56" t="s">
        <v>554</v>
      </c>
      <c r="DM74" s="56" t="s">
        <v>554</v>
      </c>
      <c r="DN74" s="56" t="s">
        <v>554</v>
      </c>
      <c r="DO74" s="56" t="s">
        <v>554</v>
      </c>
      <c r="DP74" s="56" t="s">
        <v>554</v>
      </c>
      <c r="DQ74" s="56" t="s">
        <v>554</v>
      </c>
      <c r="DR74" s="56" t="s">
        <v>554</v>
      </c>
      <c r="DS74" s="56" t="s">
        <v>554</v>
      </c>
      <c r="DT74" s="56" t="s">
        <v>554</v>
      </c>
      <c r="DU74" s="56" t="s">
        <v>554</v>
      </c>
      <c r="DV74" s="56" t="s">
        <v>554</v>
      </c>
      <c r="DW74" s="56" t="s">
        <v>554</v>
      </c>
      <c r="DX74" s="56" t="s">
        <v>554</v>
      </c>
      <c r="DY74" s="56" t="s">
        <v>554</v>
      </c>
      <c r="DZ74" s="56" t="s">
        <v>554</v>
      </c>
      <c r="EA74" s="56" t="s">
        <v>554</v>
      </c>
      <c r="EB74" s="56" t="s">
        <v>554</v>
      </c>
      <c r="EC74" s="56" t="s">
        <v>554</v>
      </c>
      <c r="ED74" s="56" t="s">
        <v>554</v>
      </c>
      <c r="EE74" s="56" t="s">
        <v>554</v>
      </c>
      <c r="EF74" s="56" t="s">
        <v>554</v>
      </c>
      <c r="EG74" s="56" t="s">
        <v>554</v>
      </c>
      <c r="EH74" s="56" t="s">
        <v>554</v>
      </c>
      <c r="EI74" s="56" t="s">
        <v>554</v>
      </c>
      <c r="EJ74" s="56" t="s">
        <v>554</v>
      </c>
      <c r="EK74" s="56" t="s">
        <v>554</v>
      </c>
      <c r="EL74" s="56" t="s">
        <v>554</v>
      </c>
      <c r="EM74" s="56" t="s">
        <v>554</v>
      </c>
      <c r="EN74" s="56" t="s">
        <v>554</v>
      </c>
      <c r="EO74" s="56" t="s">
        <v>554</v>
      </c>
      <c r="EP74" s="56" t="s">
        <v>554</v>
      </c>
      <c r="EQ74" s="56" t="s">
        <v>554</v>
      </c>
      <c r="ER74" s="56" t="s">
        <v>554</v>
      </c>
      <c r="ES74" s="56" t="s">
        <v>554</v>
      </c>
      <c r="ET74" s="56" t="s">
        <v>554</v>
      </c>
      <c r="EU74" s="56" t="s">
        <v>554</v>
      </c>
      <c r="EV74" s="56" t="s">
        <v>554</v>
      </c>
      <c r="EW74" s="56" t="s">
        <v>554</v>
      </c>
      <c r="EX74" s="56" t="s">
        <v>554</v>
      </c>
      <c r="EY74" s="56" t="s">
        <v>554</v>
      </c>
      <c r="EZ74" s="56" t="s">
        <v>554</v>
      </c>
      <c r="FA74" s="56" t="s">
        <v>554</v>
      </c>
      <c r="FB74" s="56" t="s">
        <v>554</v>
      </c>
      <c r="FC74" s="56" t="s">
        <v>554</v>
      </c>
      <c r="FD74" s="56" t="s">
        <v>554</v>
      </c>
      <c r="FE74" s="56" t="s">
        <v>554</v>
      </c>
      <c r="FF74" s="56" t="s">
        <v>554</v>
      </c>
      <c r="FG74" s="56" t="s">
        <v>554</v>
      </c>
      <c r="FH74" s="56" t="s">
        <v>554</v>
      </c>
      <c r="FI74" s="56" t="s">
        <v>554</v>
      </c>
      <c r="FJ74" s="56" t="s">
        <v>554</v>
      </c>
      <c r="FK74" s="56" t="s">
        <v>554</v>
      </c>
      <c r="FL74" s="56" t="s">
        <v>554</v>
      </c>
      <c r="FM74" s="56" t="s">
        <v>554</v>
      </c>
      <c r="FN74" s="56" t="s">
        <v>554</v>
      </c>
      <c r="FO74" s="56" t="s">
        <v>554</v>
      </c>
      <c r="FP74" s="56" t="s">
        <v>554</v>
      </c>
      <c r="FQ74" s="56" t="s">
        <v>554</v>
      </c>
      <c r="FR74" s="56" t="s">
        <v>554</v>
      </c>
      <c r="FS74" s="56" t="s">
        <v>554</v>
      </c>
      <c r="FT74" s="56" t="s">
        <v>554</v>
      </c>
      <c r="FU74" s="56" t="s">
        <v>554</v>
      </c>
      <c r="FV74" s="56" t="s">
        <v>554</v>
      </c>
      <c r="FW74" s="56" t="s">
        <v>554</v>
      </c>
      <c r="FX74" s="56" t="s">
        <v>554</v>
      </c>
      <c r="FY74" s="56" t="s">
        <v>554</v>
      </c>
      <c r="FZ74" s="56" t="s">
        <v>554</v>
      </c>
      <c r="GA74" s="56" t="s">
        <v>554</v>
      </c>
      <c r="GB74" s="56" t="s">
        <v>554</v>
      </c>
      <c r="GC74" s="56" t="s">
        <v>554</v>
      </c>
      <c r="GD74" s="56" t="s">
        <v>554</v>
      </c>
      <c r="GE74" s="56" t="s">
        <v>554</v>
      </c>
      <c r="GF74" s="56" t="s">
        <v>554</v>
      </c>
      <c r="GG74" s="56" t="s">
        <v>554</v>
      </c>
      <c r="GH74" s="56" t="s">
        <v>554</v>
      </c>
      <c r="GI74" s="56" t="s">
        <v>554</v>
      </c>
      <c r="GJ74" s="56" t="s">
        <v>554</v>
      </c>
      <c r="GK74" s="56" t="s">
        <v>554</v>
      </c>
      <c r="GL74" s="56" t="s">
        <v>554</v>
      </c>
      <c r="GM74" s="56" t="s">
        <v>554</v>
      </c>
      <c r="GN74" s="56" t="s">
        <v>554</v>
      </c>
      <c r="GO74" s="56" t="s">
        <v>554</v>
      </c>
      <c r="GP74" s="56" t="s">
        <v>554</v>
      </c>
      <c r="GQ74" s="56" t="s">
        <v>554</v>
      </c>
      <c r="GR74" s="56" t="s">
        <v>554</v>
      </c>
      <c r="GS74" s="56" t="s">
        <v>554</v>
      </c>
      <c r="GT74" s="56" t="s">
        <v>554</v>
      </c>
      <c r="GU74" s="56" t="s">
        <v>554</v>
      </c>
      <c r="GW74" s="56" t="s">
        <v>554</v>
      </c>
      <c r="GX74" s="56" t="s">
        <v>554</v>
      </c>
      <c r="GY74" s="56" t="s">
        <v>554</v>
      </c>
      <c r="GZ74" s="56" t="s">
        <v>554</v>
      </c>
      <c r="HA74" s="56" t="s">
        <v>554</v>
      </c>
      <c r="HB74" s="56" t="s">
        <v>554</v>
      </c>
    </row>
    <row r="75" spans="1:210" ht="12.75" customHeight="1" x14ac:dyDescent="0.3">
      <c r="A75" s="397" t="s">
        <v>201</v>
      </c>
      <c r="B75" s="423">
        <v>24</v>
      </c>
      <c r="C75" s="397" t="s">
        <v>12</v>
      </c>
      <c r="D75" s="397" t="s">
        <v>4390</v>
      </c>
      <c r="E75" s="56" t="s">
        <v>1366</v>
      </c>
      <c r="F75" s="398" t="s">
        <v>900</v>
      </c>
      <c r="G75" s="397">
        <v>37.5</v>
      </c>
      <c r="H75" s="397">
        <v>0</v>
      </c>
      <c r="I75" s="56" t="s">
        <v>6476</v>
      </c>
      <c r="J75" s="56" t="s">
        <v>38</v>
      </c>
      <c r="L75" s="56" t="s">
        <v>148</v>
      </c>
      <c r="M75" s="56">
        <v>0</v>
      </c>
      <c r="N75" s="56">
        <v>0</v>
      </c>
      <c r="O75" s="56">
        <v>0</v>
      </c>
      <c r="P75" s="56">
        <v>0</v>
      </c>
      <c r="Q75" s="56">
        <v>1</v>
      </c>
      <c r="R75" s="56">
        <v>0</v>
      </c>
      <c r="S75" s="56">
        <v>0</v>
      </c>
      <c r="T75" s="56">
        <v>1</v>
      </c>
      <c r="U75" s="56">
        <v>1</v>
      </c>
      <c r="V75" s="56">
        <v>2</v>
      </c>
      <c r="W75" s="56">
        <v>0</v>
      </c>
      <c r="X75" s="56">
        <v>0</v>
      </c>
      <c r="Y75" s="56">
        <v>0</v>
      </c>
      <c r="Z75" s="56">
        <v>0</v>
      </c>
      <c r="AA75" s="56">
        <v>5</v>
      </c>
      <c r="AB75" s="56">
        <v>0</v>
      </c>
      <c r="AC75" s="56">
        <v>0</v>
      </c>
      <c r="AD75" s="56">
        <v>0</v>
      </c>
      <c r="AE75" s="56">
        <v>0</v>
      </c>
      <c r="AF75" s="56">
        <v>0</v>
      </c>
      <c r="AG75" s="56">
        <v>0</v>
      </c>
      <c r="AH75" s="56">
        <v>0</v>
      </c>
      <c r="AI75" s="56">
        <v>0</v>
      </c>
      <c r="AJ75" s="56">
        <v>0</v>
      </c>
      <c r="AK75" s="56">
        <v>0</v>
      </c>
      <c r="AL75" s="56">
        <v>0</v>
      </c>
      <c r="AM75" s="56">
        <v>0</v>
      </c>
      <c r="AN75" s="56">
        <v>0</v>
      </c>
      <c r="AO75" s="56">
        <v>0</v>
      </c>
      <c r="AP75" s="56">
        <v>0</v>
      </c>
      <c r="AQ75" s="56">
        <v>0</v>
      </c>
      <c r="AR75" s="56">
        <v>0</v>
      </c>
      <c r="AS75" s="56">
        <v>0</v>
      </c>
      <c r="AT75" s="56">
        <v>0</v>
      </c>
      <c r="AU75" s="56">
        <v>1</v>
      </c>
      <c r="AV75" s="56">
        <v>0</v>
      </c>
      <c r="AW75" s="56">
        <v>0</v>
      </c>
      <c r="AX75" s="56">
        <v>1</v>
      </c>
      <c r="AY75" s="56">
        <v>1</v>
      </c>
      <c r="AZ75" s="56">
        <v>2</v>
      </c>
      <c r="BA75" s="56">
        <v>0</v>
      </c>
      <c r="BB75" s="56">
        <v>0</v>
      </c>
      <c r="BC75" s="56">
        <v>0</v>
      </c>
      <c r="BD75" s="56">
        <v>0</v>
      </c>
      <c r="BE75" s="56">
        <v>5</v>
      </c>
      <c r="BF75" s="56">
        <v>0</v>
      </c>
      <c r="BG75" s="56">
        <v>0</v>
      </c>
      <c r="BH75" s="56" t="s">
        <v>3451</v>
      </c>
      <c r="BI75" s="56">
        <v>160814</v>
      </c>
      <c r="BJ75" s="56" t="s">
        <v>3451</v>
      </c>
      <c r="BK75" s="56">
        <v>214250</v>
      </c>
      <c r="BL75" s="56">
        <v>104</v>
      </c>
      <c r="BM75" s="56">
        <v>172175</v>
      </c>
      <c r="BN75" s="56" t="s">
        <v>554</v>
      </c>
      <c r="BO75" s="56">
        <v>5</v>
      </c>
      <c r="BP75" s="56">
        <v>130142</v>
      </c>
      <c r="BQ75" s="56">
        <v>20417</v>
      </c>
      <c r="BR75" s="56">
        <v>30615</v>
      </c>
      <c r="BS75" s="56">
        <v>25289</v>
      </c>
      <c r="BT75" s="56">
        <v>17459</v>
      </c>
      <c r="BU75" s="56">
        <v>8706</v>
      </c>
      <c r="BV75" s="56">
        <v>82069</v>
      </c>
      <c r="BW75" s="56">
        <v>11527</v>
      </c>
      <c r="BX75" s="56">
        <v>114013</v>
      </c>
      <c r="BY75" s="56">
        <v>10</v>
      </c>
      <c r="BZ75" s="56">
        <v>2839</v>
      </c>
      <c r="CA75" s="56">
        <v>1138</v>
      </c>
      <c r="CB75" s="56">
        <v>2417</v>
      </c>
      <c r="CC75" s="56">
        <v>543</v>
      </c>
      <c r="CD75" s="56">
        <v>6937</v>
      </c>
      <c r="CE75" s="56">
        <v>6947</v>
      </c>
      <c r="CF75" s="56">
        <v>0</v>
      </c>
      <c r="CG75" s="56">
        <v>1830</v>
      </c>
      <c r="CH75" s="56">
        <v>462</v>
      </c>
      <c r="CI75" s="56">
        <v>667</v>
      </c>
      <c r="CJ75" s="56">
        <v>18580</v>
      </c>
      <c r="CK75" s="56">
        <v>9809</v>
      </c>
      <c r="CL75" s="56">
        <v>7805</v>
      </c>
      <c r="CM75" s="56">
        <v>0</v>
      </c>
      <c r="CN75" s="56">
        <v>0</v>
      </c>
      <c r="CO75" s="56">
        <v>2959</v>
      </c>
      <c r="CP75" s="56">
        <v>472</v>
      </c>
      <c r="CQ75" s="56">
        <v>3431</v>
      </c>
      <c r="CR75" s="56">
        <v>0</v>
      </c>
      <c r="CS75" s="56">
        <v>63</v>
      </c>
      <c r="CT75" s="56">
        <v>0</v>
      </c>
      <c r="CU75" s="56">
        <v>2</v>
      </c>
      <c r="DA75" s="56">
        <v>65</v>
      </c>
      <c r="DB75" s="56">
        <v>65</v>
      </c>
      <c r="DC75" s="56">
        <v>4.5</v>
      </c>
      <c r="DD75" s="56">
        <v>24.34</v>
      </c>
      <c r="DE75" s="56">
        <v>28.84</v>
      </c>
      <c r="DF75" s="56">
        <v>108</v>
      </c>
      <c r="DG75" s="56">
        <v>12700</v>
      </c>
      <c r="DH75" s="56">
        <v>107904</v>
      </c>
      <c r="DI75" s="56">
        <v>40832</v>
      </c>
      <c r="DJ75" s="56">
        <v>76574</v>
      </c>
      <c r="DK75" s="56">
        <v>15288</v>
      </c>
      <c r="DL75" s="56">
        <v>240598</v>
      </c>
      <c r="DM75" s="56">
        <v>7024</v>
      </c>
      <c r="DN75" s="56">
        <v>452</v>
      </c>
      <c r="DO75" s="56">
        <v>1059</v>
      </c>
      <c r="DP75" s="56">
        <v>12731</v>
      </c>
      <c r="DQ75" s="56">
        <v>15159</v>
      </c>
      <c r="DR75" s="56">
        <v>8161</v>
      </c>
      <c r="DS75" s="56">
        <v>0</v>
      </c>
      <c r="DT75" s="56">
        <v>0</v>
      </c>
      <c r="DU75" s="56">
        <v>8535</v>
      </c>
      <c r="DV75" s="56">
        <v>9442</v>
      </c>
      <c r="DW75" s="56">
        <v>4858</v>
      </c>
      <c r="DX75" s="56">
        <v>64</v>
      </c>
      <c r="DY75" s="56">
        <v>75</v>
      </c>
      <c r="DZ75" s="56">
        <v>83</v>
      </c>
      <c r="EA75" s="56">
        <v>121300</v>
      </c>
      <c r="EB75" s="56">
        <v>5350</v>
      </c>
      <c r="EC75" s="56" t="s">
        <v>777</v>
      </c>
      <c r="ED75" s="56">
        <v>9058</v>
      </c>
      <c r="EE75" s="56">
        <v>132</v>
      </c>
      <c r="EF75" s="56">
        <v>278175</v>
      </c>
      <c r="EG75" s="56">
        <v>5800</v>
      </c>
      <c r="EH75" s="56" t="s">
        <v>777</v>
      </c>
      <c r="EI75" s="56">
        <v>1</v>
      </c>
      <c r="EJ75" s="56">
        <v>540181</v>
      </c>
      <c r="EK75" s="56">
        <v>252</v>
      </c>
      <c r="EL75" s="56">
        <v>200</v>
      </c>
      <c r="EM75" s="56">
        <v>782299</v>
      </c>
      <c r="EN75" s="56">
        <v>257787</v>
      </c>
      <c r="EO75" s="56">
        <v>80</v>
      </c>
      <c r="EP75" s="56">
        <v>18872</v>
      </c>
      <c r="EQ75" s="56">
        <v>8955</v>
      </c>
      <c r="ER75" s="56">
        <v>10981</v>
      </c>
      <c r="ES75" s="56">
        <v>3327</v>
      </c>
      <c r="ET75" s="56">
        <v>5134</v>
      </c>
      <c r="EU75" s="56">
        <v>2961</v>
      </c>
      <c r="EV75" s="56">
        <v>0</v>
      </c>
      <c r="EW75" s="56">
        <v>0</v>
      </c>
      <c r="EX75" s="56">
        <v>5963</v>
      </c>
      <c r="EY75" s="56">
        <v>1828</v>
      </c>
      <c r="EZ75" s="56">
        <v>9308</v>
      </c>
      <c r="FA75" s="56">
        <v>0</v>
      </c>
      <c r="FB75" s="56">
        <v>0</v>
      </c>
      <c r="FC75" s="56">
        <v>0</v>
      </c>
      <c r="FD75" s="56">
        <v>23870.83</v>
      </c>
      <c r="FE75" s="56">
        <v>0</v>
      </c>
      <c r="FF75" s="56">
        <v>91279.83</v>
      </c>
      <c r="FG75" s="56">
        <v>49630</v>
      </c>
      <c r="FH75" s="56">
        <v>57647</v>
      </c>
      <c r="FI75" s="56">
        <v>8304</v>
      </c>
      <c r="FJ75" s="56">
        <v>0</v>
      </c>
      <c r="FK75" s="56">
        <v>468855</v>
      </c>
      <c r="FL75" s="56">
        <v>1715801.83</v>
      </c>
      <c r="FM75" s="56">
        <v>5985</v>
      </c>
      <c r="FN75" s="56">
        <v>0</v>
      </c>
      <c r="FO75" s="56">
        <v>46509</v>
      </c>
      <c r="FP75" s="56">
        <v>0</v>
      </c>
      <c r="FQ75" s="56">
        <v>7796</v>
      </c>
      <c r="FR75" s="56">
        <v>2435</v>
      </c>
      <c r="FS75" s="56">
        <v>0</v>
      </c>
      <c r="FT75" s="56">
        <v>29023</v>
      </c>
      <c r="FU75" s="56">
        <v>73417</v>
      </c>
      <c r="FV75" s="56">
        <v>165165</v>
      </c>
      <c r="FW75" s="56">
        <v>1550636.83</v>
      </c>
      <c r="FX75" s="56">
        <v>142464</v>
      </c>
      <c r="FY75" s="56">
        <v>823366</v>
      </c>
      <c r="FZ75" s="56">
        <v>252000</v>
      </c>
      <c r="GA75" s="56">
        <v>88500</v>
      </c>
      <c r="GB75" s="56">
        <v>478635</v>
      </c>
      <c r="GC75" s="56">
        <v>1642501</v>
      </c>
      <c r="GD75" s="56">
        <v>155835</v>
      </c>
      <c r="GE75" s="56">
        <v>1486666</v>
      </c>
      <c r="GF75" s="56">
        <v>103000</v>
      </c>
      <c r="GG75" s="56">
        <v>0</v>
      </c>
      <c r="GH75" s="56">
        <v>0</v>
      </c>
      <c r="GI75" s="56">
        <v>0</v>
      </c>
      <c r="GJ75" s="56">
        <v>0</v>
      </c>
      <c r="GK75" s="56">
        <v>0</v>
      </c>
      <c r="GL75" s="56">
        <v>0</v>
      </c>
      <c r="GM75" s="56">
        <v>0</v>
      </c>
      <c r="GN75" s="56">
        <v>0</v>
      </c>
      <c r="GO75" s="56">
        <v>0</v>
      </c>
      <c r="GP75" s="56">
        <v>0</v>
      </c>
      <c r="GQ75" s="56" t="s">
        <v>7307</v>
      </c>
      <c r="GR75" s="56">
        <v>0</v>
      </c>
      <c r="GS75" s="56">
        <v>0</v>
      </c>
      <c r="GT75" s="56">
        <v>0</v>
      </c>
      <c r="GU75" s="56" t="s">
        <v>7308</v>
      </c>
      <c r="GW75" s="56">
        <v>5</v>
      </c>
      <c r="GX75" s="56">
        <v>0</v>
      </c>
      <c r="GY75" s="56">
        <v>2</v>
      </c>
      <c r="GZ75" s="56">
        <v>2</v>
      </c>
      <c r="HA75" s="56">
        <v>1</v>
      </c>
      <c r="HB75" s="56">
        <v>0</v>
      </c>
    </row>
    <row r="76" spans="1:210" ht="12.75" customHeight="1" x14ac:dyDescent="0.3">
      <c r="A76" s="397" t="s">
        <v>201</v>
      </c>
      <c r="B76" s="423">
        <v>25</v>
      </c>
      <c r="C76" s="397" t="s">
        <v>12</v>
      </c>
      <c r="D76" s="397" t="s">
        <v>4391</v>
      </c>
      <c r="E76" s="56" t="s">
        <v>1367</v>
      </c>
      <c r="F76" s="398" t="s">
        <v>900</v>
      </c>
      <c r="G76" s="397">
        <v>14</v>
      </c>
      <c r="H76" s="397">
        <v>0</v>
      </c>
      <c r="I76" s="56" t="s">
        <v>811</v>
      </c>
      <c r="J76" s="56" t="s">
        <v>38</v>
      </c>
      <c r="L76" s="56" t="s">
        <v>150</v>
      </c>
      <c r="M76" s="56">
        <v>0</v>
      </c>
      <c r="N76" s="56">
        <v>0</v>
      </c>
      <c r="O76" s="56">
        <v>0</v>
      </c>
      <c r="P76" s="56">
        <v>3</v>
      </c>
      <c r="Q76" s="56">
        <v>2</v>
      </c>
      <c r="R76" s="56">
        <v>0</v>
      </c>
      <c r="S76" s="56">
        <v>1</v>
      </c>
      <c r="T76" s="56">
        <v>0</v>
      </c>
      <c r="U76" s="56">
        <v>2</v>
      </c>
      <c r="V76" s="56">
        <v>0</v>
      </c>
      <c r="W76" s="56">
        <v>0</v>
      </c>
      <c r="X76" s="56">
        <v>0</v>
      </c>
      <c r="Y76" s="56">
        <v>0</v>
      </c>
      <c r="Z76" s="56">
        <v>0</v>
      </c>
      <c r="AA76" s="56">
        <v>8</v>
      </c>
      <c r="AB76" s="56">
        <v>0</v>
      </c>
      <c r="AC76" s="56">
        <v>0</v>
      </c>
      <c r="AD76" s="56">
        <v>0</v>
      </c>
      <c r="AE76" s="56">
        <v>0</v>
      </c>
      <c r="AF76" s="56">
        <v>0</v>
      </c>
      <c r="AG76" s="56">
        <v>0</v>
      </c>
      <c r="AH76" s="56">
        <v>0</v>
      </c>
      <c r="AI76" s="56">
        <v>0</v>
      </c>
      <c r="AJ76" s="56">
        <v>0</v>
      </c>
      <c r="AK76" s="56">
        <v>0</v>
      </c>
      <c r="AL76" s="56">
        <v>0</v>
      </c>
      <c r="AM76" s="56">
        <v>0</v>
      </c>
      <c r="AN76" s="56">
        <v>0</v>
      </c>
      <c r="AO76" s="56">
        <v>0</v>
      </c>
      <c r="AP76" s="56">
        <v>0</v>
      </c>
      <c r="AQ76" s="56">
        <v>0</v>
      </c>
      <c r="AR76" s="56">
        <v>0</v>
      </c>
      <c r="AS76" s="56">
        <v>0</v>
      </c>
      <c r="AT76" s="56">
        <v>3</v>
      </c>
      <c r="AU76" s="56">
        <v>2</v>
      </c>
      <c r="AV76" s="56">
        <v>0</v>
      </c>
      <c r="AW76" s="56">
        <v>1</v>
      </c>
      <c r="AX76" s="56">
        <v>0</v>
      </c>
      <c r="AY76" s="56">
        <v>2</v>
      </c>
      <c r="AZ76" s="56">
        <v>0</v>
      </c>
      <c r="BA76" s="56">
        <v>0</v>
      </c>
      <c r="BB76" s="56">
        <v>0</v>
      </c>
      <c r="BC76" s="56">
        <v>0</v>
      </c>
      <c r="BD76" s="56">
        <v>0</v>
      </c>
      <c r="BE76" s="56">
        <v>8</v>
      </c>
      <c r="BF76" s="56">
        <v>0</v>
      </c>
      <c r="BG76" s="56">
        <v>0</v>
      </c>
      <c r="BH76" s="56" t="s">
        <v>1846</v>
      </c>
      <c r="BI76" s="56">
        <v>92637</v>
      </c>
      <c r="BJ76" s="56" t="s">
        <v>2389</v>
      </c>
      <c r="BK76" s="56">
        <v>133362</v>
      </c>
      <c r="BL76" s="56">
        <v>115</v>
      </c>
      <c r="BM76" s="56">
        <v>222426</v>
      </c>
      <c r="BN76" s="56">
        <v>67124</v>
      </c>
      <c r="BO76" s="56">
        <v>8</v>
      </c>
      <c r="BP76" s="56">
        <v>117353</v>
      </c>
      <c r="BQ76" s="56">
        <v>9773</v>
      </c>
      <c r="BR76" s="56">
        <v>40323</v>
      </c>
      <c r="BS76" s="56">
        <v>28410</v>
      </c>
      <c r="BT76" s="56">
        <v>26775</v>
      </c>
      <c r="BU76" s="56">
        <v>7706</v>
      </c>
      <c r="BV76" s="56">
        <v>103214</v>
      </c>
      <c r="BW76" s="56">
        <v>368</v>
      </c>
      <c r="BX76" s="56">
        <v>113355</v>
      </c>
      <c r="BY76" s="56">
        <v>33</v>
      </c>
      <c r="BZ76" s="56">
        <v>6981</v>
      </c>
      <c r="CA76" s="56">
        <v>1697</v>
      </c>
      <c r="CB76" s="56">
        <v>4235</v>
      </c>
      <c r="CC76" s="56">
        <v>508</v>
      </c>
      <c r="CD76" s="56">
        <v>13421</v>
      </c>
      <c r="CE76" s="56">
        <v>13454</v>
      </c>
      <c r="CF76" s="56">
        <v>0</v>
      </c>
      <c r="CG76" s="56">
        <v>4613</v>
      </c>
      <c r="CH76" s="56">
        <v>101</v>
      </c>
      <c r="CI76" s="56">
        <v>163</v>
      </c>
      <c r="CJ76" s="56">
        <v>4958</v>
      </c>
      <c r="CK76" s="56">
        <v>188</v>
      </c>
      <c r="CL76" s="56">
        <v>1865</v>
      </c>
      <c r="CM76" s="56">
        <v>0</v>
      </c>
      <c r="CN76" s="56">
        <v>56</v>
      </c>
      <c r="CO76" s="56">
        <v>4877</v>
      </c>
      <c r="CP76" s="56">
        <v>0</v>
      </c>
      <c r="CQ76" s="56">
        <v>4877</v>
      </c>
      <c r="CR76" s="56">
        <v>0</v>
      </c>
      <c r="CS76" s="56">
        <v>165</v>
      </c>
      <c r="CT76" s="56">
        <v>0</v>
      </c>
      <c r="CU76" s="56">
        <v>0</v>
      </c>
      <c r="DA76" s="56">
        <v>165</v>
      </c>
      <c r="DB76" s="56">
        <v>165</v>
      </c>
      <c r="DC76" s="56">
        <v>1</v>
      </c>
      <c r="DD76" s="56">
        <v>26.6</v>
      </c>
      <c r="DE76" s="56">
        <v>27.6</v>
      </c>
      <c r="DF76" s="56">
        <v>18</v>
      </c>
      <c r="DG76" s="56">
        <v>1379</v>
      </c>
      <c r="DH76" s="56">
        <v>151739</v>
      </c>
      <c r="DI76" s="56">
        <v>44130</v>
      </c>
      <c r="DJ76" s="56">
        <v>63760</v>
      </c>
      <c r="DK76" s="56">
        <v>9454</v>
      </c>
      <c r="DL76" s="56">
        <v>269083</v>
      </c>
      <c r="DM76" s="56">
        <v>6864</v>
      </c>
      <c r="DN76" s="56">
        <v>161</v>
      </c>
      <c r="DO76" s="56">
        <v>300</v>
      </c>
      <c r="DP76" s="56">
        <v>9955</v>
      </c>
      <c r="DQ76" s="56">
        <v>10131</v>
      </c>
      <c r="DR76" s="56">
        <v>4555</v>
      </c>
      <c r="DS76" s="56">
        <v>0</v>
      </c>
      <c r="DT76" s="56">
        <v>6</v>
      </c>
      <c r="DU76" s="56">
        <v>7325</v>
      </c>
      <c r="DV76" s="56">
        <v>11284</v>
      </c>
      <c r="DW76" s="56">
        <v>4912</v>
      </c>
      <c r="DX76" s="56">
        <v>15</v>
      </c>
      <c r="DY76" s="56">
        <v>59</v>
      </c>
      <c r="DZ76" s="56">
        <v>79</v>
      </c>
      <c r="EA76" s="56">
        <v>42500</v>
      </c>
      <c r="EB76" s="56">
        <v>10750</v>
      </c>
      <c r="EC76" s="56" t="s">
        <v>777</v>
      </c>
      <c r="ED76" s="56">
        <v>15666</v>
      </c>
      <c r="EE76" s="56">
        <v>112</v>
      </c>
      <c r="EF76" s="56">
        <v>517104</v>
      </c>
      <c r="EG76" s="56" t="s">
        <v>554</v>
      </c>
      <c r="EH76" s="56" t="s">
        <v>554</v>
      </c>
      <c r="EI76" s="56">
        <v>7</v>
      </c>
      <c r="EJ76" s="56">
        <v>83000</v>
      </c>
      <c r="EK76" s="56">
        <v>337</v>
      </c>
      <c r="EL76" s="56">
        <v>312</v>
      </c>
      <c r="EM76" s="56">
        <v>835970</v>
      </c>
      <c r="EN76" s="56">
        <v>301659</v>
      </c>
      <c r="EO76" s="56">
        <v>681.25</v>
      </c>
      <c r="EP76" s="56">
        <v>34350</v>
      </c>
      <c r="EQ76" s="56">
        <v>13421.38</v>
      </c>
      <c r="ER76" s="56">
        <v>18546</v>
      </c>
      <c r="ES76" s="56">
        <v>2812</v>
      </c>
      <c r="ET76" s="56">
        <v>4543</v>
      </c>
      <c r="EU76" s="56">
        <v>4894.1000000000004</v>
      </c>
      <c r="EV76" s="56">
        <v>0</v>
      </c>
      <c r="EW76" s="56">
        <v>0</v>
      </c>
      <c r="EX76" s="56">
        <v>4991.46</v>
      </c>
      <c r="EY76" s="56">
        <v>2348</v>
      </c>
      <c r="EZ76" s="56">
        <v>3173</v>
      </c>
      <c r="FA76" s="56">
        <v>0</v>
      </c>
      <c r="FB76" s="56">
        <v>0</v>
      </c>
      <c r="FC76" s="56">
        <v>16952.5</v>
      </c>
      <c r="FD76" s="56">
        <v>0</v>
      </c>
      <c r="FE76" s="56">
        <v>0</v>
      </c>
      <c r="FF76" s="56">
        <v>106712.69000000002</v>
      </c>
      <c r="FG76" s="56">
        <v>46419</v>
      </c>
      <c r="FH76" s="56">
        <v>142512</v>
      </c>
      <c r="FI76" s="56">
        <v>9102</v>
      </c>
      <c r="FJ76" s="56">
        <v>0</v>
      </c>
      <c r="FK76" s="56">
        <v>217500</v>
      </c>
      <c r="FL76" s="56">
        <v>1659874.69</v>
      </c>
      <c r="FM76" s="56">
        <v>673</v>
      </c>
      <c r="FN76" s="56">
        <v>1982</v>
      </c>
      <c r="FO76" s="56">
        <v>35549</v>
      </c>
      <c r="FP76" s="56">
        <v>0</v>
      </c>
      <c r="FQ76" s="56">
        <v>0</v>
      </c>
      <c r="FR76" s="56">
        <v>11333</v>
      </c>
      <c r="FS76" s="56">
        <v>0</v>
      </c>
      <c r="FT76" s="56">
        <v>18226</v>
      </c>
      <c r="FU76" s="56">
        <v>52379</v>
      </c>
      <c r="FV76" s="56">
        <v>120142</v>
      </c>
      <c r="FW76" s="56">
        <v>1539732.69</v>
      </c>
      <c r="FX76" s="56">
        <v>255016</v>
      </c>
      <c r="FY76" s="56">
        <v>875513</v>
      </c>
      <c r="FZ76" s="56">
        <v>318567</v>
      </c>
      <c r="GA76" s="56">
        <v>88200</v>
      </c>
      <c r="GB76" s="56">
        <v>450013</v>
      </c>
      <c r="GC76" s="56">
        <v>1732293</v>
      </c>
      <c r="GD76" s="56">
        <v>45500</v>
      </c>
      <c r="GE76" s="56">
        <v>1686793</v>
      </c>
      <c r="GF76" s="56">
        <v>255016</v>
      </c>
      <c r="GG76" s="56">
        <v>0</v>
      </c>
      <c r="GH76" s="56">
        <v>0</v>
      </c>
      <c r="GI76" s="56">
        <v>0</v>
      </c>
      <c r="GJ76" s="56">
        <v>0</v>
      </c>
      <c r="GK76" s="56">
        <v>0</v>
      </c>
      <c r="GL76" s="56">
        <v>0</v>
      </c>
      <c r="GM76" s="56">
        <v>0</v>
      </c>
      <c r="GN76" s="56" t="s">
        <v>554</v>
      </c>
      <c r="GO76" s="56" t="s">
        <v>554</v>
      </c>
      <c r="GP76" s="56" t="s">
        <v>554</v>
      </c>
      <c r="GQ76" s="56" t="s">
        <v>554</v>
      </c>
      <c r="GR76" s="56" t="s">
        <v>554</v>
      </c>
      <c r="GS76" s="56" t="s">
        <v>554</v>
      </c>
      <c r="GT76" s="56" t="s">
        <v>554</v>
      </c>
      <c r="GU76" s="56" t="s">
        <v>7309</v>
      </c>
      <c r="GW76" s="56">
        <v>8</v>
      </c>
      <c r="GX76" s="56">
        <v>0</v>
      </c>
      <c r="GY76" s="56">
        <v>8</v>
      </c>
      <c r="GZ76" s="56">
        <v>0</v>
      </c>
      <c r="HA76" s="56">
        <v>0</v>
      </c>
      <c r="HB76" s="56">
        <v>0</v>
      </c>
    </row>
    <row r="77" spans="1:210" ht="12.75" customHeight="1" x14ac:dyDescent="0.3">
      <c r="A77" s="397" t="s">
        <v>201</v>
      </c>
      <c r="B77" s="423">
        <v>26</v>
      </c>
      <c r="C77" s="397" t="s">
        <v>12</v>
      </c>
      <c r="D77" s="397" t="s">
        <v>4392</v>
      </c>
      <c r="E77" s="56" t="s">
        <v>528</v>
      </c>
      <c r="F77" s="398" t="s">
        <v>900</v>
      </c>
      <c r="G77" s="397">
        <v>21</v>
      </c>
      <c r="H77" s="397">
        <v>0</v>
      </c>
      <c r="I77" s="56" t="s">
        <v>811</v>
      </c>
      <c r="J77" s="56" t="s">
        <v>38</v>
      </c>
      <c r="L77" s="56" t="s">
        <v>6814</v>
      </c>
      <c r="M77" s="56">
        <v>0</v>
      </c>
      <c r="N77" s="56">
        <v>0</v>
      </c>
      <c r="O77" s="56">
        <v>3</v>
      </c>
      <c r="P77" s="56">
        <v>5</v>
      </c>
      <c r="Q77" s="56">
        <v>2</v>
      </c>
      <c r="R77" s="56">
        <v>7</v>
      </c>
      <c r="S77" s="56">
        <v>5</v>
      </c>
      <c r="T77" s="56">
        <v>1</v>
      </c>
      <c r="U77" s="56">
        <v>0</v>
      </c>
      <c r="V77" s="56">
        <v>1</v>
      </c>
      <c r="W77" s="56">
        <v>0</v>
      </c>
      <c r="X77" s="56">
        <v>0</v>
      </c>
      <c r="Y77" s="56">
        <v>0</v>
      </c>
      <c r="Z77" s="56">
        <v>0</v>
      </c>
      <c r="AA77" s="56">
        <v>24</v>
      </c>
      <c r="AB77" s="56">
        <v>0</v>
      </c>
      <c r="AC77" s="56">
        <v>0</v>
      </c>
      <c r="AD77" s="56">
        <v>0</v>
      </c>
      <c r="AE77" s="56">
        <v>0</v>
      </c>
      <c r="AF77" s="56">
        <v>0</v>
      </c>
      <c r="AG77" s="56">
        <v>0</v>
      </c>
      <c r="AH77" s="56">
        <v>0</v>
      </c>
      <c r="AI77" s="56">
        <v>0</v>
      </c>
      <c r="AJ77" s="56">
        <v>0</v>
      </c>
      <c r="AK77" s="56">
        <v>0</v>
      </c>
      <c r="AL77" s="56">
        <v>0</v>
      </c>
      <c r="AM77" s="56">
        <v>0</v>
      </c>
      <c r="AN77" s="56">
        <v>0</v>
      </c>
      <c r="AO77" s="56">
        <v>0</v>
      </c>
      <c r="AP77" s="56">
        <v>0</v>
      </c>
      <c r="AQ77" s="56">
        <v>0</v>
      </c>
      <c r="AR77" s="56">
        <v>0</v>
      </c>
      <c r="AS77" s="56">
        <v>3</v>
      </c>
      <c r="AT77" s="56">
        <v>5</v>
      </c>
      <c r="AU77" s="56">
        <v>2</v>
      </c>
      <c r="AV77" s="56">
        <v>7</v>
      </c>
      <c r="AW77" s="56">
        <v>5</v>
      </c>
      <c r="AX77" s="56">
        <v>1</v>
      </c>
      <c r="AY77" s="56">
        <v>0</v>
      </c>
      <c r="AZ77" s="56">
        <v>1</v>
      </c>
      <c r="BA77" s="56">
        <v>0</v>
      </c>
      <c r="BB77" s="56">
        <v>0</v>
      </c>
      <c r="BC77" s="56">
        <v>0</v>
      </c>
      <c r="BD77" s="56">
        <v>0</v>
      </c>
      <c r="BE77" s="56">
        <v>24</v>
      </c>
      <c r="BF77" s="56">
        <v>0</v>
      </c>
      <c r="BG77" s="56">
        <v>0</v>
      </c>
      <c r="BH77" s="56" t="s">
        <v>1986</v>
      </c>
      <c r="BI77" s="56">
        <v>135752</v>
      </c>
      <c r="BJ77" s="56" t="s">
        <v>2090</v>
      </c>
      <c r="BK77" s="56">
        <v>221077</v>
      </c>
      <c r="BL77" s="56">
        <v>248</v>
      </c>
      <c r="BM77" s="56">
        <v>426696.61</v>
      </c>
      <c r="BN77" s="56">
        <v>135968.54</v>
      </c>
      <c r="BO77" s="56">
        <v>24</v>
      </c>
      <c r="BP77" s="56">
        <v>347962</v>
      </c>
      <c r="BQ77" s="56">
        <v>10395</v>
      </c>
      <c r="BR77" s="56">
        <v>138072</v>
      </c>
      <c r="BS77" s="56">
        <v>132242</v>
      </c>
      <c r="BT77" s="56">
        <v>85087</v>
      </c>
      <c r="BU77" s="56">
        <v>28927</v>
      </c>
      <c r="BV77" s="56">
        <v>384328</v>
      </c>
      <c r="BW77" s="56">
        <v>7950</v>
      </c>
      <c r="BX77" s="56">
        <v>402673</v>
      </c>
      <c r="BY77" s="56">
        <v>38</v>
      </c>
      <c r="BZ77" s="56">
        <v>17081</v>
      </c>
      <c r="CA77" s="56">
        <v>6420</v>
      </c>
      <c r="CB77" s="56">
        <v>8678</v>
      </c>
      <c r="CC77" s="56">
        <v>1690</v>
      </c>
      <c r="CD77" s="56">
        <v>33869</v>
      </c>
      <c r="CE77" s="56">
        <v>33907</v>
      </c>
      <c r="CF77" s="56">
        <v>46</v>
      </c>
      <c r="CG77" s="56">
        <v>13708</v>
      </c>
      <c r="CH77" s="56">
        <v>1806</v>
      </c>
      <c r="CI77" s="56">
        <v>24431</v>
      </c>
      <c r="CJ77" s="56">
        <v>11226</v>
      </c>
      <c r="CK77" s="56">
        <v>173</v>
      </c>
      <c r="CL77" s="56">
        <v>7612</v>
      </c>
      <c r="CM77" s="56">
        <v>0</v>
      </c>
      <c r="CN77" s="56">
        <v>0</v>
      </c>
      <c r="CO77" s="56">
        <v>39945</v>
      </c>
      <c r="CP77" s="56">
        <v>54</v>
      </c>
      <c r="CQ77" s="56">
        <v>40045</v>
      </c>
      <c r="CR77" s="56">
        <v>0</v>
      </c>
      <c r="CS77" s="56">
        <v>1001</v>
      </c>
      <c r="CT77" s="56">
        <v>64</v>
      </c>
      <c r="CU77" s="56">
        <v>815</v>
      </c>
      <c r="DA77" s="56">
        <v>1880</v>
      </c>
      <c r="DB77" s="56">
        <v>1880</v>
      </c>
      <c r="DC77" s="56">
        <v>6.62</v>
      </c>
      <c r="DD77" s="56">
        <v>90.88</v>
      </c>
      <c r="DE77" s="56">
        <v>97.5</v>
      </c>
      <c r="DF77" s="56">
        <v>481</v>
      </c>
      <c r="DG77" s="56">
        <v>12938.1</v>
      </c>
      <c r="DH77" s="56">
        <v>475367</v>
      </c>
      <c r="DI77" s="56">
        <v>203521</v>
      </c>
      <c r="DJ77" s="56">
        <v>402779</v>
      </c>
      <c r="DK77" s="56">
        <v>58523</v>
      </c>
      <c r="DL77" s="56">
        <v>1140190</v>
      </c>
      <c r="DM77" s="56">
        <v>19128</v>
      </c>
      <c r="DN77" s="56">
        <v>3873</v>
      </c>
      <c r="DO77" s="56">
        <v>18086</v>
      </c>
      <c r="DP77" s="56">
        <v>24060</v>
      </c>
      <c r="DQ77" s="56">
        <v>33262</v>
      </c>
      <c r="DR77" s="56">
        <v>30911</v>
      </c>
      <c r="DS77" s="56">
        <v>0</v>
      </c>
      <c r="DT77" s="56">
        <v>0</v>
      </c>
      <c r="DU77" s="56">
        <v>41087</v>
      </c>
      <c r="DV77" s="56">
        <v>57678</v>
      </c>
      <c r="DW77" s="56">
        <v>23187</v>
      </c>
      <c r="DX77" s="56">
        <v>61</v>
      </c>
      <c r="DY77" s="56">
        <v>83</v>
      </c>
      <c r="DZ77" s="56">
        <v>100</v>
      </c>
      <c r="EA77" s="56">
        <v>324662</v>
      </c>
      <c r="EB77" s="56">
        <v>13923</v>
      </c>
      <c r="EC77" s="56" t="s">
        <v>54</v>
      </c>
      <c r="ED77" s="56">
        <v>58125</v>
      </c>
      <c r="EE77" s="56">
        <v>646</v>
      </c>
      <c r="EF77" s="56">
        <v>1688908</v>
      </c>
      <c r="EG77" s="56">
        <v>41125</v>
      </c>
      <c r="EH77" s="56" t="s">
        <v>55</v>
      </c>
      <c r="EI77" s="56">
        <v>24</v>
      </c>
      <c r="EJ77" s="56">
        <v>648048</v>
      </c>
      <c r="EK77" s="56">
        <v>415</v>
      </c>
      <c r="EL77" s="56">
        <v>355</v>
      </c>
      <c r="EM77" s="56">
        <v>2911463</v>
      </c>
      <c r="EN77" s="56">
        <v>1242874</v>
      </c>
      <c r="EO77" s="56">
        <v>2623</v>
      </c>
      <c r="EP77" s="56">
        <v>144749</v>
      </c>
      <c r="EQ77" s="56">
        <v>64768</v>
      </c>
      <c r="ER77" s="56">
        <v>33603</v>
      </c>
      <c r="ES77" s="56">
        <v>8037</v>
      </c>
      <c r="ET77" s="56">
        <v>41214</v>
      </c>
      <c r="EU77" s="56">
        <v>42782</v>
      </c>
      <c r="EV77" s="56">
        <v>37</v>
      </c>
      <c r="EW77" s="56">
        <v>10182</v>
      </c>
      <c r="EX77" s="56" t="s">
        <v>3434</v>
      </c>
      <c r="EY77" s="56" t="s">
        <v>3434</v>
      </c>
      <c r="EZ77" s="56" t="s">
        <v>3434</v>
      </c>
      <c r="FA77" s="56">
        <v>0</v>
      </c>
      <c r="FB77" s="56">
        <v>0</v>
      </c>
      <c r="FC77" s="56">
        <v>155812</v>
      </c>
      <c r="FD77" s="56">
        <v>6212</v>
      </c>
      <c r="FE77" s="56">
        <v>0</v>
      </c>
      <c r="FF77" s="56">
        <v>510019</v>
      </c>
      <c r="FG77" s="56">
        <v>88220</v>
      </c>
      <c r="FH77" s="56">
        <v>634006</v>
      </c>
      <c r="FI77" s="56">
        <v>32432</v>
      </c>
      <c r="FJ77" s="56">
        <v>26386</v>
      </c>
      <c r="FK77" s="56">
        <v>64177</v>
      </c>
      <c r="FL77" s="56">
        <v>5509577</v>
      </c>
      <c r="FM77" s="56">
        <v>37322</v>
      </c>
      <c r="FN77" s="56">
        <v>6429</v>
      </c>
      <c r="FO77" s="56">
        <v>236486</v>
      </c>
      <c r="FP77" s="56">
        <v>18668</v>
      </c>
      <c r="FQ77" s="56">
        <v>0</v>
      </c>
      <c r="FR77" s="56">
        <v>2273</v>
      </c>
      <c r="FS77" s="56">
        <v>0</v>
      </c>
      <c r="FT77" s="56">
        <v>176493</v>
      </c>
      <c r="FU77" s="56">
        <v>0</v>
      </c>
      <c r="FV77" s="56">
        <v>477671</v>
      </c>
      <c r="FW77" s="56">
        <v>5031906</v>
      </c>
      <c r="FX77" s="56">
        <v>0</v>
      </c>
      <c r="FY77" s="56">
        <v>2969600</v>
      </c>
      <c r="FZ77" s="56">
        <v>1288300</v>
      </c>
      <c r="GA77" s="56">
        <v>427100</v>
      </c>
      <c r="GB77" s="56">
        <v>698000</v>
      </c>
      <c r="GC77" s="56">
        <v>5383000</v>
      </c>
      <c r="GD77" s="56">
        <v>322800</v>
      </c>
      <c r="GE77" s="56">
        <v>5060200</v>
      </c>
      <c r="GF77" s="56">
        <v>0</v>
      </c>
      <c r="GG77" s="56">
        <v>0</v>
      </c>
      <c r="GH77" s="56">
        <v>0</v>
      </c>
      <c r="GI77" s="56">
        <v>0</v>
      </c>
      <c r="GJ77" s="56">
        <v>0</v>
      </c>
      <c r="GK77" s="56">
        <v>0</v>
      </c>
      <c r="GL77" s="56">
        <v>0</v>
      </c>
      <c r="GM77" s="56">
        <v>0</v>
      </c>
      <c r="GN77" s="56" t="s">
        <v>7310</v>
      </c>
      <c r="GO77" s="56" t="s">
        <v>554</v>
      </c>
      <c r="GP77" s="56" t="s">
        <v>554</v>
      </c>
      <c r="GQ77" s="56" t="s">
        <v>554</v>
      </c>
      <c r="GR77" s="56">
        <v>0</v>
      </c>
      <c r="GS77" s="56" t="s">
        <v>554</v>
      </c>
      <c r="GT77" s="56" t="s">
        <v>554</v>
      </c>
      <c r="GU77" s="56" t="s">
        <v>7311</v>
      </c>
      <c r="GW77" s="56">
        <v>24</v>
      </c>
      <c r="GX77" s="56">
        <v>0</v>
      </c>
      <c r="GY77" s="56">
        <v>24</v>
      </c>
      <c r="GZ77" s="56">
        <v>0</v>
      </c>
      <c r="HA77" s="56">
        <v>0</v>
      </c>
      <c r="HB77" s="56">
        <v>0</v>
      </c>
    </row>
    <row r="78" spans="1:210" ht="12.75" customHeight="1" x14ac:dyDescent="0.3">
      <c r="A78" s="397" t="s">
        <v>201</v>
      </c>
      <c r="B78" s="423">
        <v>27</v>
      </c>
      <c r="C78" s="397" t="s">
        <v>12</v>
      </c>
      <c r="D78" s="397" t="s">
        <v>4393</v>
      </c>
      <c r="E78" s="56" t="s">
        <v>1368</v>
      </c>
      <c r="F78" s="398" t="s">
        <v>900</v>
      </c>
      <c r="G78" s="397">
        <v>14</v>
      </c>
      <c r="H78" s="397">
        <v>0</v>
      </c>
      <c r="I78" s="56" t="s">
        <v>811</v>
      </c>
      <c r="J78" s="56" t="s">
        <v>38</v>
      </c>
      <c r="L78" s="56" t="s">
        <v>152</v>
      </c>
      <c r="M78" s="56" t="s">
        <v>554</v>
      </c>
      <c r="N78" s="56" t="s">
        <v>554</v>
      </c>
      <c r="O78" s="56" t="s">
        <v>554</v>
      </c>
      <c r="P78" s="56" t="s">
        <v>554</v>
      </c>
      <c r="Q78" s="56" t="s">
        <v>554</v>
      </c>
      <c r="R78" s="56" t="s">
        <v>554</v>
      </c>
      <c r="S78" s="56" t="s">
        <v>554</v>
      </c>
      <c r="T78" s="56" t="s">
        <v>554</v>
      </c>
      <c r="U78" s="56" t="s">
        <v>554</v>
      </c>
      <c r="V78" s="56" t="s">
        <v>554</v>
      </c>
      <c r="W78" s="56" t="s">
        <v>554</v>
      </c>
      <c r="X78" s="56" t="s">
        <v>554</v>
      </c>
      <c r="Y78" s="56" t="s">
        <v>554</v>
      </c>
      <c r="Z78" s="56" t="s">
        <v>554</v>
      </c>
      <c r="AA78" s="56" t="s">
        <v>554</v>
      </c>
      <c r="AB78" s="56" t="s">
        <v>554</v>
      </c>
      <c r="AC78" s="56" t="s">
        <v>554</v>
      </c>
      <c r="AD78" s="56" t="s">
        <v>554</v>
      </c>
      <c r="AE78" s="56" t="s">
        <v>554</v>
      </c>
      <c r="AF78" s="56" t="s">
        <v>554</v>
      </c>
      <c r="AG78" s="56" t="s">
        <v>554</v>
      </c>
      <c r="AH78" s="56" t="s">
        <v>554</v>
      </c>
      <c r="AI78" s="56" t="s">
        <v>554</v>
      </c>
      <c r="AJ78" s="56" t="s">
        <v>554</v>
      </c>
      <c r="AK78" s="56" t="s">
        <v>554</v>
      </c>
      <c r="AL78" s="56" t="s">
        <v>554</v>
      </c>
      <c r="AM78" s="56" t="s">
        <v>554</v>
      </c>
      <c r="AN78" s="56" t="s">
        <v>554</v>
      </c>
      <c r="AO78" s="56" t="s">
        <v>554</v>
      </c>
      <c r="AP78" s="56" t="s">
        <v>554</v>
      </c>
      <c r="AQ78" s="56" t="s">
        <v>554</v>
      </c>
      <c r="AR78" s="56" t="s">
        <v>554</v>
      </c>
      <c r="AS78" s="56" t="s">
        <v>554</v>
      </c>
      <c r="AT78" s="56" t="s">
        <v>554</v>
      </c>
      <c r="AU78" s="56" t="s">
        <v>554</v>
      </c>
      <c r="AV78" s="56" t="s">
        <v>554</v>
      </c>
      <c r="AW78" s="56" t="s">
        <v>554</v>
      </c>
      <c r="AX78" s="56" t="s">
        <v>554</v>
      </c>
      <c r="AY78" s="56" t="s">
        <v>554</v>
      </c>
      <c r="AZ78" s="56" t="s">
        <v>554</v>
      </c>
      <c r="BA78" s="56" t="s">
        <v>554</v>
      </c>
      <c r="BB78" s="56" t="s">
        <v>554</v>
      </c>
      <c r="BC78" s="56" t="s">
        <v>554</v>
      </c>
      <c r="BD78" s="56" t="s">
        <v>554</v>
      </c>
      <c r="BE78" s="56" t="s">
        <v>554</v>
      </c>
      <c r="BF78" s="56" t="s">
        <v>554</v>
      </c>
      <c r="BG78" s="56" t="s">
        <v>554</v>
      </c>
      <c r="BH78" s="56" t="s">
        <v>554</v>
      </c>
      <c r="BI78" s="56" t="s">
        <v>554</v>
      </c>
      <c r="BJ78" s="56" t="s">
        <v>554</v>
      </c>
      <c r="BK78" s="56" t="s">
        <v>554</v>
      </c>
      <c r="BL78" s="56" t="s">
        <v>554</v>
      </c>
      <c r="BM78" s="56" t="s">
        <v>554</v>
      </c>
      <c r="BN78" s="56" t="s">
        <v>554</v>
      </c>
      <c r="BO78" s="56" t="s">
        <v>554</v>
      </c>
      <c r="BP78" s="56" t="s">
        <v>554</v>
      </c>
      <c r="BQ78" s="56" t="s">
        <v>554</v>
      </c>
      <c r="BR78" s="56" t="s">
        <v>554</v>
      </c>
      <c r="BS78" s="56" t="s">
        <v>554</v>
      </c>
      <c r="BT78" s="56" t="s">
        <v>554</v>
      </c>
      <c r="BU78" s="56" t="s">
        <v>554</v>
      </c>
      <c r="BV78" s="56" t="s">
        <v>554</v>
      </c>
      <c r="BW78" s="56" t="s">
        <v>554</v>
      </c>
      <c r="BX78" s="56" t="s">
        <v>554</v>
      </c>
      <c r="BY78" s="56" t="s">
        <v>554</v>
      </c>
      <c r="BZ78" s="56" t="s">
        <v>554</v>
      </c>
      <c r="CA78" s="56" t="s">
        <v>554</v>
      </c>
      <c r="CB78" s="56" t="s">
        <v>554</v>
      </c>
      <c r="CC78" s="56" t="s">
        <v>554</v>
      </c>
      <c r="CD78" s="56" t="s">
        <v>554</v>
      </c>
      <c r="CE78" s="56" t="s">
        <v>554</v>
      </c>
      <c r="CF78" s="56" t="s">
        <v>554</v>
      </c>
      <c r="CG78" s="56" t="s">
        <v>554</v>
      </c>
      <c r="CH78" s="56" t="s">
        <v>554</v>
      </c>
      <c r="CI78" s="56" t="s">
        <v>554</v>
      </c>
      <c r="CJ78" s="56" t="s">
        <v>554</v>
      </c>
      <c r="CK78" s="56" t="s">
        <v>554</v>
      </c>
      <c r="CL78" s="56" t="s">
        <v>554</v>
      </c>
      <c r="CM78" s="56" t="s">
        <v>554</v>
      </c>
      <c r="CN78" s="56" t="s">
        <v>554</v>
      </c>
      <c r="CO78" s="56" t="s">
        <v>554</v>
      </c>
      <c r="CP78" s="56" t="s">
        <v>554</v>
      </c>
      <c r="CQ78" s="56" t="s">
        <v>554</v>
      </c>
      <c r="CR78" s="56" t="s">
        <v>554</v>
      </c>
      <c r="CS78" s="56" t="s">
        <v>554</v>
      </c>
      <c r="CT78" s="56" t="s">
        <v>554</v>
      </c>
      <c r="CU78" s="56" t="s">
        <v>554</v>
      </c>
      <c r="DA78" s="56" t="s">
        <v>554</v>
      </c>
      <c r="DB78" s="56" t="s">
        <v>554</v>
      </c>
      <c r="DC78" s="56" t="s">
        <v>554</v>
      </c>
      <c r="DD78" s="56" t="s">
        <v>554</v>
      </c>
      <c r="DE78" s="56" t="s">
        <v>554</v>
      </c>
      <c r="DF78" s="56" t="s">
        <v>554</v>
      </c>
      <c r="DG78" s="56" t="s">
        <v>554</v>
      </c>
      <c r="DH78" s="56" t="s">
        <v>554</v>
      </c>
      <c r="DI78" s="56" t="s">
        <v>554</v>
      </c>
      <c r="DJ78" s="56" t="s">
        <v>554</v>
      </c>
      <c r="DK78" s="56" t="s">
        <v>554</v>
      </c>
      <c r="DL78" s="56" t="s">
        <v>554</v>
      </c>
      <c r="DM78" s="56" t="s">
        <v>554</v>
      </c>
      <c r="DN78" s="56" t="s">
        <v>554</v>
      </c>
      <c r="DO78" s="56" t="s">
        <v>554</v>
      </c>
      <c r="DP78" s="56" t="s">
        <v>554</v>
      </c>
      <c r="DQ78" s="56" t="s">
        <v>554</v>
      </c>
      <c r="DR78" s="56" t="s">
        <v>554</v>
      </c>
      <c r="DS78" s="56" t="s">
        <v>554</v>
      </c>
      <c r="DT78" s="56" t="s">
        <v>554</v>
      </c>
      <c r="DU78" s="56" t="s">
        <v>554</v>
      </c>
      <c r="DV78" s="56" t="s">
        <v>554</v>
      </c>
      <c r="DW78" s="56" t="s">
        <v>554</v>
      </c>
      <c r="DX78" s="56" t="s">
        <v>554</v>
      </c>
      <c r="DY78" s="56" t="s">
        <v>554</v>
      </c>
      <c r="DZ78" s="56" t="s">
        <v>554</v>
      </c>
      <c r="EA78" s="56" t="s">
        <v>554</v>
      </c>
      <c r="EB78" s="56" t="s">
        <v>554</v>
      </c>
      <c r="EC78" s="56" t="s">
        <v>554</v>
      </c>
      <c r="ED78" s="56" t="s">
        <v>554</v>
      </c>
      <c r="EE78" s="56" t="s">
        <v>554</v>
      </c>
      <c r="EF78" s="56" t="s">
        <v>554</v>
      </c>
      <c r="EG78" s="56" t="s">
        <v>554</v>
      </c>
      <c r="EH78" s="56" t="s">
        <v>554</v>
      </c>
      <c r="EI78" s="56" t="s">
        <v>554</v>
      </c>
      <c r="EJ78" s="56" t="s">
        <v>554</v>
      </c>
      <c r="EK78" s="56" t="s">
        <v>554</v>
      </c>
      <c r="EL78" s="56" t="s">
        <v>554</v>
      </c>
      <c r="EM78" s="56" t="s">
        <v>554</v>
      </c>
      <c r="EN78" s="56" t="s">
        <v>554</v>
      </c>
      <c r="EO78" s="56" t="s">
        <v>554</v>
      </c>
      <c r="EP78" s="56" t="s">
        <v>554</v>
      </c>
      <c r="EQ78" s="56" t="s">
        <v>554</v>
      </c>
      <c r="ER78" s="56" t="s">
        <v>554</v>
      </c>
      <c r="ES78" s="56" t="s">
        <v>554</v>
      </c>
      <c r="ET78" s="56" t="s">
        <v>554</v>
      </c>
      <c r="EU78" s="56" t="s">
        <v>554</v>
      </c>
      <c r="EV78" s="56" t="s">
        <v>554</v>
      </c>
      <c r="EW78" s="56" t="s">
        <v>554</v>
      </c>
      <c r="EX78" s="56" t="s">
        <v>554</v>
      </c>
      <c r="EY78" s="56" t="s">
        <v>554</v>
      </c>
      <c r="EZ78" s="56" t="s">
        <v>554</v>
      </c>
      <c r="FA78" s="56" t="s">
        <v>554</v>
      </c>
      <c r="FB78" s="56" t="s">
        <v>554</v>
      </c>
      <c r="FC78" s="56" t="s">
        <v>554</v>
      </c>
      <c r="FD78" s="56" t="s">
        <v>554</v>
      </c>
      <c r="FE78" s="56" t="s">
        <v>554</v>
      </c>
      <c r="FF78" s="56" t="s">
        <v>554</v>
      </c>
      <c r="FG78" s="56" t="s">
        <v>554</v>
      </c>
      <c r="FH78" s="56" t="s">
        <v>554</v>
      </c>
      <c r="FI78" s="56" t="s">
        <v>554</v>
      </c>
      <c r="FJ78" s="56" t="s">
        <v>554</v>
      </c>
      <c r="FK78" s="56" t="s">
        <v>554</v>
      </c>
      <c r="FL78" s="56" t="s">
        <v>554</v>
      </c>
      <c r="FM78" s="56" t="s">
        <v>554</v>
      </c>
      <c r="FN78" s="56" t="s">
        <v>554</v>
      </c>
      <c r="FO78" s="56" t="s">
        <v>554</v>
      </c>
      <c r="FP78" s="56" t="s">
        <v>554</v>
      </c>
      <c r="FQ78" s="56" t="s">
        <v>554</v>
      </c>
      <c r="FR78" s="56" t="s">
        <v>554</v>
      </c>
      <c r="FS78" s="56" t="s">
        <v>554</v>
      </c>
      <c r="FT78" s="56" t="s">
        <v>554</v>
      </c>
      <c r="FU78" s="56" t="s">
        <v>554</v>
      </c>
      <c r="FV78" s="56" t="s">
        <v>554</v>
      </c>
      <c r="FW78" s="56" t="s">
        <v>554</v>
      </c>
      <c r="FX78" s="56" t="s">
        <v>554</v>
      </c>
      <c r="FY78" s="56" t="s">
        <v>554</v>
      </c>
      <c r="FZ78" s="56" t="s">
        <v>554</v>
      </c>
      <c r="GA78" s="56" t="s">
        <v>554</v>
      </c>
      <c r="GB78" s="56" t="s">
        <v>554</v>
      </c>
      <c r="GC78" s="56" t="s">
        <v>554</v>
      </c>
      <c r="GD78" s="56" t="s">
        <v>554</v>
      </c>
      <c r="GE78" s="56" t="s">
        <v>554</v>
      </c>
      <c r="GF78" s="56" t="s">
        <v>554</v>
      </c>
      <c r="GG78" s="56" t="s">
        <v>554</v>
      </c>
      <c r="GH78" s="56" t="s">
        <v>554</v>
      </c>
      <c r="GI78" s="56" t="s">
        <v>554</v>
      </c>
      <c r="GJ78" s="56" t="s">
        <v>554</v>
      </c>
      <c r="GK78" s="56" t="s">
        <v>554</v>
      </c>
      <c r="GL78" s="56" t="s">
        <v>554</v>
      </c>
      <c r="GM78" s="56" t="s">
        <v>554</v>
      </c>
      <c r="GN78" s="56" t="s">
        <v>554</v>
      </c>
      <c r="GO78" s="56" t="s">
        <v>554</v>
      </c>
      <c r="GP78" s="56" t="s">
        <v>554</v>
      </c>
      <c r="GQ78" s="56" t="s">
        <v>554</v>
      </c>
      <c r="GR78" s="56" t="s">
        <v>554</v>
      </c>
      <c r="GS78" s="56" t="s">
        <v>554</v>
      </c>
      <c r="GT78" s="56" t="s">
        <v>554</v>
      </c>
      <c r="GU78" s="56" t="s">
        <v>554</v>
      </c>
      <c r="GW78" s="56" t="s">
        <v>554</v>
      </c>
      <c r="GX78" s="56" t="s">
        <v>554</v>
      </c>
      <c r="GY78" s="56" t="s">
        <v>554</v>
      </c>
      <c r="GZ78" s="56" t="s">
        <v>554</v>
      </c>
      <c r="HA78" s="56" t="s">
        <v>554</v>
      </c>
      <c r="HB78" s="56" t="s">
        <v>554</v>
      </c>
    </row>
    <row r="79" spans="1:210" ht="12.75" customHeight="1" x14ac:dyDescent="0.3">
      <c r="A79" s="397" t="s">
        <v>201</v>
      </c>
      <c r="B79" s="423">
        <v>28</v>
      </c>
      <c r="C79" s="397" t="s">
        <v>12</v>
      </c>
      <c r="D79" s="397" t="s">
        <v>4394</v>
      </c>
      <c r="E79" s="56" t="s">
        <v>1369</v>
      </c>
      <c r="F79" s="398" t="s">
        <v>900</v>
      </c>
      <c r="G79" s="397">
        <v>41</v>
      </c>
      <c r="H79" s="397">
        <v>0</v>
      </c>
      <c r="I79" s="56" t="s">
        <v>811</v>
      </c>
      <c r="J79" s="56" t="s">
        <v>38</v>
      </c>
      <c r="L79" s="56" t="s">
        <v>154</v>
      </c>
      <c r="M79" s="56">
        <v>0</v>
      </c>
      <c r="N79" s="56">
        <v>9</v>
      </c>
      <c r="O79" s="56">
        <v>1</v>
      </c>
      <c r="P79" s="56">
        <v>1</v>
      </c>
      <c r="Q79" s="56">
        <v>1</v>
      </c>
      <c r="R79" s="56">
        <v>0</v>
      </c>
      <c r="S79" s="56">
        <v>1</v>
      </c>
      <c r="T79" s="56">
        <v>0</v>
      </c>
      <c r="U79" s="56">
        <v>0</v>
      </c>
      <c r="V79" s="56">
        <v>1</v>
      </c>
      <c r="W79" s="56">
        <v>0</v>
      </c>
      <c r="X79" s="56">
        <v>0</v>
      </c>
      <c r="Y79" s="56">
        <v>0</v>
      </c>
      <c r="Z79" s="56">
        <v>0</v>
      </c>
      <c r="AA79" s="56">
        <v>14</v>
      </c>
      <c r="AB79" s="56">
        <v>0</v>
      </c>
      <c r="AC79" s="56">
        <v>0</v>
      </c>
      <c r="AD79" s="56">
        <v>0</v>
      </c>
      <c r="AE79" s="56">
        <v>0</v>
      </c>
      <c r="AF79" s="56">
        <v>0</v>
      </c>
      <c r="AG79" s="56">
        <v>0</v>
      </c>
      <c r="AH79" s="56">
        <v>0</v>
      </c>
      <c r="AI79" s="56">
        <v>0</v>
      </c>
      <c r="AJ79" s="56">
        <v>0</v>
      </c>
      <c r="AK79" s="56">
        <v>0</v>
      </c>
      <c r="AL79" s="56">
        <v>0</v>
      </c>
      <c r="AM79" s="56">
        <v>0</v>
      </c>
      <c r="AN79" s="56">
        <v>0</v>
      </c>
      <c r="AO79" s="56">
        <v>0</v>
      </c>
      <c r="AP79" s="56">
        <v>0</v>
      </c>
      <c r="AQ79" s="56">
        <v>0</v>
      </c>
      <c r="AR79" s="56">
        <v>9</v>
      </c>
      <c r="AS79" s="56">
        <v>1</v>
      </c>
      <c r="AT79" s="56">
        <v>1</v>
      </c>
      <c r="AU79" s="56">
        <v>1</v>
      </c>
      <c r="AV79" s="56">
        <v>0</v>
      </c>
      <c r="AW79" s="56">
        <v>1</v>
      </c>
      <c r="AX79" s="56">
        <v>0</v>
      </c>
      <c r="AY79" s="56">
        <v>0</v>
      </c>
      <c r="AZ79" s="56">
        <v>1</v>
      </c>
      <c r="BA79" s="56">
        <v>0</v>
      </c>
      <c r="BB79" s="56">
        <v>0</v>
      </c>
      <c r="BC79" s="56">
        <v>0</v>
      </c>
      <c r="BD79" s="56">
        <v>0</v>
      </c>
      <c r="BE79" s="56">
        <v>14</v>
      </c>
      <c r="BF79" s="56">
        <v>0</v>
      </c>
      <c r="BG79" s="56">
        <v>0</v>
      </c>
      <c r="BH79" s="56" t="s">
        <v>951</v>
      </c>
      <c r="BI79" s="56">
        <v>274876</v>
      </c>
      <c r="BJ79" s="56" t="s">
        <v>951</v>
      </c>
      <c r="BK79" s="56">
        <v>936633</v>
      </c>
      <c r="BL79" s="56">
        <v>229</v>
      </c>
      <c r="BM79" s="56">
        <v>501325</v>
      </c>
      <c r="BN79" s="56">
        <v>105098</v>
      </c>
      <c r="BO79" s="56">
        <v>14</v>
      </c>
      <c r="BP79" s="56">
        <v>319841</v>
      </c>
      <c r="BQ79" s="56">
        <v>57027</v>
      </c>
      <c r="BR79" s="56">
        <v>79488</v>
      </c>
      <c r="BS79" s="56">
        <v>98829</v>
      </c>
      <c r="BT79" s="56">
        <v>65244</v>
      </c>
      <c r="BU79" s="56">
        <v>18392</v>
      </c>
      <c r="BV79" s="56">
        <v>261953</v>
      </c>
      <c r="BW79" s="56">
        <v>0</v>
      </c>
      <c r="BX79" s="56">
        <v>318980</v>
      </c>
      <c r="BY79" s="56">
        <v>302</v>
      </c>
      <c r="BZ79" s="56">
        <v>13563</v>
      </c>
      <c r="CA79" s="56">
        <v>7657</v>
      </c>
      <c r="CB79" s="56">
        <v>11358</v>
      </c>
      <c r="CC79" s="56">
        <v>2645</v>
      </c>
      <c r="CD79" s="56">
        <v>35223</v>
      </c>
      <c r="CE79" s="56">
        <v>35525</v>
      </c>
      <c r="CF79" s="56">
        <v>16</v>
      </c>
      <c r="CG79" s="56">
        <v>7629</v>
      </c>
      <c r="CH79" s="56">
        <v>891</v>
      </c>
      <c r="CI79" s="56">
        <v>25999</v>
      </c>
      <c r="CJ79" s="56">
        <v>7698</v>
      </c>
      <c r="CK79" s="56">
        <v>6384</v>
      </c>
      <c r="CL79" s="56">
        <v>5791</v>
      </c>
      <c r="CM79" s="56">
        <v>0</v>
      </c>
      <c r="CN79" s="56">
        <v>0</v>
      </c>
      <c r="CO79" s="56">
        <v>34519</v>
      </c>
      <c r="CP79" s="56">
        <v>0</v>
      </c>
      <c r="CQ79" s="56">
        <v>34535</v>
      </c>
      <c r="CR79" s="56">
        <v>0</v>
      </c>
      <c r="CS79" s="56">
        <v>341</v>
      </c>
      <c r="CT79" s="56">
        <v>44</v>
      </c>
      <c r="CU79" s="56">
        <v>1275</v>
      </c>
      <c r="DA79" s="56">
        <v>1660</v>
      </c>
      <c r="DB79" s="56">
        <v>1660</v>
      </c>
      <c r="DC79" s="56">
        <v>17.899999999999999</v>
      </c>
      <c r="DD79" s="56">
        <v>41.8</v>
      </c>
      <c r="DE79" s="56">
        <v>59.699999999999996</v>
      </c>
      <c r="DF79" s="56">
        <v>204</v>
      </c>
      <c r="DG79" s="56">
        <v>9503</v>
      </c>
      <c r="DH79" s="56">
        <v>245148</v>
      </c>
      <c r="DI79" s="56">
        <v>173687</v>
      </c>
      <c r="DJ79" s="56">
        <v>302530</v>
      </c>
      <c r="DK79" s="56">
        <v>44509</v>
      </c>
      <c r="DL79" s="56">
        <v>765874</v>
      </c>
      <c r="DM79" s="56">
        <v>13444</v>
      </c>
      <c r="DN79" s="56">
        <v>2366</v>
      </c>
      <c r="DO79" s="56">
        <v>38303</v>
      </c>
      <c r="DP79" s="56">
        <v>39240</v>
      </c>
      <c r="DQ79" s="56">
        <v>17646</v>
      </c>
      <c r="DR79" s="56">
        <v>48624</v>
      </c>
      <c r="DS79" s="56">
        <v>0</v>
      </c>
      <c r="DT79" s="56">
        <v>0</v>
      </c>
      <c r="DU79" s="56">
        <v>54113</v>
      </c>
      <c r="DV79" s="56">
        <v>32786</v>
      </c>
      <c r="DW79" s="56">
        <v>18050</v>
      </c>
      <c r="DX79" s="56">
        <v>79</v>
      </c>
      <c r="DY79" s="56">
        <v>89</v>
      </c>
      <c r="DZ79" s="56">
        <v>94</v>
      </c>
      <c r="EA79" s="56" t="s">
        <v>554</v>
      </c>
      <c r="EB79" s="56" t="s">
        <v>554</v>
      </c>
      <c r="EC79" s="56" t="s">
        <v>554</v>
      </c>
      <c r="ED79" s="56">
        <v>30822</v>
      </c>
      <c r="EE79" s="56">
        <v>110</v>
      </c>
      <c r="EF79" s="56">
        <v>1461199</v>
      </c>
      <c r="EG79" s="56">
        <v>0</v>
      </c>
      <c r="EH79" s="56" t="s">
        <v>55</v>
      </c>
      <c r="EI79" s="56">
        <v>13</v>
      </c>
      <c r="EJ79" s="56">
        <v>1508114</v>
      </c>
      <c r="EK79" s="56">
        <v>624</v>
      </c>
      <c r="EL79" s="56">
        <v>560</v>
      </c>
      <c r="EM79" s="56">
        <v>1981470.2799999998</v>
      </c>
      <c r="EN79" s="56">
        <v>754238.49000000011</v>
      </c>
      <c r="EO79" s="56">
        <v>11345.91</v>
      </c>
      <c r="EP79" s="56">
        <v>86741.069999996689</v>
      </c>
      <c r="EQ79" s="56">
        <v>60312.289999999382</v>
      </c>
      <c r="ER79" s="56">
        <v>49265.300000000352</v>
      </c>
      <c r="ES79" s="56">
        <v>14831.240000000182</v>
      </c>
      <c r="ET79" s="56">
        <v>42850.320000000007</v>
      </c>
      <c r="EU79" s="56">
        <v>13910.589999999987</v>
      </c>
      <c r="EV79" s="56">
        <v>1301.4699999999996</v>
      </c>
      <c r="EW79" s="56">
        <v>12364.139999999996</v>
      </c>
      <c r="EX79" s="56">
        <v>53804.07</v>
      </c>
      <c r="EY79" s="56">
        <v>20889.830000000002</v>
      </c>
      <c r="EZ79" s="56">
        <v>107608.12</v>
      </c>
      <c r="FA79" s="56">
        <v>0</v>
      </c>
      <c r="FB79" s="56">
        <v>0</v>
      </c>
      <c r="FC79" s="56">
        <v>20600.958333333336</v>
      </c>
      <c r="FD79" s="56">
        <v>385.36</v>
      </c>
      <c r="FE79" s="56">
        <v>0</v>
      </c>
      <c r="FF79" s="56">
        <v>496210.6683333299</v>
      </c>
      <c r="FG79" s="56">
        <v>152025.85999999999</v>
      </c>
      <c r="FH79" s="56">
        <v>868848.79166666931</v>
      </c>
      <c r="FI79" s="56">
        <v>53218.400000000009</v>
      </c>
      <c r="FJ79" s="56">
        <v>13203</v>
      </c>
      <c r="FK79" s="56">
        <v>450483.34</v>
      </c>
      <c r="FL79" s="56">
        <v>4769698.8299999991</v>
      </c>
      <c r="FM79" s="56">
        <v>74844.959999999977</v>
      </c>
      <c r="FN79" s="56">
        <v>15254.71</v>
      </c>
      <c r="FO79" s="56">
        <v>190992.06</v>
      </c>
      <c r="FP79" s="56">
        <v>24621.999999999996</v>
      </c>
      <c r="FQ79" s="56">
        <v>47932.329999999951</v>
      </c>
      <c r="FR79" s="56">
        <v>1536054</v>
      </c>
      <c r="FS79" s="56">
        <v>0</v>
      </c>
      <c r="FT79" s="56">
        <v>111119.41000000013</v>
      </c>
      <c r="FU79" s="56">
        <v>0</v>
      </c>
      <c r="FV79" s="56">
        <v>2000819.4700000002</v>
      </c>
      <c r="FW79" s="56">
        <v>2768879.3599999989</v>
      </c>
      <c r="FX79" s="56">
        <v>1604240.5</v>
      </c>
      <c r="FY79" s="56">
        <v>2092405</v>
      </c>
      <c r="FZ79" s="56">
        <v>785120</v>
      </c>
      <c r="GA79" s="56">
        <v>505742</v>
      </c>
      <c r="GB79" s="56">
        <v>1286418</v>
      </c>
      <c r="GC79" s="56">
        <v>4669685</v>
      </c>
      <c r="GD79" s="56">
        <v>2014285</v>
      </c>
      <c r="GE79" s="56">
        <v>2655400</v>
      </c>
      <c r="GF79" s="56">
        <v>1618779.575</v>
      </c>
      <c r="GG79" s="56">
        <v>0</v>
      </c>
      <c r="GH79" s="56">
        <v>14268.01</v>
      </c>
      <c r="GI79" s="56">
        <v>0</v>
      </c>
      <c r="GJ79" s="56">
        <v>0</v>
      </c>
      <c r="GK79" s="56">
        <v>0</v>
      </c>
      <c r="GL79" s="56">
        <v>0</v>
      </c>
      <c r="GM79" s="56">
        <v>14268.01</v>
      </c>
      <c r="GN79" s="56" t="s">
        <v>7312</v>
      </c>
      <c r="GO79" s="56" t="s">
        <v>554</v>
      </c>
      <c r="GP79" s="56" t="s">
        <v>7313</v>
      </c>
      <c r="GQ79" s="56" t="s">
        <v>7314</v>
      </c>
      <c r="GR79" s="56" t="s">
        <v>554</v>
      </c>
      <c r="GS79" s="56" t="s">
        <v>554</v>
      </c>
      <c r="GT79" s="56" t="s">
        <v>554</v>
      </c>
      <c r="GU79" s="56" t="s">
        <v>7315</v>
      </c>
      <c r="GW79" s="56">
        <v>14</v>
      </c>
      <c r="GX79" s="56">
        <v>0</v>
      </c>
      <c r="GY79" s="56">
        <v>14</v>
      </c>
      <c r="GZ79" s="56">
        <v>0</v>
      </c>
      <c r="HA79" s="56">
        <v>0</v>
      </c>
      <c r="HB79" s="56">
        <v>0</v>
      </c>
    </row>
    <row r="80" spans="1:210" ht="12.75" customHeight="1" x14ac:dyDescent="0.3">
      <c r="A80" s="397" t="s">
        <v>201</v>
      </c>
      <c r="B80" s="423">
        <v>29</v>
      </c>
      <c r="C80" s="397" t="s">
        <v>12</v>
      </c>
      <c r="D80" s="397" t="s">
        <v>4395</v>
      </c>
      <c r="E80" s="56" t="s">
        <v>1370</v>
      </c>
      <c r="F80" s="398" t="s">
        <v>900</v>
      </c>
      <c r="G80" s="397">
        <v>48</v>
      </c>
      <c r="H80" s="397">
        <v>0</v>
      </c>
      <c r="I80" s="56" t="s">
        <v>811</v>
      </c>
      <c r="J80" s="56" t="s">
        <v>38</v>
      </c>
      <c r="L80" s="56" t="s">
        <v>529</v>
      </c>
      <c r="M80" s="56">
        <v>3</v>
      </c>
      <c r="N80" s="56">
        <v>0</v>
      </c>
      <c r="O80" s="56">
        <v>1</v>
      </c>
      <c r="P80" s="56">
        <v>0</v>
      </c>
      <c r="Q80" s="56">
        <v>0</v>
      </c>
      <c r="R80" s="56">
        <v>3</v>
      </c>
      <c r="S80" s="56">
        <v>4</v>
      </c>
      <c r="T80" s="56">
        <v>5</v>
      </c>
      <c r="U80" s="56">
        <v>11</v>
      </c>
      <c r="V80" s="56">
        <v>0</v>
      </c>
      <c r="W80" s="56">
        <v>0</v>
      </c>
      <c r="X80" s="56">
        <v>0</v>
      </c>
      <c r="Y80" s="56">
        <v>0</v>
      </c>
      <c r="Z80" s="56">
        <v>0</v>
      </c>
      <c r="AA80" s="56">
        <v>27</v>
      </c>
      <c r="AB80" s="56">
        <v>0</v>
      </c>
      <c r="AC80" s="56">
        <v>0</v>
      </c>
      <c r="AD80" s="56">
        <v>0</v>
      </c>
      <c r="AE80" s="56">
        <v>0</v>
      </c>
      <c r="AF80" s="56">
        <v>0</v>
      </c>
      <c r="AG80" s="56">
        <v>0</v>
      </c>
      <c r="AH80" s="56">
        <v>0</v>
      </c>
      <c r="AI80" s="56">
        <v>0</v>
      </c>
      <c r="AJ80" s="56">
        <v>0</v>
      </c>
      <c r="AK80" s="56">
        <v>0</v>
      </c>
      <c r="AL80" s="56">
        <v>0</v>
      </c>
      <c r="AM80" s="56">
        <v>0</v>
      </c>
      <c r="AN80" s="56">
        <v>0</v>
      </c>
      <c r="AO80" s="56">
        <v>0</v>
      </c>
      <c r="AP80" s="56">
        <v>0</v>
      </c>
      <c r="AQ80" s="56">
        <v>3</v>
      </c>
      <c r="AR80" s="56">
        <v>0</v>
      </c>
      <c r="AS80" s="56">
        <v>1</v>
      </c>
      <c r="AT80" s="56">
        <v>0</v>
      </c>
      <c r="AU80" s="56">
        <v>0</v>
      </c>
      <c r="AV80" s="56">
        <v>3</v>
      </c>
      <c r="AW80" s="56">
        <v>4</v>
      </c>
      <c r="AX80" s="56">
        <v>5</v>
      </c>
      <c r="AY80" s="56">
        <v>11</v>
      </c>
      <c r="AZ80" s="56">
        <v>0</v>
      </c>
      <c r="BA80" s="56">
        <v>0</v>
      </c>
      <c r="BB80" s="56">
        <v>0</v>
      </c>
      <c r="BC80" s="56">
        <v>0</v>
      </c>
      <c r="BD80" s="56">
        <v>0</v>
      </c>
      <c r="BE80" s="56">
        <v>27</v>
      </c>
      <c r="BF80" s="56">
        <v>0</v>
      </c>
      <c r="BG80" s="56">
        <v>0</v>
      </c>
      <c r="BH80" s="56" t="s">
        <v>6530</v>
      </c>
      <c r="BI80" s="56">
        <v>341020</v>
      </c>
      <c r="BJ80" s="56" t="s">
        <v>6530</v>
      </c>
      <c r="BK80" s="56">
        <v>458785</v>
      </c>
      <c r="BL80" s="56">
        <v>230</v>
      </c>
      <c r="BM80" s="56">
        <v>398772.3</v>
      </c>
      <c r="BN80" s="56">
        <v>135719.6</v>
      </c>
      <c r="BO80" s="56">
        <v>27</v>
      </c>
      <c r="BP80" s="56">
        <v>702630</v>
      </c>
      <c r="BQ80" s="56">
        <v>304003</v>
      </c>
      <c r="BR80" s="56">
        <v>114627</v>
      </c>
      <c r="BS80" s="56">
        <v>109442</v>
      </c>
      <c r="BT80" s="56">
        <v>110104</v>
      </c>
      <c r="BU80" s="56">
        <v>24807</v>
      </c>
      <c r="BV80" s="56">
        <v>358980</v>
      </c>
      <c r="BW80" s="56">
        <v>38118</v>
      </c>
      <c r="BX80" s="56">
        <v>701101</v>
      </c>
      <c r="BY80" s="56">
        <v>2103</v>
      </c>
      <c r="BZ80" s="56">
        <v>18843</v>
      </c>
      <c r="CA80" s="56">
        <v>8952</v>
      </c>
      <c r="CB80" s="56">
        <v>16941</v>
      </c>
      <c r="CC80" s="56">
        <v>2684</v>
      </c>
      <c r="CD80" s="56">
        <v>47420</v>
      </c>
      <c r="CE80" s="56">
        <v>49523</v>
      </c>
      <c r="CF80" s="56">
        <v>0</v>
      </c>
      <c r="CG80" s="56">
        <v>14456</v>
      </c>
      <c r="CH80" s="56">
        <v>3200</v>
      </c>
      <c r="CI80" s="56">
        <v>25829</v>
      </c>
      <c r="CJ80" s="56">
        <v>15327</v>
      </c>
      <c r="CK80" s="56">
        <v>138</v>
      </c>
      <c r="CL80" s="56">
        <v>6885</v>
      </c>
      <c r="CM80" s="56">
        <v>2412072</v>
      </c>
      <c r="CN80" s="56">
        <v>0</v>
      </c>
      <c r="CO80" s="56">
        <v>43485</v>
      </c>
      <c r="CP80" s="56">
        <v>4028</v>
      </c>
      <c r="CQ80" s="56">
        <v>47513</v>
      </c>
      <c r="CR80" s="56">
        <v>0</v>
      </c>
      <c r="CS80" s="56">
        <v>1188</v>
      </c>
      <c r="CT80" s="56">
        <v>451</v>
      </c>
      <c r="CU80" s="56">
        <v>1844</v>
      </c>
      <c r="DA80" s="56">
        <v>3483</v>
      </c>
      <c r="DB80" s="56">
        <v>3483</v>
      </c>
      <c r="DC80" s="56">
        <v>21.5</v>
      </c>
      <c r="DD80" s="56">
        <v>88.8</v>
      </c>
      <c r="DE80" s="56">
        <v>110.3</v>
      </c>
      <c r="DF80" s="56">
        <v>257</v>
      </c>
      <c r="DG80" s="56">
        <v>5267</v>
      </c>
      <c r="DH80" s="56">
        <v>460103</v>
      </c>
      <c r="DI80" s="56">
        <v>360939</v>
      </c>
      <c r="DJ80" s="56">
        <v>583331</v>
      </c>
      <c r="DK80" s="56">
        <v>71435</v>
      </c>
      <c r="DL80" s="56">
        <v>1475808</v>
      </c>
      <c r="DM80" s="56">
        <v>16326</v>
      </c>
      <c r="DN80" s="56">
        <v>7546</v>
      </c>
      <c r="DO80" s="56">
        <v>27635</v>
      </c>
      <c r="DP80" s="56">
        <v>26286</v>
      </c>
      <c r="DQ80" s="56">
        <v>23847</v>
      </c>
      <c r="DR80" s="56">
        <v>40266</v>
      </c>
      <c r="DS80" s="56">
        <v>8887</v>
      </c>
      <c r="DT80" s="56">
        <v>0</v>
      </c>
      <c r="DU80" s="56">
        <v>51507</v>
      </c>
      <c r="DV80" s="56">
        <v>167315</v>
      </c>
      <c r="DW80" s="56">
        <v>124807</v>
      </c>
      <c r="DX80" s="56">
        <v>37</v>
      </c>
      <c r="DY80" s="56">
        <v>67</v>
      </c>
      <c r="DZ80" s="56">
        <v>84</v>
      </c>
      <c r="EA80" s="56">
        <v>164767</v>
      </c>
      <c r="EB80" s="56">
        <v>1950</v>
      </c>
      <c r="EC80" s="56" t="s">
        <v>54</v>
      </c>
      <c r="ED80" s="56">
        <v>71962</v>
      </c>
      <c r="EE80" s="56">
        <v>278</v>
      </c>
      <c r="EF80" s="56">
        <v>1399274</v>
      </c>
      <c r="EG80" s="56">
        <v>0</v>
      </c>
      <c r="EH80" s="56" t="s">
        <v>55</v>
      </c>
      <c r="EI80" s="56">
        <v>25</v>
      </c>
      <c r="EJ80" s="56">
        <v>264023</v>
      </c>
      <c r="EK80" s="56">
        <v>87</v>
      </c>
      <c r="EL80" s="56">
        <v>54</v>
      </c>
      <c r="EM80" s="56">
        <v>3370763</v>
      </c>
      <c r="EN80" s="56">
        <v>192030</v>
      </c>
      <c r="EO80" s="56">
        <v>14543</v>
      </c>
      <c r="EP80" s="56">
        <v>101559</v>
      </c>
      <c r="EQ80" s="56">
        <v>72484</v>
      </c>
      <c r="ER80" s="56">
        <v>79210</v>
      </c>
      <c r="ES80" s="56">
        <v>15842</v>
      </c>
      <c r="ET80" s="56">
        <v>31716</v>
      </c>
      <c r="EU80" s="56">
        <v>35659</v>
      </c>
      <c r="EV80" s="56">
        <v>8953</v>
      </c>
      <c r="EW80" s="56">
        <v>26338</v>
      </c>
      <c r="EX80" s="56">
        <v>21100</v>
      </c>
      <c r="EY80" s="56">
        <v>46137</v>
      </c>
      <c r="EZ80" s="56">
        <v>22893</v>
      </c>
      <c r="FA80" s="56">
        <v>589</v>
      </c>
      <c r="FB80" s="56">
        <v>0</v>
      </c>
      <c r="FC80" s="56">
        <v>0</v>
      </c>
      <c r="FD80" s="56">
        <v>0</v>
      </c>
      <c r="FE80" s="56">
        <v>0</v>
      </c>
      <c r="FF80" s="56">
        <v>477023</v>
      </c>
      <c r="FG80" s="56">
        <v>0</v>
      </c>
      <c r="FH80" s="56">
        <v>3059</v>
      </c>
      <c r="FI80" s="56">
        <v>5399</v>
      </c>
      <c r="FJ80" s="56">
        <v>29146</v>
      </c>
      <c r="FK80" s="56">
        <v>108795</v>
      </c>
      <c r="FL80" s="56">
        <v>4186215</v>
      </c>
      <c r="FM80" s="56">
        <v>57927</v>
      </c>
      <c r="FN80" s="56">
        <v>466</v>
      </c>
      <c r="FO80" s="56">
        <v>129994</v>
      </c>
      <c r="FP80" s="56">
        <v>31206</v>
      </c>
      <c r="FQ80" s="56">
        <v>0</v>
      </c>
      <c r="FR80" s="56">
        <v>0</v>
      </c>
      <c r="FS80" s="56">
        <v>0</v>
      </c>
      <c r="FT80" s="56">
        <v>69149</v>
      </c>
      <c r="FU80" s="56">
        <v>0</v>
      </c>
      <c r="FV80" s="56">
        <v>288742</v>
      </c>
      <c r="FW80" s="56">
        <v>3897473</v>
      </c>
      <c r="FX80" s="56" t="s">
        <v>554</v>
      </c>
      <c r="FY80" s="56">
        <v>3700000</v>
      </c>
      <c r="FZ80" s="56">
        <v>238000</v>
      </c>
      <c r="GA80" s="56">
        <v>540000</v>
      </c>
      <c r="GB80" s="56">
        <v>150000</v>
      </c>
      <c r="GC80" s="56">
        <v>4628000</v>
      </c>
      <c r="GD80" s="56">
        <v>160000</v>
      </c>
      <c r="GE80" s="56">
        <v>4468000</v>
      </c>
      <c r="GF80" s="56" t="s">
        <v>554</v>
      </c>
      <c r="GG80" s="56">
        <v>0</v>
      </c>
      <c r="GH80" s="56">
        <v>8814</v>
      </c>
      <c r="GI80" s="56">
        <v>29000</v>
      </c>
      <c r="GJ80" s="56">
        <v>0</v>
      </c>
      <c r="GK80" s="56">
        <v>0</v>
      </c>
      <c r="GL80" s="56">
        <v>0</v>
      </c>
      <c r="GM80" s="56">
        <v>37814</v>
      </c>
      <c r="GN80" s="56" t="s">
        <v>554</v>
      </c>
      <c r="GO80" s="56" t="s">
        <v>554</v>
      </c>
      <c r="GP80" s="56" t="s">
        <v>554</v>
      </c>
      <c r="GQ80" s="56" t="s">
        <v>554</v>
      </c>
      <c r="GR80" s="56" t="s">
        <v>554</v>
      </c>
      <c r="GS80" s="56" t="s">
        <v>554</v>
      </c>
      <c r="GT80" s="56" t="s">
        <v>554</v>
      </c>
      <c r="GU80" s="56" t="s">
        <v>554</v>
      </c>
      <c r="GW80" s="56">
        <v>27</v>
      </c>
      <c r="GX80" s="56">
        <v>0</v>
      </c>
      <c r="GY80" s="56">
        <v>27</v>
      </c>
      <c r="GZ80" s="56">
        <v>0</v>
      </c>
      <c r="HA80" s="56">
        <v>0</v>
      </c>
      <c r="HB80" s="56">
        <v>0</v>
      </c>
    </row>
    <row r="81" spans="1:210" ht="12.75" customHeight="1" x14ac:dyDescent="0.3">
      <c r="A81" s="397" t="s">
        <v>201</v>
      </c>
      <c r="B81" s="423">
        <v>30</v>
      </c>
      <c r="C81" s="397" t="s">
        <v>12</v>
      </c>
      <c r="D81" s="397" t="s">
        <v>4396</v>
      </c>
      <c r="E81" s="56" t="s">
        <v>4397</v>
      </c>
      <c r="F81" s="398" t="s">
        <v>900</v>
      </c>
      <c r="G81" s="397">
        <v>53</v>
      </c>
      <c r="H81" s="397">
        <v>0</v>
      </c>
      <c r="I81" s="56" t="s">
        <v>6476</v>
      </c>
      <c r="J81" s="56" t="s">
        <v>38</v>
      </c>
      <c r="L81" s="56" t="s">
        <v>733</v>
      </c>
      <c r="M81" s="56">
        <v>1</v>
      </c>
      <c r="N81" s="56">
        <v>0</v>
      </c>
      <c r="O81" s="56">
        <v>0</v>
      </c>
      <c r="P81" s="56">
        <v>0</v>
      </c>
      <c r="Q81" s="56">
        <v>6</v>
      </c>
      <c r="R81" s="56">
        <v>0</v>
      </c>
      <c r="S81" s="56">
        <v>0</v>
      </c>
      <c r="T81" s="56">
        <v>5</v>
      </c>
      <c r="U81" s="56">
        <v>0</v>
      </c>
      <c r="V81" s="56">
        <v>0</v>
      </c>
      <c r="W81" s="56">
        <v>0</v>
      </c>
      <c r="X81" s="56">
        <v>0</v>
      </c>
      <c r="Y81" s="56">
        <v>0</v>
      </c>
      <c r="Z81" s="56">
        <v>0</v>
      </c>
      <c r="AA81" s="56">
        <v>12</v>
      </c>
      <c r="AB81" s="56">
        <v>0</v>
      </c>
      <c r="AC81" s="56">
        <v>0</v>
      </c>
      <c r="AD81" s="56">
        <v>0</v>
      </c>
      <c r="AE81" s="56">
        <v>0</v>
      </c>
      <c r="AF81" s="56">
        <v>0</v>
      </c>
      <c r="AG81" s="56">
        <v>0</v>
      </c>
      <c r="AH81" s="56">
        <v>0</v>
      </c>
      <c r="AI81" s="56">
        <v>0</v>
      </c>
      <c r="AJ81" s="56">
        <v>1</v>
      </c>
      <c r="AK81" s="56">
        <v>0</v>
      </c>
      <c r="AL81" s="56">
        <v>0</v>
      </c>
      <c r="AM81" s="56">
        <v>0</v>
      </c>
      <c r="AN81" s="56">
        <v>0</v>
      </c>
      <c r="AO81" s="56">
        <v>0</v>
      </c>
      <c r="AP81" s="56">
        <v>1</v>
      </c>
      <c r="AQ81" s="56">
        <v>1</v>
      </c>
      <c r="AR81" s="56">
        <v>0</v>
      </c>
      <c r="AS81" s="56">
        <v>0</v>
      </c>
      <c r="AT81" s="56">
        <v>0</v>
      </c>
      <c r="AU81" s="56">
        <v>6</v>
      </c>
      <c r="AV81" s="56">
        <v>0</v>
      </c>
      <c r="AW81" s="56">
        <v>0</v>
      </c>
      <c r="AX81" s="56">
        <v>5</v>
      </c>
      <c r="AY81" s="56">
        <v>1</v>
      </c>
      <c r="AZ81" s="56">
        <v>0</v>
      </c>
      <c r="BA81" s="56">
        <v>0</v>
      </c>
      <c r="BB81" s="56">
        <v>0</v>
      </c>
      <c r="BC81" s="56">
        <v>0</v>
      </c>
      <c r="BD81" s="56">
        <v>0</v>
      </c>
      <c r="BE81" s="56">
        <v>13</v>
      </c>
      <c r="BF81" s="56" t="s">
        <v>554</v>
      </c>
      <c r="BG81" s="56" t="s">
        <v>554</v>
      </c>
      <c r="BH81" s="56" t="s">
        <v>1091</v>
      </c>
      <c r="BI81" s="56">
        <v>165275</v>
      </c>
      <c r="BJ81" s="56" t="s">
        <v>1091</v>
      </c>
      <c r="BK81" s="56">
        <v>150009</v>
      </c>
      <c r="BL81" s="56">
        <v>149</v>
      </c>
      <c r="BM81" s="56">
        <v>350016</v>
      </c>
      <c r="BN81" s="56">
        <v>43722</v>
      </c>
      <c r="BO81" s="56">
        <v>12</v>
      </c>
      <c r="BP81" s="56">
        <v>200526</v>
      </c>
      <c r="BQ81" s="56">
        <v>9233</v>
      </c>
      <c r="BR81" s="56">
        <v>63843</v>
      </c>
      <c r="BS81" s="56">
        <v>40355</v>
      </c>
      <c r="BT81" s="56">
        <v>63931</v>
      </c>
      <c r="BU81" s="56">
        <v>21393</v>
      </c>
      <c r="BV81" s="56">
        <v>189522</v>
      </c>
      <c r="BW81" s="56">
        <v>0</v>
      </c>
      <c r="BX81" s="56">
        <v>198755</v>
      </c>
      <c r="BY81" s="56">
        <v>156</v>
      </c>
      <c r="BZ81" s="56">
        <v>13539</v>
      </c>
      <c r="CA81" s="56">
        <v>8710</v>
      </c>
      <c r="CB81" s="56">
        <v>12070</v>
      </c>
      <c r="CC81" s="56">
        <v>2491</v>
      </c>
      <c r="CD81" s="56">
        <v>36810</v>
      </c>
      <c r="CE81" s="56">
        <v>36966</v>
      </c>
      <c r="CF81" s="56">
        <v>0</v>
      </c>
      <c r="CG81" s="56">
        <v>4024</v>
      </c>
      <c r="CH81" s="56">
        <v>955</v>
      </c>
      <c r="CI81" s="56">
        <v>3256</v>
      </c>
      <c r="CJ81" s="56">
        <v>4619</v>
      </c>
      <c r="CK81" s="56">
        <v>6450</v>
      </c>
      <c r="CL81" s="56">
        <v>21022</v>
      </c>
      <c r="CM81" s="56">
        <v>15000000</v>
      </c>
      <c r="CN81" s="56">
        <v>0</v>
      </c>
      <c r="CO81" s="56">
        <v>8235</v>
      </c>
      <c r="CP81" s="56">
        <v>0</v>
      </c>
      <c r="CQ81" s="56">
        <v>8235</v>
      </c>
      <c r="CR81" s="56">
        <v>0</v>
      </c>
      <c r="CS81" s="56">
        <v>314</v>
      </c>
      <c r="CT81" s="56">
        <v>139</v>
      </c>
      <c r="CU81" s="56">
        <v>278</v>
      </c>
      <c r="DA81" s="56">
        <v>731</v>
      </c>
      <c r="DB81" s="56">
        <v>731</v>
      </c>
      <c r="DC81" s="56">
        <v>5</v>
      </c>
      <c r="DD81" s="56">
        <v>52</v>
      </c>
      <c r="DE81" s="56">
        <v>57</v>
      </c>
      <c r="DF81" s="56">
        <v>120</v>
      </c>
      <c r="DG81" s="56">
        <v>3240</v>
      </c>
      <c r="DH81" s="56">
        <v>308405</v>
      </c>
      <c r="DI81" s="56">
        <v>108914</v>
      </c>
      <c r="DJ81" s="56">
        <v>339368</v>
      </c>
      <c r="DK81" s="56">
        <v>48759</v>
      </c>
      <c r="DL81" s="56">
        <v>805446</v>
      </c>
      <c r="DM81" s="56">
        <v>12612</v>
      </c>
      <c r="DN81" s="56">
        <v>3245</v>
      </c>
      <c r="DO81" s="56">
        <v>3229</v>
      </c>
      <c r="DP81" s="56">
        <v>17774</v>
      </c>
      <c r="DQ81" s="56">
        <v>132193</v>
      </c>
      <c r="DR81" s="56">
        <v>38294</v>
      </c>
      <c r="DS81" s="56">
        <v>115730</v>
      </c>
      <c r="DT81" s="56">
        <v>0</v>
      </c>
      <c r="DU81" s="56">
        <v>19086</v>
      </c>
      <c r="DV81" s="56">
        <v>34085</v>
      </c>
      <c r="DW81" s="56">
        <v>12312</v>
      </c>
      <c r="DX81" s="56">
        <v>76</v>
      </c>
      <c r="DY81" s="56">
        <v>82</v>
      </c>
      <c r="DZ81" s="56">
        <v>90</v>
      </c>
      <c r="EA81" s="56" t="s">
        <v>554</v>
      </c>
      <c r="EB81" s="56">
        <v>2028</v>
      </c>
      <c r="EC81" s="56" t="s">
        <v>554</v>
      </c>
      <c r="ED81" s="56">
        <v>25574</v>
      </c>
      <c r="EE81" s="56">
        <v>288</v>
      </c>
      <c r="EF81" s="56">
        <v>879845</v>
      </c>
      <c r="EG81" s="56" t="s">
        <v>554</v>
      </c>
      <c r="EH81" s="56" t="s">
        <v>554</v>
      </c>
      <c r="EI81" s="56">
        <v>12</v>
      </c>
      <c r="EJ81" s="56">
        <v>7012102</v>
      </c>
      <c r="EK81" s="56">
        <v>27</v>
      </c>
      <c r="EL81" s="56">
        <v>186</v>
      </c>
      <c r="EM81" s="56">
        <v>1940381.29</v>
      </c>
      <c r="EN81" s="56">
        <v>506631</v>
      </c>
      <c r="EO81" s="56">
        <v>1737</v>
      </c>
      <c r="EP81" s="56">
        <v>90436.98</v>
      </c>
      <c r="EQ81" s="56">
        <v>30188</v>
      </c>
      <c r="ER81" s="56">
        <v>56370</v>
      </c>
      <c r="ES81" s="56">
        <v>11322</v>
      </c>
      <c r="ET81" s="56">
        <v>17490</v>
      </c>
      <c r="EU81" s="56">
        <v>13424</v>
      </c>
      <c r="EV81" s="56">
        <v>3053</v>
      </c>
      <c r="EW81" s="56">
        <v>2313</v>
      </c>
      <c r="EX81" s="56">
        <v>4768</v>
      </c>
      <c r="EY81" s="56">
        <v>10406</v>
      </c>
      <c r="EZ81" s="56">
        <v>19059</v>
      </c>
      <c r="FA81" s="56">
        <v>4884.6000000000004</v>
      </c>
      <c r="FB81" s="56">
        <v>0</v>
      </c>
      <c r="FC81" s="56">
        <v>0</v>
      </c>
      <c r="FD81" s="56">
        <v>5620</v>
      </c>
      <c r="FE81" s="56">
        <v>539</v>
      </c>
      <c r="FF81" s="56">
        <v>271610.57999999996</v>
      </c>
      <c r="FG81" s="56">
        <v>38532.49</v>
      </c>
      <c r="FH81" s="56">
        <v>50745.91</v>
      </c>
      <c r="FI81" s="56">
        <v>3523.57</v>
      </c>
      <c r="FJ81" s="56">
        <v>332404.92</v>
      </c>
      <c r="FK81" s="56">
        <v>195269</v>
      </c>
      <c r="FL81" s="56">
        <v>3339098.7600000002</v>
      </c>
      <c r="FM81" s="56">
        <v>56271.02</v>
      </c>
      <c r="FN81" s="56">
        <v>9630.8700000000008</v>
      </c>
      <c r="FO81" s="56">
        <v>27477.09</v>
      </c>
      <c r="FP81" s="56">
        <v>7562.76</v>
      </c>
      <c r="FQ81" s="56">
        <v>646</v>
      </c>
      <c r="FR81" s="56">
        <v>1100</v>
      </c>
      <c r="FS81" s="56">
        <v>0</v>
      </c>
      <c r="FT81" s="56">
        <v>41848.910000000003</v>
      </c>
      <c r="FU81" s="56">
        <v>701.73</v>
      </c>
      <c r="FV81" s="56">
        <v>145238.38</v>
      </c>
      <c r="FW81" s="56">
        <v>3193860.3800000004</v>
      </c>
      <c r="FX81" s="56">
        <v>651961.1</v>
      </c>
      <c r="FY81" s="56">
        <v>1994806</v>
      </c>
      <c r="FZ81" s="56">
        <v>506631</v>
      </c>
      <c r="GA81" s="56">
        <v>277210</v>
      </c>
      <c r="GB81" s="56">
        <v>423535</v>
      </c>
      <c r="GC81" s="56">
        <v>3202182</v>
      </c>
      <c r="GD81" s="56">
        <v>101650</v>
      </c>
      <c r="GE81" s="56">
        <v>3100532</v>
      </c>
      <c r="GF81" s="56">
        <v>652000</v>
      </c>
      <c r="GG81" s="56">
        <v>3526387</v>
      </c>
      <c r="GH81" s="56">
        <v>0</v>
      </c>
      <c r="GI81" s="56">
        <v>61325</v>
      </c>
      <c r="GJ81" s="56">
        <v>0</v>
      </c>
      <c r="GK81" s="56">
        <v>0</v>
      </c>
      <c r="GL81" s="56">
        <v>319001</v>
      </c>
      <c r="GM81" s="56">
        <v>3906713</v>
      </c>
      <c r="GN81" s="56" t="s">
        <v>554</v>
      </c>
      <c r="GO81" s="56" t="s">
        <v>554</v>
      </c>
      <c r="GP81" s="56" t="s">
        <v>554</v>
      </c>
      <c r="GQ81" s="56" t="s">
        <v>7305</v>
      </c>
      <c r="GR81" s="56" t="s">
        <v>3484</v>
      </c>
      <c r="GS81" s="56" t="s">
        <v>554</v>
      </c>
      <c r="GT81" s="56" t="s">
        <v>554</v>
      </c>
      <c r="GU81" s="56" t="s">
        <v>554</v>
      </c>
      <c r="GW81" s="56">
        <v>12</v>
      </c>
      <c r="GX81" s="56">
        <v>1</v>
      </c>
      <c r="GY81" s="56">
        <v>12</v>
      </c>
      <c r="GZ81" s="56">
        <v>1</v>
      </c>
      <c r="HA81" s="56">
        <v>0</v>
      </c>
      <c r="HB81" s="56">
        <v>0</v>
      </c>
    </row>
    <row r="82" spans="1:210" ht="12.75" customHeight="1" x14ac:dyDescent="0.3">
      <c r="A82" s="397" t="s">
        <v>201</v>
      </c>
      <c r="B82" s="423">
        <v>31</v>
      </c>
      <c r="C82" s="397" t="s">
        <v>12</v>
      </c>
      <c r="D82" s="397" t="s">
        <v>4398</v>
      </c>
      <c r="E82" s="56" t="s">
        <v>1371</v>
      </c>
      <c r="F82" s="398" t="s">
        <v>900</v>
      </c>
      <c r="G82" s="397">
        <v>44.5</v>
      </c>
      <c r="H82" s="397">
        <v>0</v>
      </c>
      <c r="I82" s="56" t="s">
        <v>811</v>
      </c>
      <c r="J82" s="56" t="s">
        <v>38</v>
      </c>
      <c r="L82" s="56" t="s">
        <v>736</v>
      </c>
      <c r="M82" s="56">
        <v>0</v>
      </c>
      <c r="N82" s="56">
        <v>0</v>
      </c>
      <c r="O82" s="56">
        <v>1</v>
      </c>
      <c r="P82" s="56">
        <v>7</v>
      </c>
      <c r="Q82" s="56">
        <v>1</v>
      </c>
      <c r="R82" s="56">
        <v>4</v>
      </c>
      <c r="S82" s="56">
        <v>0</v>
      </c>
      <c r="T82" s="56">
        <v>0</v>
      </c>
      <c r="U82" s="56">
        <v>2</v>
      </c>
      <c r="V82" s="56">
        <v>0</v>
      </c>
      <c r="W82" s="56">
        <v>1</v>
      </c>
      <c r="X82" s="56">
        <v>1</v>
      </c>
      <c r="Y82" s="56">
        <v>0</v>
      </c>
      <c r="Z82" s="56">
        <v>0</v>
      </c>
      <c r="AA82" s="56">
        <v>17</v>
      </c>
      <c r="AB82" s="56">
        <v>0</v>
      </c>
      <c r="AC82" s="56">
        <v>0</v>
      </c>
      <c r="AD82" s="56">
        <v>0</v>
      </c>
      <c r="AE82" s="56">
        <v>0</v>
      </c>
      <c r="AF82" s="56">
        <v>0</v>
      </c>
      <c r="AG82" s="56">
        <v>0</v>
      </c>
      <c r="AH82" s="56">
        <v>0</v>
      </c>
      <c r="AI82" s="56">
        <v>0</v>
      </c>
      <c r="AJ82" s="56">
        <v>0</v>
      </c>
      <c r="AK82" s="56">
        <v>0</v>
      </c>
      <c r="AL82" s="56">
        <v>0</v>
      </c>
      <c r="AM82" s="56">
        <v>0</v>
      </c>
      <c r="AN82" s="56">
        <v>0</v>
      </c>
      <c r="AO82" s="56">
        <v>1</v>
      </c>
      <c r="AP82" s="56">
        <v>1</v>
      </c>
      <c r="AQ82" s="56">
        <v>0</v>
      </c>
      <c r="AR82" s="56">
        <v>0</v>
      </c>
      <c r="AS82" s="56">
        <v>1</v>
      </c>
      <c r="AT82" s="56">
        <v>7</v>
      </c>
      <c r="AU82" s="56">
        <v>1</v>
      </c>
      <c r="AV82" s="56">
        <v>4</v>
      </c>
      <c r="AW82" s="56">
        <v>0</v>
      </c>
      <c r="AX82" s="56">
        <v>0</v>
      </c>
      <c r="AY82" s="56">
        <v>2</v>
      </c>
      <c r="AZ82" s="56">
        <v>0</v>
      </c>
      <c r="BA82" s="56">
        <v>1</v>
      </c>
      <c r="BB82" s="56">
        <v>1</v>
      </c>
      <c r="BC82" s="56">
        <v>0</v>
      </c>
      <c r="BD82" s="56">
        <v>1</v>
      </c>
      <c r="BE82" s="56">
        <v>18</v>
      </c>
      <c r="BF82" s="56">
        <v>0</v>
      </c>
      <c r="BG82" s="56">
        <v>0</v>
      </c>
      <c r="BH82" s="56" t="s">
        <v>1099</v>
      </c>
      <c r="BI82" s="56">
        <v>290659</v>
      </c>
      <c r="BJ82" s="56" t="s">
        <v>1099</v>
      </c>
      <c r="BK82" s="56">
        <v>191196</v>
      </c>
      <c r="BL82" s="56">
        <v>160</v>
      </c>
      <c r="BM82" s="56">
        <v>255639</v>
      </c>
      <c r="BN82" s="56">
        <v>61692</v>
      </c>
      <c r="BO82" s="56">
        <v>15</v>
      </c>
      <c r="BP82" s="56">
        <v>403176</v>
      </c>
      <c r="BQ82" s="56">
        <v>17046</v>
      </c>
      <c r="BR82" s="56">
        <v>121781</v>
      </c>
      <c r="BS82" s="56">
        <v>105812</v>
      </c>
      <c r="BT82" s="56">
        <v>114898</v>
      </c>
      <c r="BU82" s="56">
        <v>21182</v>
      </c>
      <c r="BV82" s="56">
        <v>363673</v>
      </c>
      <c r="BW82" s="56">
        <v>7817</v>
      </c>
      <c r="BX82" s="56">
        <v>388536</v>
      </c>
      <c r="BY82" s="56">
        <v>55</v>
      </c>
      <c r="BZ82" s="56">
        <v>13739</v>
      </c>
      <c r="CA82" s="56">
        <v>7793</v>
      </c>
      <c r="CB82" s="56">
        <v>12640</v>
      </c>
      <c r="CC82" s="56">
        <v>2564</v>
      </c>
      <c r="CD82" s="56">
        <v>36736</v>
      </c>
      <c r="CE82" s="56">
        <v>36791</v>
      </c>
      <c r="CF82" s="56">
        <v>0</v>
      </c>
      <c r="CG82" s="56">
        <v>6400</v>
      </c>
      <c r="CH82" s="56">
        <v>1073</v>
      </c>
      <c r="CI82" s="56">
        <v>6276</v>
      </c>
      <c r="CJ82" s="56">
        <v>1563</v>
      </c>
      <c r="CK82" s="56">
        <v>50</v>
      </c>
      <c r="CL82" s="56">
        <v>2245</v>
      </c>
      <c r="CM82" s="56">
        <v>0</v>
      </c>
      <c r="CN82" s="56">
        <v>147</v>
      </c>
      <c r="CO82" s="56">
        <v>13749</v>
      </c>
      <c r="CP82" s="56">
        <v>368</v>
      </c>
      <c r="CQ82" s="56">
        <v>14117</v>
      </c>
      <c r="CR82" s="56">
        <v>0</v>
      </c>
      <c r="CS82" s="56">
        <v>258</v>
      </c>
      <c r="CT82" s="56">
        <v>41</v>
      </c>
      <c r="CU82" s="56">
        <v>737</v>
      </c>
      <c r="DA82" s="56">
        <v>1036</v>
      </c>
      <c r="DB82" s="56">
        <v>1036</v>
      </c>
      <c r="DC82" s="56">
        <v>25.34</v>
      </c>
      <c r="DD82" s="56">
        <v>50.4</v>
      </c>
      <c r="DE82" s="56">
        <v>75.739999999999995</v>
      </c>
      <c r="DF82" s="56">
        <v>238</v>
      </c>
      <c r="DG82" s="56">
        <v>5397</v>
      </c>
      <c r="DH82" s="56">
        <v>713398</v>
      </c>
      <c r="DI82" s="56">
        <v>309977</v>
      </c>
      <c r="DJ82" s="56">
        <v>697886</v>
      </c>
      <c r="DK82" s="56">
        <v>101253</v>
      </c>
      <c r="DL82" s="56">
        <v>1822514</v>
      </c>
      <c r="DM82" s="56">
        <v>15539</v>
      </c>
      <c r="DN82" s="56">
        <v>2554</v>
      </c>
      <c r="DO82" s="56">
        <v>13243</v>
      </c>
      <c r="DP82" s="56">
        <v>18167</v>
      </c>
      <c r="DQ82" s="56">
        <v>14595</v>
      </c>
      <c r="DR82" s="56">
        <v>19148</v>
      </c>
      <c r="DS82" s="56">
        <v>0</v>
      </c>
      <c r="DT82" s="56">
        <v>186</v>
      </c>
      <c r="DU82" s="56">
        <v>31336</v>
      </c>
      <c r="DV82" s="56">
        <v>50316</v>
      </c>
      <c r="DW82" s="56">
        <v>29173</v>
      </c>
      <c r="DX82" s="56">
        <v>71</v>
      </c>
      <c r="DY82" s="56">
        <v>81</v>
      </c>
      <c r="DZ82" s="56">
        <v>89</v>
      </c>
      <c r="EA82" s="56">
        <v>27965</v>
      </c>
      <c r="EB82" s="56">
        <v>5515</v>
      </c>
      <c r="EC82" s="56" t="s">
        <v>777</v>
      </c>
      <c r="ED82" s="56">
        <v>58497</v>
      </c>
      <c r="EE82" s="56">
        <v>215</v>
      </c>
      <c r="EF82" s="56">
        <v>1396168</v>
      </c>
      <c r="EG82" s="56">
        <v>0</v>
      </c>
      <c r="EH82" s="56" t="s">
        <v>55</v>
      </c>
      <c r="EI82" s="56">
        <v>15</v>
      </c>
      <c r="EJ82" s="56">
        <v>319466</v>
      </c>
      <c r="EK82" s="56">
        <v>1268</v>
      </c>
      <c r="EL82" s="56">
        <v>3829</v>
      </c>
      <c r="EM82" s="56">
        <v>3004135</v>
      </c>
      <c r="EN82" s="56">
        <v>790672</v>
      </c>
      <c r="EO82" s="56">
        <v>6710</v>
      </c>
      <c r="EP82" s="56">
        <v>108324</v>
      </c>
      <c r="EQ82" s="56">
        <v>71803</v>
      </c>
      <c r="ER82" s="56">
        <v>68032</v>
      </c>
      <c r="ES82" s="56">
        <v>15813</v>
      </c>
      <c r="ET82" s="56">
        <v>20741</v>
      </c>
      <c r="EU82" s="56">
        <v>9370</v>
      </c>
      <c r="EV82" s="56">
        <v>590</v>
      </c>
      <c r="EW82" s="56">
        <v>9027</v>
      </c>
      <c r="EX82" s="56">
        <v>9233</v>
      </c>
      <c r="EY82" s="56">
        <v>1274</v>
      </c>
      <c r="EZ82" s="56">
        <v>4405</v>
      </c>
      <c r="FA82" s="56">
        <v>0</v>
      </c>
      <c r="FB82" s="56">
        <v>0</v>
      </c>
      <c r="FC82" s="56">
        <v>23680</v>
      </c>
      <c r="FD82" s="56">
        <v>0</v>
      </c>
      <c r="FE82" s="56">
        <v>0</v>
      </c>
      <c r="FF82" s="56">
        <v>349002</v>
      </c>
      <c r="FG82" s="56">
        <v>6700</v>
      </c>
      <c r="FH82" s="56">
        <v>207925</v>
      </c>
      <c r="FI82" s="56">
        <v>14014</v>
      </c>
      <c r="FJ82" s="56">
        <v>322168</v>
      </c>
      <c r="FK82" s="56">
        <v>762554</v>
      </c>
      <c r="FL82" s="56">
        <v>5457170</v>
      </c>
      <c r="FM82" s="56">
        <v>62074</v>
      </c>
      <c r="FN82" s="56">
        <v>32922</v>
      </c>
      <c r="FO82" s="56">
        <v>58626</v>
      </c>
      <c r="FP82" s="56">
        <v>30046</v>
      </c>
      <c r="FQ82" s="56">
        <v>32700</v>
      </c>
      <c r="FR82" s="56">
        <v>18105</v>
      </c>
      <c r="FS82" s="56">
        <v>0</v>
      </c>
      <c r="FT82" s="56">
        <v>65687</v>
      </c>
      <c r="FU82" s="56">
        <v>4576</v>
      </c>
      <c r="FV82" s="56">
        <v>304736</v>
      </c>
      <c r="FW82" s="56">
        <v>5152434</v>
      </c>
      <c r="FX82" s="56">
        <v>341259</v>
      </c>
      <c r="FY82" s="56">
        <v>3063094.3576074997</v>
      </c>
      <c r="FZ82" s="56">
        <v>782036</v>
      </c>
      <c r="GA82" s="56">
        <v>225175</v>
      </c>
      <c r="GB82" s="56">
        <v>1208855</v>
      </c>
      <c r="GC82" s="56">
        <v>5279160.3576074997</v>
      </c>
      <c r="GD82" s="56">
        <v>124279</v>
      </c>
      <c r="GE82" s="56">
        <v>5154881.3576074997</v>
      </c>
      <c r="GF82" s="56">
        <v>341259</v>
      </c>
      <c r="GG82" s="56">
        <v>0</v>
      </c>
      <c r="GH82" s="56">
        <v>69135</v>
      </c>
      <c r="GI82" s="56">
        <v>52253</v>
      </c>
      <c r="GJ82" s="56" t="s">
        <v>554</v>
      </c>
      <c r="GK82" s="56" t="s">
        <v>554</v>
      </c>
      <c r="GL82" s="56" t="s">
        <v>554</v>
      </c>
      <c r="GM82" s="56" t="s">
        <v>554</v>
      </c>
      <c r="GN82" s="56" t="s">
        <v>7316</v>
      </c>
      <c r="GO82" s="56" t="s">
        <v>554</v>
      </c>
      <c r="GP82" s="56" t="s">
        <v>554</v>
      </c>
      <c r="GQ82" s="56" t="s">
        <v>554</v>
      </c>
      <c r="GR82" s="56" t="s">
        <v>554</v>
      </c>
      <c r="GS82" s="56" t="s">
        <v>554</v>
      </c>
      <c r="GT82" s="56" t="s">
        <v>554</v>
      </c>
      <c r="GU82" s="56" t="s">
        <v>7317</v>
      </c>
      <c r="GW82" s="56">
        <v>17</v>
      </c>
      <c r="GX82" s="56">
        <v>1</v>
      </c>
      <c r="GY82" s="56">
        <v>17</v>
      </c>
      <c r="GZ82" s="56">
        <v>1</v>
      </c>
      <c r="HA82" s="56">
        <v>0</v>
      </c>
      <c r="HB82" s="56">
        <v>0</v>
      </c>
    </row>
    <row r="83" spans="1:210" ht="12.75" customHeight="1" x14ac:dyDescent="0.3">
      <c r="A83" s="397" t="s">
        <v>201</v>
      </c>
      <c r="B83" s="423">
        <v>32</v>
      </c>
      <c r="C83" s="397" t="s">
        <v>12</v>
      </c>
      <c r="D83" s="397" t="s">
        <v>4399</v>
      </c>
      <c r="E83" s="56" t="s">
        <v>1372</v>
      </c>
      <c r="F83" s="398" t="s">
        <v>900</v>
      </c>
      <c r="G83" s="397">
        <v>14</v>
      </c>
      <c r="H83" s="397">
        <v>0</v>
      </c>
      <c r="I83" s="56" t="s">
        <v>811</v>
      </c>
      <c r="J83" s="56" t="s">
        <v>38</v>
      </c>
      <c r="L83" s="56" t="s">
        <v>737</v>
      </c>
      <c r="M83" s="56">
        <v>1</v>
      </c>
      <c r="N83" s="56">
        <v>0</v>
      </c>
      <c r="O83" s="56">
        <v>1</v>
      </c>
      <c r="P83" s="56">
        <v>4</v>
      </c>
      <c r="Q83" s="56">
        <v>3</v>
      </c>
      <c r="R83" s="56">
        <v>0</v>
      </c>
      <c r="S83" s="56">
        <v>5</v>
      </c>
      <c r="T83" s="56">
        <v>2</v>
      </c>
      <c r="U83" s="56">
        <v>1</v>
      </c>
      <c r="V83" s="56">
        <v>1</v>
      </c>
      <c r="W83" s="56">
        <v>4</v>
      </c>
      <c r="X83" s="56">
        <v>1</v>
      </c>
      <c r="Y83" s="56">
        <v>0</v>
      </c>
      <c r="Z83" s="56">
        <v>0</v>
      </c>
      <c r="AA83" s="56">
        <v>23</v>
      </c>
      <c r="AB83" s="56">
        <v>0</v>
      </c>
      <c r="AC83" s="56">
        <v>0</v>
      </c>
      <c r="AD83" s="56">
        <v>0</v>
      </c>
      <c r="AE83" s="56">
        <v>0</v>
      </c>
      <c r="AF83" s="56">
        <v>0</v>
      </c>
      <c r="AG83" s="56">
        <v>0</v>
      </c>
      <c r="AH83" s="56">
        <v>0</v>
      </c>
      <c r="AI83" s="56">
        <v>0</v>
      </c>
      <c r="AJ83" s="56">
        <v>0</v>
      </c>
      <c r="AK83" s="56">
        <v>0</v>
      </c>
      <c r="AL83" s="56">
        <v>0</v>
      </c>
      <c r="AM83" s="56">
        <v>0</v>
      </c>
      <c r="AN83" s="56">
        <v>0</v>
      </c>
      <c r="AO83" s="56">
        <v>0</v>
      </c>
      <c r="AP83" s="56">
        <v>0</v>
      </c>
      <c r="AQ83" s="56">
        <v>1</v>
      </c>
      <c r="AR83" s="56">
        <v>0</v>
      </c>
      <c r="AS83" s="56">
        <v>1</v>
      </c>
      <c r="AT83" s="56">
        <v>4</v>
      </c>
      <c r="AU83" s="56">
        <v>3</v>
      </c>
      <c r="AV83" s="56">
        <v>0</v>
      </c>
      <c r="AW83" s="56">
        <v>5</v>
      </c>
      <c r="AX83" s="56">
        <v>2</v>
      </c>
      <c r="AY83" s="56">
        <v>1</v>
      </c>
      <c r="AZ83" s="56">
        <v>1</v>
      </c>
      <c r="BA83" s="56">
        <v>4</v>
      </c>
      <c r="BB83" s="56">
        <v>1</v>
      </c>
      <c r="BC83" s="56">
        <v>0</v>
      </c>
      <c r="BD83" s="56">
        <v>0</v>
      </c>
      <c r="BE83" s="56">
        <v>23</v>
      </c>
      <c r="BF83" s="56">
        <v>0</v>
      </c>
      <c r="BG83" s="56">
        <v>0</v>
      </c>
      <c r="BH83" s="56" t="s">
        <v>1114</v>
      </c>
      <c r="BI83" s="56">
        <v>201720</v>
      </c>
      <c r="BJ83" s="56" t="s">
        <v>1114</v>
      </c>
      <c r="BK83" s="56">
        <v>933566</v>
      </c>
      <c r="BL83" s="56">
        <v>137</v>
      </c>
      <c r="BM83" s="56">
        <v>284068</v>
      </c>
      <c r="BN83" s="56">
        <v>58035</v>
      </c>
      <c r="BO83" s="56">
        <v>20</v>
      </c>
      <c r="BP83" s="56">
        <v>368260</v>
      </c>
      <c r="BQ83" s="56">
        <v>16770</v>
      </c>
      <c r="BR83" s="56">
        <v>106245</v>
      </c>
      <c r="BS83" s="56">
        <v>107268</v>
      </c>
      <c r="BT83" s="56">
        <v>104805</v>
      </c>
      <c r="BU83" s="56">
        <v>20768</v>
      </c>
      <c r="BV83" s="56">
        <v>339086</v>
      </c>
      <c r="BW83" s="56">
        <v>7625</v>
      </c>
      <c r="BX83" s="56">
        <v>363481</v>
      </c>
      <c r="BY83" s="56">
        <v>100</v>
      </c>
      <c r="BZ83" s="56">
        <v>14577</v>
      </c>
      <c r="CA83" s="56">
        <v>6381</v>
      </c>
      <c r="CB83" s="56">
        <v>13477</v>
      </c>
      <c r="CC83" s="56">
        <v>2226</v>
      </c>
      <c r="CD83" s="56">
        <v>36661</v>
      </c>
      <c r="CE83" s="56">
        <v>36761</v>
      </c>
      <c r="CF83" s="56">
        <v>0</v>
      </c>
      <c r="CG83" s="56">
        <v>5801</v>
      </c>
      <c r="CH83" s="56">
        <v>387</v>
      </c>
      <c r="CI83" s="56">
        <v>8208</v>
      </c>
      <c r="CJ83" s="56">
        <v>4287</v>
      </c>
      <c r="CK83" s="56">
        <v>51</v>
      </c>
      <c r="CL83" s="56">
        <v>2220</v>
      </c>
      <c r="CM83" s="56">
        <v>2000000</v>
      </c>
      <c r="CN83" s="56">
        <v>150</v>
      </c>
      <c r="CO83" s="56">
        <v>14396</v>
      </c>
      <c r="CP83" s="56">
        <v>299</v>
      </c>
      <c r="CQ83" s="56">
        <v>14695</v>
      </c>
      <c r="CR83" s="56">
        <v>0</v>
      </c>
      <c r="CS83" s="56">
        <v>506</v>
      </c>
      <c r="CT83" s="56">
        <v>15</v>
      </c>
      <c r="CU83" s="56">
        <v>957</v>
      </c>
      <c r="DA83" s="56">
        <v>1478</v>
      </c>
      <c r="DB83" s="56">
        <v>1478</v>
      </c>
      <c r="DC83" s="56">
        <v>14.3</v>
      </c>
      <c r="DD83" s="56">
        <v>63.1</v>
      </c>
      <c r="DE83" s="56">
        <v>77.400000000000006</v>
      </c>
      <c r="DF83" s="56">
        <v>259</v>
      </c>
      <c r="DG83" s="56">
        <v>5946</v>
      </c>
      <c r="DH83" s="56">
        <v>499272</v>
      </c>
      <c r="DI83" s="56">
        <v>219329</v>
      </c>
      <c r="DJ83" s="56">
        <v>469007</v>
      </c>
      <c r="DK83" s="56">
        <v>60626</v>
      </c>
      <c r="DL83" s="56">
        <v>1248234</v>
      </c>
      <c r="DM83" s="56">
        <v>16450</v>
      </c>
      <c r="DN83" s="56">
        <v>706</v>
      </c>
      <c r="DO83" s="56">
        <v>10479</v>
      </c>
      <c r="DP83" s="56">
        <v>18167</v>
      </c>
      <c r="DQ83" s="56">
        <v>14595</v>
      </c>
      <c r="DR83" s="56">
        <v>19148</v>
      </c>
      <c r="DS83" s="56">
        <v>12291</v>
      </c>
      <c r="DT83" s="56">
        <v>322</v>
      </c>
      <c r="DU83" s="56">
        <v>27635</v>
      </c>
      <c r="DV83" s="56">
        <v>47137</v>
      </c>
      <c r="DW83" s="56">
        <v>29173</v>
      </c>
      <c r="DX83" s="56">
        <v>68</v>
      </c>
      <c r="DY83" s="56">
        <v>80</v>
      </c>
      <c r="DZ83" s="56">
        <v>88</v>
      </c>
      <c r="EA83" s="56">
        <v>90815</v>
      </c>
      <c r="EB83" s="56">
        <v>5515</v>
      </c>
      <c r="EC83" s="56" t="s">
        <v>777</v>
      </c>
      <c r="ED83" s="56">
        <v>50372</v>
      </c>
      <c r="EE83" s="56">
        <v>79</v>
      </c>
      <c r="EF83" s="56">
        <v>1899764</v>
      </c>
      <c r="EG83" s="56">
        <v>0</v>
      </c>
      <c r="EH83" s="56" t="s">
        <v>54</v>
      </c>
      <c r="EI83" s="56">
        <v>0</v>
      </c>
      <c r="EJ83" s="56">
        <v>316843</v>
      </c>
      <c r="EK83" s="56">
        <v>1268</v>
      </c>
      <c r="EL83" s="56">
        <v>2161</v>
      </c>
      <c r="EM83" s="56">
        <v>2376880.29</v>
      </c>
      <c r="EN83" s="56">
        <v>563365.56000000006</v>
      </c>
      <c r="EO83" s="56">
        <v>6908.2</v>
      </c>
      <c r="EP83" s="56">
        <v>107286</v>
      </c>
      <c r="EQ83" s="56">
        <v>60289.83</v>
      </c>
      <c r="ER83" s="56">
        <v>71102</v>
      </c>
      <c r="ES83" s="56">
        <v>15475.65</v>
      </c>
      <c r="ET83" s="56">
        <v>18249.080000000002</v>
      </c>
      <c r="EU83" s="56">
        <v>18277</v>
      </c>
      <c r="EV83" s="56">
        <v>143</v>
      </c>
      <c r="EW83" s="56">
        <v>10942.41</v>
      </c>
      <c r="EX83" s="56">
        <v>13473</v>
      </c>
      <c r="EY83" s="56">
        <v>2768</v>
      </c>
      <c r="EZ83" s="56">
        <v>5874</v>
      </c>
      <c r="FA83" s="56">
        <v>495</v>
      </c>
      <c r="FB83" s="56">
        <v>0</v>
      </c>
      <c r="FC83" s="56">
        <v>34345.33</v>
      </c>
      <c r="FD83" s="56">
        <v>0</v>
      </c>
      <c r="FE83" s="56">
        <v>0</v>
      </c>
      <c r="FF83" s="56">
        <v>365628.5</v>
      </c>
      <c r="FG83" s="56">
        <v>0</v>
      </c>
      <c r="FH83" s="56">
        <v>169208</v>
      </c>
      <c r="FI83" s="56">
        <v>23611.68</v>
      </c>
      <c r="FJ83" s="56">
        <v>0</v>
      </c>
      <c r="FK83" s="56">
        <v>419899.66</v>
      </c>
      <c r="FL83" s="56">
        <v>3918593.6900000004</v>
      </c>
      <c r="FM83" s="56">
        <v>41361.35</v>
      </c>
      <c r="FN83" s="56">
        <v>26162.57</v>
      </c>
      <c r="FO83" s="56">
        <v>27704.98</v>
      </c>
      <c r="FP83" s="56">
        <v>18715.61</v>
      </c>
      <c r="FQ83" s="56">
        <v>4325.6499999999996</v>
      </c>
      <c r="FR83" s="56">
        <v>4498</v>
      </c>
      <c r="FS83" s="56">
        <v>0</v>
      </c>
      <c r="FT83" s="56">
        <v>47875.05</v>
      </c>
      <c r="FU83" s="56">
        <v>15684.93</v>
      </c>
      <c r="FV83" s="56">
        <v>186328.13999999998</v>
      </c>
      <c r="FW83" s="56">
        <v>3732265.5500000003</v>
      </c>
      <c r="FX83" s="56">
        <v>257117</v>
      </c>
      <c r="FY83" s="56">
        <v>2474783</v>
      </c>
      <c r="FZ83" s="56">
        <v>467190</v>
      </c>
      <c r="GA83" s="56">
        <v>425700</v>
      </c>
      <c r="GB83" s="56">
        <v>1343955</v>
      </c>
      <c r="GC83" s="56">
        <v>4711628</v>
      </c>
      <c r="GD83" s="56">
        <v>185058</v>
      </c>
      <c r="GE83" s="56">
        <v>4526570</v>
      </c>
      <c r="GF83" s="56">
        <v>238065</v>
      </c>
      <c r="GG83" s="56" t="s">
        <v>554</v>
      </c>
      <c r="GH83" s="56">
        <v>268032.43</v>
      </c>
      <c r="GI83" s="56" t="s">
        <v>554</v>
      </c>
      <c r="GJ83" s="56" t="s">
        <v>554</v>
      </c>
      <c r="GK83" s="56" t="s">
        <v>554</v>
      </c>
      <c r="GL83" s="56">
        <v>61159.01</v>
      </c>
      <c r="GM83" s="56" t="s">
        <v>554</v>
      </c>
      <c r="GN83" s="56" t="s">
        <v>7318</v>
      </c>
      <c r="GO83" s="56" t="s">
        <v>554</v>
      </c>
      <c r="GP83" s="56" t="s">
        <v>554</v>
      </c>
      <c r="GQ83" s="56" t="s">
        <v>554</v>
      </c>
      <c r="GR83" s="56" t="s">
        <v>554</v>
      </c>
      <c r="GS83" s="56" t="s">
        <v>554</v>
      </c>
      <c r="GT83" s="56" t="s">
        <v>554</v>
      </c>
      <c r="GU83" s="56" t="s">
        <v>7319</v>
      </c>
      <c r="GW83" s="56">
        <v>23</v>
      </c>
      <c r="GX83" s="56">
        <v>0</v>
      </c>
      <c r="GY83" s="56">
        <v>22</v>
      </c>
      <c r="GZ83" s="56">
        <v>1</v>
      </c>
      <c r="HA83" s="56">
        <v>0</v>
      </c>
      <c r="HB83" s="56">
        <v>0</v>
      </c>
    </row>
    <row r="84" spans="1:210" ht="12.75" customHeight="1" x14ac:dyDescent="0.3">
      <c r="A84" s="397" t="s">
        <v>201</v>
      </c>
      <c r="B84" s="423">
        <v>33</v>
      </c>
      <c r="C84" s="397" t="s">
        <v>12</v>
      </c>
      <c r="D84" s="397" t="s">
        <v>4400</v>
      </c>
      <c r="E84" s="56" t="s">
        <v>1373</v>
      </c>
      <c r="F84" s="398" t="s">
        <v>900</v>
      </c>
      <c r="G84" s="397">
        <v>14</v>
      </c>
      <c r="H84" s="397">
        <v>0</v>
      </c>
      <c r="I84" s="56" t="s">
        <v>811</v>
      </c>
      <c r="J84" s="56" t="s">
        <v>38</v>
      </c>
      <c r="L84" s="56" t="s">
        <v>738</v>
      </c>
      <c r="M84" s="56" t="s">
        <v>554</v>
      </c>
      <c r="N84" s="56" t="s">
        <v>554</v>
      </c>
      <c r="O84" s="56" t="s">
        <v>554</v>
      </c>
      <c r="P84" s="56" t="s">
        <v>554</v>
      </c>
      <c r="Q84" s="56" t="s">
        <v>554</v>
      </c>
      <c r="R84" s="56" t="s">
        <v>554</v>
      </c>
      <c r="S84" s="56" t="s">
        <v>554</v>
      </c>
      <c r="T84" s="56" t="s">
        <v>554</v>
      </c>
      <c r="U84" s="56" t="s">
        <v>554</v>
      </c>
      <c r="V84" s="56" t="s">
        <v>554</v>
      </c>
      <c r="W84" s="56" t="s">
        <v>554</v>
      </c>
      <c r="X84" s="56" t="s">
        <v>554</v>
      </c>
      <c r="Y84" s="56" t="s">
        <v>554</v>
      </c>
      <c r="Z84" s="56" t="s">
        <v>554</v>
      </c>
      <c r="AA84" s="56" t="s">
        <v>554</v>
      </c>
      <c r="AB84" s="56" t="s">
        <v>554</v>
      </c>
      <c r="AC84" s="56" t="s">
        <v>554</v>
      </c>
      <c r="AD84" s="56" t="s">
        <v>554</v>
      </c>
      <c r="AE84" s="56" t="s">
        <v>554</v>
      </c>
      <c r="AF84" s="56" t="s">
        <v>554</v>
      </c>
      <c r="AG84" s="56" t="s">
        <v>554</v>
      </c>
      <c r="AH84" s="56" t="s">
        <v>554</v>
      </c>
      <c r="AI84" s="56" t="s">
        <v>554</v>
      </c>
      <c r="AJ84" s="56" t="s">
        <v>554</v>
      </c>
      <c r="AK84" s="56" t="s">
        <v>554</v>
      </c>
      <c r="AL84" s="56" t="s">
        <v>554</v>
      </c>
      <c r="AM84" s="56" t="s">
        <v>554</v>
      </c>
      <c r="AN84" s="56" t="s">
        <v>554</v>
      </c>
      <c r="AO84" s="56" t="s">
        <v>554</v>
      </c>
      <c r="AP84" s="56" t="s">
        <v>554</v>
      </c>
      <c r="AQ84" s="56" t="s">
        <v>554</v>
      </c>
      <c r="AR84" s="56" t="s">
        <v>554</v>
      </c>
      <c r="AS84" s="56" t="s">
        <v>554</v>
      </c>
      <c r="AT84" s="56" t="s">
        <v>554</v>
      </c>
      <c r="AU84" s="56" t="s">
        <v>554</v>
      </c>
      <c r="AV84" s="56" t="s">
        <v>554</v>
      </c>
      <c r="AW84" s="56" t="s">
        <v>554</v>
      </c>
      <c r="AX84" s="56" t="s">
        <v>554</v>
      </c>
      <c r="AY84" s="56" t="s">
        <v>554</v>
      </c>
      <c r="AZ84" s="56" t="s">
        <v>554</v>
      </c>
      <c r="BA84" s="56" t="s">
        <v>554</v>
      </c>
      <c r="BB84" s="56" t="s">
        <v>554</v>
      </c>
      <c r="BC84" s="56" t="s">
        <v>554</v>
      </c>
      <c r="BD84" s="56" t="s">
        <v>554</v>
      </c>
      <c r="BE84" s="56" t="s">
        <v>554</v>
      </c>
      <c r="BF84" s="56" t="s">
        <v>554</v>
      </c>
      <c r="BG84" s="56" t="s">
        <v>554</v>
      </c>
      <c r="BH84" s="56" t="s">
        <v>554</v>
      </c>
      <c r="BI84" s="56" t="s">
        <v>554</v>
      </c>
      <c r="BJ84" s="56" t="s">
        <v>554</v>
      </c>
      <c r="BK84" s="56" t="s">
        <v>554</v>
      </c>
      <c r="BL84" s="56" t="s">
        <v>554</v>
      </c>
      <c r="BM84" s="56" t="s">
        <v>554</v>
      </c>
      <c r="BN84" s="56" t="s">
        <v>554</v>
      </c>
      <c r="BO84" s="56" t="s">
        <v>554</v>
      </c>
      <c r="BP84" s="56" t="s">
        <v>554</v>
      </c>
      <c r="BQ84" s="56" t="s">
        <v>554</v>
      </c>
      <c r="BR84" s="56" t="s">
        <v>554</v>
      </c>
      <c r="BS84" s="56" t="s">
        <v>554</v>
      </c>
      <c r="BT84" s="56" t="s">
        <v>554</v>
      </c>
      <c r="BU84" s="56" t="s">
        <v>554</v>
      </c>
      <c r="BV84" s="56" t="s">
        <v>554</v>
      </c>
      <c r="BW84" s="56" t="s">
        <v>554</v>
      </c>
      <c r="BX84" s="56" t="s">
        <v>554</v>
      </c>
      <c r="BY84" s="56" t="s">
        <v>554</v>
      </c>
      <c r="BZ84" s="56" t="s">
        <v>554</v>
      </c>
      <c r="CA84" s="56" t="s">
        <v>554</v>
      </c>
      <c r="CB84" s="56" t="s">
        <v>554</v>
      </c>
      <c r="CC84" s="56" t="s">
        <v>554</v>
      </c>
      <c r="CD84" s="56" t="s">
        <v>554</v>
      </c>
      <c r="CE84" s="56" t="s">
        <v>554</v>
      </c>
      <c r="CF84" s="56" t="s">
        <v>554</v>
      </c>
      <c r="CG84" s="56" t="s">
        <v>554</v>
      </c>
      <c r="CH84" s="56" t="s">
        <v>554</v>
      </c>
      <c r="CI84" s="56" t="s">
        <v>554</v>
      </c>
      <c r="CJ84" s="56" t="s">
        <v>554</v>
      </c>
      <c r="CK84" s="56" t="s">
        <v>554</v>
      </c>
      <c r="CL84" s="56" t="s">
        <v>554</v>
      </c>
      <c r="CM84" s="56" t="s">
        <v>554</v>
      </c>
      <c r="CN84" s="56" t="s">
        <v>554</v>
      </c>
      <c r="CO84" s="56" t="s">
        <v>554</v>
      </c>
      <c r="CP84" s="56" t="s">
        <v>554</v>
      </c>
      <c r="CQ84" s="56" t="s">
        <v>554</v>
      </c>
      <c r="CR84" s="56" t="s">
        <v>554</v>
      </c>
      <c r="CS84" s="56" t="s">
        <v>554</v>
      </c>
      <c r="CT84" s="56" t="s">
        <v>554</v>
      </c>
      <c r="CU84" s="56" t="s">
        <v>554</v>
      </c>
      <c r="DA84" s="56" t="s">
        <v>554</v>
      </c>
      <c r="DB84" s="56" t="s">
        <v>554</v>
      </c>
      <c r="DC84" s="56" t="s">
        <v>554</v>
      </c>
      <c r="DD84" s="56" t="s">
        <v>554</v>
      </c>
      <c r="DE84" s="56" t="s">
        <v>554</v>
      </c>
      <c r="DF84" s="56" t="s">
        <v>554</v>
      </c>
      <c r="DG84" s="56" t="s">
        <v>554</v>
      </c>
      <c r="DH84" s="56" t="s">
        <v>554</v>
      </c>
      <c r="DI84" s="56" t="s">
        <v>554</v>
      </c>
      <c r="DJ84" s="56" t="s">
        <v>554</v>
      </c>
      <c r="DK84" s="56" t="s">
        <v>554</v>
      </c>
      <c r="DL84" s="56" t="s">
        <v>554</v>
      </c>
      <c r="DM84" s="56" t="s">
        <v>554</v>
      </c>
      <c r="DN84" s="56" t="s">
        <v>554</v>
      </c>
      <c r="DO84" s="56" t="s">
        <v>554</v>
      </c>
      <c r="DP84" s="56" t="s">
        <v>554</v>
      </c>
      <c r="DQ84" s="56" t="s">
        <v>554</v>
      </c>
      <c r="DR84" s="56" t="s">
        <v>554</v>
      </c>
      <c r="DS84" s="56" t="s">
        <v>554</v>
      </c>
      <c r="DT84" s="56" t="s">
        <v>554</v>
      </c>
      <c r="DU84" s="56" t="s">
        <v>554</v>
      </c>
      <c r="DV84" s="56" t="s">
        <v>554</v>
      </c>
      <c r="DW84" s="56" t="s">
        <v>554</v>
      </c>
      <c r="DX84" s="56" t="s">
        <v>554</v>
      </c>
      <c r="DY84" s="56" t="s">
        <v>554</v>
      </c>
      <c r="DZ84" s="56" t="s">
        <v>554</v>
      </c>
      <c r="EA84" s="56" t="s">
        <v>554</v>
      </c>
      <c r="EB84" s="56" t="s">
        <v>554</v>
      </c>
      <c r="EC84" s="56" t="s">
        <v>554</v>
      </c>
      <c r="ED84" s="56" t="s">
        <v>554</v>
      </c>
      <c r="EE84" s="56" t="s">
        <v>554</v>
      </c>
      <c r="EF84" s="56" t="s">
        <v>554</v>
      </c>
      <c r="EG84" s="56" t="s">
        <v>554</v>
      </c>
      <c r="EH84" s="56" t="s">
        <v>554</v>
      </c>
      <c r="EI84" s="56" t="s">
        <v>554</v>
      </c>
      <c r="EJ84" s="56" t="s">
        <v>554</v>
      </c>
      <c r="EK84" s="56" t="s">
        <v>554</v>
      </c>
      <c r="EL84" s="56" t="s">
        <v>554</v>
      </c>
      <c r="EM84" s="56" t="s">
        <v>554</v>
      </c>
      <c r="EN84" s="56" t="s">
        <v>554</v>
      </c>
      <c r="EO84" s="56" t="s">
        <v>554</v>
      </c>
      <c r="EP84" s="56" t="s">
        <v>554</v>
      </c>
      <c r="EQ84" s="56" t="s">
        <v>554</v>
      </c>
      <c r="ER84" s="56" t="s">
        <v>554</v>
      </c>
      <c r="ES84" s="56" t="s">
        <v>554</v>
      </c>
      <c r="ET84" s="56" t="s">
        <v>554</v>
      </c>
      <c r="EU84" s="56" t="s">
        <v>554</v>
      </c>
      <c r="EV84" s="56" t="s">
        <v>554</v>
      </c>
      <c r="EW84" s="56" t="s">
        <v>554</v>
      </c>
      <c r="EX84" s="56" t="s">
        <v>554</v>
      </c>
      <c r="EY84" s="56" t="s">
        <v>554</v>
      </c>
      <c r="EZ84" s="56" t="s">
        <v>554</v>
      </c>
      <c r="FA84" s="56" t="s">
        <v>554</v>
      </c>
      <c r="FB84" s="56" t="s">
        <v>554</v>
      </c>
      <c r="FC84" s="56" t="s">
        <v>554</v>
      </c>
      <c r="FD84" s="56" t="s">
        <v>554</v>
      </c>
      <c r="FE84" s="56" t="s">
        <v>554</v>
      </c>
      <c r="FF84" s="56" t="s">
        <v>554</v>
      </c>
      <c r="FG84" s="56" t="s">
        <v>554</v>
      </c>
      <c r="FH84" s="56" t="s">
        <v>554</v>
      </c>
      <c r="FI84" s="56" t="s">
        <v>554</v>
      </c>
      <c r="FJ84" s="56" t="s">
        <v>554</v>
      </c>
      <c r="FK84" s="56" t="s">
        <v>554</v>
      </c>
      <c r="FL84" s="56" t="s">
        <v>554</v>
      </c>
      <c r="FM84" s="56" t="s">
        <v>554</v>
      </c>
      <c r="FN84" s="56" t="s">
        <v>554</v>
      </c>
      <c r="FO84" s="56" t="s">
        <v>554</v>
      </c>
      <c r="FP84" s="56" t="s">
        <v>554</v>
      </c>
      <c r="FQ84" s="56" t="s">
        <v>554</v>
      </c>
      <c r="FR84" s="56" t="s">
        <v>554</v>
      </c>
      <c r="FS84" s="56" t="s">
        <v>554</v>
      </c>
      <c r="FT84" s="56" t="s">
        <v>554</v>
      </c>
      <c r="FU84" s="56" t="s">
        <v>554</v>
      </c>
      <c r="FV84" s="56" t="s">
        <v>554</v>
      </c>
      <c r="FW84" s="56" t="s">
        <v>554</v>
      </c>
      <c r="FX84" s="56" t="s">
        <v>554</v>
      </c>
      <c r="FY84" s="56" t="s">
        <v>554</v>
      </c>
      <c r="FZ84" s="56" t="s">
        <v>554</v>
      </c>
      <c r="GA84" s="56" t="s">
        <v>554</v>
      </c>
      <c r="GB84" s="56" t="s">
        <v>554</v>
      </c>
      <c r="GC84" s="56" t="s">
        <v>554</v>
      </c>
      <c r="GD84" s="56" t="s">
        <v>554</v>
      </c>
      <c r="GE84" s="56" t="s">
        <v>554</v>
      </c>
      <c r="GF84" s="56" t="s">
        <v>554</v>
      </c>
      <c r="GG84" s="56" t="s">
        <v>554</v>
      </c>
      <c r="GH84" s="56" t="s">
        <v>554</v>
      </c>
      <c r="GI84" s="56" t="s">
        <v>554</v>
      </c>
      <c r="GJ84" s="56" t="s">
        <v>554</v>
      </c>
      <c r="GK84" s="56" t="s">
        <v>554</v>
      </c>
      <c r="GL84" s="56" t="s">
        <v>554</v>
      </c>
      <c r="GM84" s="56" t="s">
        <v>554</v>
      </c>
      <c r="GN84" s="56" t="s">
        <v>554</v>
      </c>
      <c r="GO84" s="56" t="s">
        <v>554</v>
      </c>
      <c r="GP84" s="56" t="s">
        <v>554</v>
      </c>
      <c r="GQ84" s="56" t="s">
        <v>554</v>
      </c>
      <c r="GR84" s="56" t="s">
        <v>554</v>
      </c>
      <c r="GS84" s="56" t="s">
        <v>554</v>
      </c>
      <c r="GT84" s="56" t="s">
        <v>554</v>
      </c>
      <c r="GU84" s="56" t="s">
        <v>554</v>
      </c>
      <c r="GW84" s="56" t="s">
        <v>554</v>
      </c>
      <c r="GX84" s="56" t="s">
        <v>554</v>
      </c>
      <c r="GY84" s="56" t="s">
        <v>554</v>
      </c>
      <c r="GZ84" s="56" t="s">
        <v>554</v>
      </c>
      <c r="HA84" s="56" t="s">
        <v>554</v>
      </c>
      <c r="HB84" s="56" t="s">
        <v>554</v>
      </c>
    </row>
    <row r="85" spans="1:210" ht="12.75" customHeight="1" x14ac:dyDescent="0.3">
      <c r="A85" s="397" t="s">
        <v>201</v>
      </c>
      <c r="B85" s="423">
        <v>34</v>
      </c>
      <c r="C85" s="397" t="s">
        <v>12</v>
      </c>
      <c r="D85" s="397" t="s">
        <v>4401</v>
      </c>
      <c r="E85" s="56" t="s">
        <v>1374</v>
      </c>
      <c r="F85" s="398" t="s">
        <v>900</v>
      </c>
      <c r="G85" s="397">
        <v>43</v>
      </c>
      <c r="H85" s="397">
        <v>0</v>
      </c>
      <c r="I85" s="56" t="s">
        <v>811</v>
      </c>
      <c r="J85" s="56" t="s">
        <v>38</v>
      </c>
      <c r="L85" s="56" t="s">
        <v>531</v>
      </c>
      <c r="M85" s="56">
        <v>0</v>
      </c>
      <c r="N85" s="56">
        <v>0</v>
      </c>
      <c r="O85" s="56">
        <v>0</v>
      </c>
      <c r="P85" s="56">
        <v>1</v>
      </c>
      <c r="Q85" s="56">
        <v>0</v>
      </c>
      <c r="R85" s="56">
        <v>0</v>
      </c>
      <c r="S85" s="56">
        <v>0</v>
      </c>
      <c r="T85" s="56">
        <v>1</v>
      </c>
      <c r="U85" s="56">
        <v>0</v>
      </c>
      <c r="V85" s="56">
        <v>0</v>
      </c>
      <c r="W85" s="56">
        <v>0</v>
      </c>
      <c r="X85" s="56">
        <v>0</v>
      </c>
      <c r="Y85" s="56">
        <v>0</v>
      </c>
      <c r="Z85" s="56">
        <v>0</v>
      </c>
      <c r="AA85" s="56">
        <v>2</v>
      </c>
      <c r="AB85" s="56">
        <v>0</v>
      </c>
      <c r="AC85" s="56">
        <v>0</v>
      </c>
      <c r="AD85" s="56">
        <v>0</v>
      </c>
      <c r="AE85" s="56">
        <v>0</v>
      </c>
      <c r="AF85" s="56">
        <v>0</v>
      </c>
      <c r="AG85" s="56">
        <v>0</v>
      </c>
      <c r="AH85" s="56">
        <v>0</v>
      </c>
      <c r="AI85" s="56">
        <v>0</v>
      </c>
      <c r="AJ85" s="56">
        <v>0</v>
      </c>
      <c r="AK85" s="56">
        <v>0</v>
      </c>
      <c r="AL85" s="56">
        <v>0</v>
      </c>
      <c r="AM85" s="56">
        <v>0</v>
      </c>
      <c r="AN85" s="56">
        <v>0</v>
      </c>
      <c r="AO85" s="56">
        <v>0</v>
      </c>
      <c r="AP85" s="56">
        <v>0</v>
      </c>
      <c r="AQ85" s="56">
        <v>0</v>
      </c>
      <c r="AR85" s="56">
        <v>0</v>
      </c>
      <c r="AS85" s="56">
        <v>0</v>
      </c>
      <c r="AT85" s="56">
        <v>1</v>
      </c>
      <c r="AU85" s="56">
        <v>0</v>
      </c>
      <c r="AV85" s="56">
        <v>0</v>
      </c>
      <c r="AW85" s="56">
        <v>0</v>
      </c>
      <c r="AX85" s="56">
        <v>1</v>
      </c>
      <c r="AY85" s="56">
        <v>0</v>
      </c>
      <c r="AZ85" s="56">
        <v>0</v>
      </c>
      <c r="BA85" s="56">
        <v>0</v>
      </c>
      <c r="BB85" s="56">
        <v>0</v>
      </c>
      <c r="BC85" s="56">
        <v>0</v>
      </c>
      <c r="BD85" s="56">
        <v>0</v>
      </c>
      <c r="BE85" s="56">
        <v>2</v>
      </c>
      <c r="BF85" s="56">
        <v>0</v>
      </c>
      <c r="BG85" s="56">
        <v>0</v>
      </c>
      <c r="BH85" s="56" t="s">
        <v>3452</v>
      </c>
      <c r="BI85" s="56">
        <v>189510</v>
      </c>
      <c r="BJ85" s="56" t="s">
        <v>3452</v>
      </c>
      <c r="BK85" s="56">
        <v>177110</v>
      </c>
      <c r="BL85" s="56">
        <v>51</v>
      </c>
      <c r="BM85" s="56">
        <v>110116</v>
      </c>
      <c r="BN85" s="56">
        <v>19786</v>
      </c>
      <c r="BO85" s="56">
        <v>2</v>
      </c>
      <c r="BP85" s="56">
        <v>228574</v>
      </c>
      <c r="BQ85" s="56">
        <v>134797</v>
      </c>
      <c r="BR85" s="56">
        <v>21196</v>
      </c>
      <c r="BS85" s="56">
        <v>13334</v>
      </c>
      <c r="BT85" s="56">
        <v>17903</v>
      </c>
      <c r="BU85" s="56">
        <v>4468</v>
      </c>
      <c r="BV85" s="56">
        <v>56901</v>
      </c>
      <c r="BW85" s="56">
        <v>36389</v>
      </c>
      <c r="BX85" s="56">
        <v>228087</v>
      </c>
      <c r="BY85" s="56">
        <v>48</v>
      </c>
      <c r="BZ85" s="56">
        <v>3637</v>
      </c>
      <c r="CA85" s="56">
        <v>771</v>
      </c>
      <c r="CB85" s="56">
        <v>1884</v>
      </c>
      <c r="CC85" s="56">
        <v>543</v>
      </c>
      <c r="CD85" s="56">
        <v>6835</v>
      </c>
      <c r="CE85" s="56">
        <v>6883</v>
      </c>
      <c r="CF85" s="56">
        <v>172</v>
      </c>
      <c r="CG85" s="56">
        <v>2161</v>
      </c>
      <c r="CH85" s="56">
        <v>822</v>
      </c>
      <c r="CI85" s="56">
        <v>2482</v>
      </c>
      <c r="CJ85" s="56">
        <v>4044</v>
      </c>
      <c r="CK85" s="56">
        <v>8016</v>
      </c>
      <c r="CL85" s="56">
        <v>2419</v>
      </c>
      <c r="CM85" s="56">
        <v>0</v>
      </c>
      <c r="CN85" s="56">
        <v>0</v>
      </c>
      <c r="CO85" s="56">
        <v>5465</v>
      </c>
      <c r="CP85" s="56">
        <v>4431</v>
      </c>
      <c r="CQ85" s="56">
        <v>10068</v>
      </c>
      <c r="CR85" s="56">
        <v>2</v>
      </c>
      <c r="CS85" s="56">
        <v>417</v>
      </c>
      <c r="CT85" s="56">
        <v>49</v>
      </c>
      <c r="CU85" s="56">
        <v>0</v>
      </c>
      <c r="DA85" s="56">
        <v>466</v>
      </c>
      <c r="DB85" s="56">
        <v>468</v>
      </c>
      <c r="DC85" s="56">
        <v>3</v>
      </c>
      <c r="DD85" s="56">
        <v>15.4</v>
      </c>
      <c r="DE85" s="56">
        <v>18.399999999999999</v>
      </c>
      <c r="DF85" s="56">
        <v>3</v>
      </c>
      <c r="DG85" s="56">
        <v>177</v>
      </c>
      <c r="DH85" s="56">
        <v>124471</v>
      </c>
      <c r="DI85" s="56">
        <v>40223</v>
      </c>
      <c r="DJ85" s="56">
        <v>73392</v>
      </c>
      <c r="DK85" s="56">
        <v>10786</v>
      </c>
      <c r="DL85" s="56">
        <v>248872</v>
      </c>
      <c r="DM85" s="56">
        <v>6285</v>
      </c>
      <c r="DN85" s="56">
        <v>1432</v>
      </c>
      <c r="DO85" s="56">
        <v>1750</v>
      </c>
      <c r="DP85" s="56">
        <v>5956</v>
      </c>
      <c r="DQ85" s="56">
        <v>14646</v>
      </c>
      <c r="DR85" s="56">
        <v>5956</v>
      </c>
      <c r="DS85" s="56">
        <v>0</v>
      </c>
      <c r="DT85" s="56">
        <v>0</v>
      </c>
      <c r="DU85" s="56">
        <v>9467</v>
      </c>
      <c r="DV85" s="56">
        <v>7424</v>
      </c>
      <c r="DW85" s="56">
        <v>2202</v>
      </c>
      <c r="DX85" s="56">
        <v>52</v>
      </c>
      <c r="DY85" s="56">
        <v>65</v>
      </c>
      <c r="DZ85" s="56">
        <v>80</v>
      </c>
      <c r="EA85" s="56">
        <v>31630</v>
      </c>
      <c r="EB85" s="56">
        <v>2433</v>
      </c>
      <c r="EC85" s="56" t="s">
        <v>55</v>
      </c>
      <c r="ED85" s="56">
        <v>9113</v>
      </c>
      <c r="EE85" s="56">
        <v>111</v>
      </c>
      <c r="EF85" s="56">
        <v>214360</v>
      </c>
      <c r="EG85" s="56">
        <v>25114</v>
      </c>
      <c r="EH85" s="56" t="s">
        <v>777</v>
      </c>
      <c r="EI85" s="56">
        <v>1</v>
      </c>
      <c r="EJ85" s="56">
        <v>46797</v>
      </c>
      <c r="EK85" s="56">
        <v>102</v>
      </c>
      <c r="EL85" s="56">
        <v>27</v>
      </c>
      <c r="EM85" s="56">
        <v>545974</v>
      </c>
      <c r="EN85" s="56">
        <v>210318</v>
      </c>
      <c r="EO85" s="56">
        <v>5882</v>
      </c>
      <c r="EP85" s="56">
        <v>20402</v>
      </c>
      <c r="EQ85" s="56">
        <v>9716</v>
      </c>
      <c r="ER85" s="56">
        <v>9095</v>
      </c>
      <c r="ES85" s="56">
        <v>3542</v>
      </c>
      <c r="ET85" s="56">
        <v>7134</v>
      </c>
      <c r="EU85" s="56">
        <v>12890</v>
      </c>
      <c r="EV85" s="56">
        <v>576</v>
      </c>
      <c r="EW85" s="56">
        <v>0</v>
      </c>
      <c r="EX85" s="56">
        <v>22515</v>
      </c>
      <c r="EY85" s="56">
        <v>6946</v>
      </c>
      <c r="EZ85" s="56">
        <v>13000</v>
      </c>
      <c r="FA85" s="56">
        <v>0</v>
      </c>
      <c r="FB85" s="56">
        <v>0</v>
      </c>
      <c r="FC85" s="56">
        <v>34912</v>
      </c>
      <c r="FD85" s="56">
        <v>398</v>
      </c>
      <c r="FE85" s="56">
        <v>0</v>
      </c>
      <c r="FF85" s="56">
        <v>147008</v>
      </c>
      <c r="FG85" s="56">
        <v>0</v>
      </c>
      <c r="FH85" s="56">
        <v>77878</v>
      </c>
      <c r="FI85" s="56">
        <v>2844</v>
      </c>
      <c r="FJ85" s="56">
        <v>0</v>
      </c>
      <c r="FK85" s="56">
        <v>102852</v>
      </c>
      <c r="FL85" s="56">
        <v>1086874</v>
      </c>
      <c r="FM85" s="56">
        <v>12590</v>
      </c>
      <c r="FN85" s="56">
        <v>0</v>
      </c>
      <c r="FO85" s="56">
        <v>0</v>
      </c>
      <c r="FP85" s="56" t="s">
        <v>7218</v>
      </c>
      <c r="FQ85" s="56">
        <v>0</v>
      </c>
      <c r="FR85" s="56">
        <v>0</v>
      </c>
      <c r="FS85" s="56">
        <v>0</v>
      </c>
      <c r="FT85" s="56">
        <v>22579</v>
      </c>
      <c r="FU85" s="56">
        <v>0</v>
      </c>
      <c r="FV85" s="56">
        <v>35169</v>
      </c>
      <c r="FW85" s="56">
        <v>1051705</v>
      </c>
      <c r="FX85" s="56">
        <v>34983</v>
      </c>
      <c r="FY85" s="56">
        <v>537988</v>
      </c>
      <c r="FZ85" s="56">
        <v>177187</v>
      </c>
      <c r="GA85" s="56">
        <v>144670</v>
      </c>
      <c r="GB85" s="56">
        <v>183056</v>
      </c>
      <c r="GC85" s="56">
        <v>1042901</v>
      </c>
      <c r="GD85" s="56">
        <v>42400</v>
      </c>
      <c r="GE85" s="56">
        <v>1000501</v>
      </c>
      <c r="GF85" s="56">
        <v>34983</v>
      </c>
      <c r="GG85" s="56">
        <v>0</v>
      </c>
      <c r="GH85" s="56">
        <v>0</v>
      </c>
      <c r="GI85" s="56">
        <v>0</v>
      </c>
      <c r="GJ85" s="56">
        <v>0</v>
      </c>
      <c r="GK85" s="56">
        <v>0</v>
      </c>
      <c r="GL85" s="56">
        <v>0</v>
      </c>
      <c r="GM85" s="56">
        <v>0</v>
      </c>
      <c r="GN85" s="56" t="s">
        <v>554</v>
      </c>
      <c r="GO85" s="56" t="s">
        <v>554</v>
      </c>
      <c r="GP85" s="56" t="s">
        <v>7320</v>
      </c>
      <c r="GQ85" s="56" t="s">
        <v>7321</v>
      </c>
      <c r="GR85" s="56" t="s">
        <v>554</v>
      </c>
      <c r="GS85" s="56" t="s">
        <v>554</v>
      </c>
      <c r="GT85" s="56" t="s">
        <v>554</v>
      </c>
      <c r="GU85" s="56" t="s">
        <v>554</v>
      </c>
      <c r="GW85" s="56">
        <v>2</v>
      </c>
      <c r="GX85" s="56">
        <v>0</v>
      </c>
      <c r="GY85" s="56">
        <v>2</v>
      </c>
      <c r="GZ85" s="56">
        <v>0</v>
      </c>
      <c r="HA85" s="56">
        <v>0</v>
      </c>
      <c r="HB85" s="56">
        <v>0</v>
      </c>
    </row>
    <row r="86" spans="1:210" ht="12.75" customHeight="1" x14ac:dyDescent="0.3">
      <c r="A86" s="397" t="s">
        <v>201</v>
      </c>
      <c r="B86" s="423">
        <v>35</v>
      </c>
      <c r="C86" s="397" t="s">
        <v>12</v>
      </c>
      <c r="D86" s="397" t="s">
        <v>4402</v>
      </c>
      <c r="E86" s="56" t="s">
        <v>1375</v>
      </c>
      <c r="F86" s="398" t="s">
        <v>900</v>
      </c>
      <c r="G86" s="397">
        <v>14</v>
      </c>
      <c r="H86" s="397">
        <v>0</v>
      </c>
      <c r="I86" s="56" t="s">
        <v>811</v>
      </c>
      <c r="J86" s="56" t="s">
        <v>38</v>
      </c>
      <c r="L86" s="56" t="s">
        <v>533</v>
      </c>
      <c r="M86" s="56" t="s">
        <v>554</v>
      </c>
      <c r="N86" s="56" t="s">
        <v>554</v>
      </c>
      <c r="O86" s="56" t="s">
        <v>554</v>
      </c>
      <c r="P86" s="56" t="s">
        <v>554</v>
      </c>
      <c r="Q86" s="56" t="s">
        <v>554</v>
      </c>
      <c r="R86" s="56" t="s">
        <v>554</v>
      </c>
      <c r="S86" s="56" t="s">
        <v>554</v>
      </c>
      <c r="T86" s="56" t="s">
        <v>554</v>
      </c>
      <c r="U86" s="56" t="s">
        <v>554</v>
      </c>
      <c r="V86" s="56" t="s">
        <v>554</v>
      </c>
      <c r="W86" s="56" t="s">
        <v>554</v>
      </c>
      <c r="X86" s="56" t="s">
        <v>554</v>
      </c>
      <c r="Y86" s="56" t="s">
        <v>554</v>
      </c>
      <c r="Z86" s="56" t="s">
        <v>554</v>
      </c>
      <c r="AA86" s="56" t="s">
        <v>554</v>
      </c>
      <c r="AB86" s="56" t="s">
        <v>554</v>
      </c>
      <c r="AC86" s="56" t="s">
        <v>554</v>
      </c>
      <c r="AD86" s="56" t="s">
        <v>554</v>
      </c>
      <c r="AE86" s="56" t="s">
        <v>554</v>
      </c>
      <c r="AF86" s="56" t="s">
        <v>554</v>
      </c>
      <c r="AG86" s="56" t="s">
        <v>554</v>
      </c>
      <c r="AH86" s="56" t="s">
        <v>554</v>
      </c>
      <c r="AI86" s="56" t="s">
        <v>554</v>
      </c>
      <c r="AJ86" s="56" t="s">
        <v>554</v>
      </c>
      <c r="AK86" s="56" t="s">
        <v>554</v>
      </c>
      <c r="AL86" s="56" t="s">
        <v>554</v>
      </c>
      <c r="AM86" s="56" t="s">
        <v>554</v>
      </c>
      <c r="AN86" s="56" t="s">
        <v>554</v>
      </c>
      <c r="AO86" s="56" t="s">
        <v>554</v>
      </c>
      <c r="AP86" s="56" t="s">
        <v>554</v>
      </c>
      <c r="AQ86" s="56" t="s">
        <v>554</v>
      </c>
      <c r="AR86" s="56" t="s">
        <v>554</v>
      </c>
      <c r="AS86" s="56" t="s">
        <v>554</v>
      </c>
      <c r="AT86" s="56" t="s">
        <v>554</v>
      </c>
      <c r="AU86" s="56" t="s">
        <v>554</v>
      </c>
      <c r="AV86" s="56" t="s">
        <v>554</v>
      </c>
      <c r="AW86" s="56" t="s">
        <v>554</v>
      </c>
      <c r="AX86" s="56" t="s">
        <v>554</v>
      </c>
      <c r="AY86" s="56" t="s">
        <v>554</v>
      </c>
      <c r="AZ86" s="56" t="s">
        <v>554</v>
      </c>
      <c r="BA86" s="56" t="s">
        <v>554</v>
      </c>
      <c r="BB86" s="56" t="s">
        <v>554</v>
      </c>
      <c r="BC86" s="56" t="s">
        <v>554</v>
      </c>
      <c r="BD86" s="56" t="s">
        <v>554</v>
      </c>
      <c r="BE86" s="56" t="s">
        <v>554</v>
      </c>
      <c r="BF86" s="56" t="s">
        <v>554</v>
      </c>
      <c r="BG86" s="56" t="s">
        <v>554</v>
      </c>
      <c r="BH86" s="56" t="s">
        <v>554</v>
      </c>
      <c r="BI86" s="56" t="s">
        <v>554</v>
      </c>
      <c r="BJ86" s="56" t="s">
        <v>554</v>
      </c>
      <c r="BK86" s="56" t="s">
        <v>554</v>
      </c>
      <c r="BL86" s="56" t="s">
        <v>554</v>
      </c>
      <c r="BM86" s="56" t="s">
        <v>554</v>
      </c>
      <c r="BN86" s="56" t="s">
        <v>554</v>
      </c>
      <c r="BO86" s="56" t="s">
        <v>554</v>
      </c>
      <c r="BP86" s="56" t="s">
        <v>554</v>
      </c>
      <c r="BQ86" s="56" t="s">
        <v>554</v>
      </c>
      <c r="BR86" s="56" t="s">
        <v>554</v>
      </c>
      <c r="BS86" s="56" t="s">
        <v>554</v>
      </c>
      <c r="BT86" s="56" t="s">
        <v>554</v>
      </c>
      <c r="BU86" s="56" t="s">
        <v>554</v>
      </c>
      <c r="BV86" s="56" t="s">
        <v>554</v>
      </c>
      <c r="BW86" s="56" t="s">
        <v>554</v>
      </c>
      <c r="BX86" s="56" t="s">
        <v>554</v>
      </c>
      <c r="BY86" s="56" t="s">
        <v>554</v>
      </c>
      <c r="BZ86" s="56" t="s">
        <v>554</v>
      </c>
      <c r="CA86" s="56" t="s">
        <v>554</v>
      </c>
      <c r="CB86" s="56" t="s">
        <v>554</v>
      </c>
      <c r="CC86" s="56" t="s">
        <v>554</v>
      </c>
      <c r="CD86" s="56" t="s">
        <v>554</v>
      </c>
      <c r="CE86" s="56" t="s">
        <v>554</v>
      </c>
      <c r="CF86" s="56" t="s">
        <v>554</v>
      </c>
      <c r="CG86" s="56" t="s">
        <v>554</v>
      </c>
      <c r="CH86" s="56" t="s">
        <v>554</v>
      </c>
      <c r="CI86" s="56" t="s">
        <v>554</v>
      </c>
      <c r="CJ86" s="56" t="s">
        <v>554</v>
      </c>
      <c r="CK86" s="56" t="s">
        <v>554</v>
      </c>
      <c r="CL86" s="56" t="s">
        <v>554</v>
      </c>
      <c r="CM86" s="56" t="s">
        <v>554</v>
      </c>
      <c r="CN86" s="56" t="s">
        <v>554</v>
      </c>
      <c r="CO86" s="56" t="s">
        <v>554</v>
      </c>
      <c r="CP86" s="56" t="s">
        <v>554</v>
      </c>
      <c r="CQ86" s="56" t="s">
        <v>554</v>
      </c>
      <c r="CR86" s="56" t="s">
        <v>554</v>
      </c>
      <c r="CS86" s="56" t="s">
        <v>554</v>
      </c>
      <c r="CT86" s="56" t="s">
        <v>554</v>
      </c>
      <c r="CU86" s="56" t="s">
        <v>554</v>
      </c>
      <c r="DA86" s="56" t="s">
        <v>554</v>
      </c>
      <c r="DB86" s="56" t="s">
        <v>554</v>
      </c>
      <c r="DC86" s="56" t="s">
        <v>554</v>
      </c>
      <c r="DD86" s="56" t="s">
        <v>554</v>
      </c>
      <c r="DE86" s="56" t="s">
        <v>554</v>
      </c>
      <c r="DF86" s="56" t="s">
        <v>554</v>
      </c>
      <c r="DG86" s="56" t="s">
        <v>554</v>
      </c>
      <c r="DH86" s="56" t="s">
        <v>554</v>
      </c>
      <c r="DI86" s="56" t="s">
        <v>554</v>
      </c>
      <c r="DJ86" s="56" t="s">
        <v>554</v>
      </c>
      <c r="DK86" s="56" t="s">
        <v>554</v>
      </c>
      <c r="DL86" s="56" t="s">
        <v>554</v>
      </c>
      <c r="DM86" s="56" t="s">
        <v>554</v>
      </c>
      <c r="DN86" s="56" t="s">
        <v>554</v>
      </c>
      <c r="DO86" s="56" t="s">
        <v>554</v>
      </c>
      <c r="DP86" s="56" t="s">
        <v>554</v>
      </c>
      <c r="DQ86" s="56" t="s">
        <v>554</v>
      </c>
      <c r="DR86" s="56" t="s">
        <v>554</v>
      </c>
      <c r="DS86" s="56" t="s">
        <v>554</v>
      </c>
      <c r="DT86" s="56" t="s">
        <v>554</v>
      </c>
      <c r="DU86" s="56" t="s">
        <v>554</v>
      </c>
      <c r="DV86" s="56" t="s">
        <v>554</v>
      </c>
      <c r="DW86" s="56" t="s">
        <v>554</v>
      </c>
      <c r="DX86" s="56" t="s">
        <v>554</v>
      </c>
      <c r="DY86" s="56" t="s">
        <v>554</v>
      </c>
      <c r="DZ86" s="56" t="s">
        <v>554</v>
      </c>
      <c r="EA86" s="56" t="s">
        <v>554</v>
      </c>
      <c r="EB86" s="56" t="s">
        <v>554</v>
      </c>
      <c r="EC86" s="56" t="s">
        <v>554</v>
      </c>
      <c r="ED86" s="56" t="s">
        <v>554</v>
      </c>
      <c r="EE86" s="56" t="s">
        <v>554</v>
      </c>
      <c r="EF86" s="56" t="s">
        <v>554</v>
      </c>
      <c r="EG86" s="56" t="s">
        <v>554</v>
      </c>
      <c r="EH86" s="56" t="s">
        <v>554</v>
      </c>
      <c r="EI86" s="56" t="s">
        <v>554</v>
      </c>
      <c r="EJ86" s="56" t="s">
        <v>554</v>
      </c>
      <c r="EK86" s="56" t="s">
        <v>554</v>
      </c>
      <c r="EL86" s="56" t="s">
        <v>554</v>
      </c>
      <c r="EM86" s="56" t="s">
        <v>554</v>
      </c>
      <c r="EN86" s="56" t="s">
        <v>554</v>
      </c>
      <c r="EO86" s="56" t="s">
        <v>554</v>
      </c>
      <c r="EP86" s="56" t="s">
        <v>554</v>
      </c>
      <c r="EQ86" s="56" t="s">
        <v>554</v>
      </c>
      <c r="ER86" s="56" t="s">
        <v>554</v>
      </c>
      <c r="ES86" s="56" t="s">
        <v>554</v>
      </c>
      <c r="ET86" s="56" t="s">
        <v>554</v>
      </c>
      <c r="EU86" s="56" t="s">
        <v>554</v>
      </c>
      <c r="EV86" s="56" t="s">
        <v>554</v>
      </c>
      <c r="EW86" s="56" t="s">
        <v>554</v>
      </c>
      <c r="EX86" s="56" t="s">
        <v>554</v>
      </c>
      <c r="EY86" s="56" t="s">
        <v>554</v>
      </c>
      <c r="EZ86" s="56" t="s">
        <v>554</v>
      </c>
      <c r="FA86" s="56" t="s">
        <v>554</v>
      </c>
      <c r="FB86" s="56" t="s">
        <v>554</v>
      </c>
      <c r="FC86" s="56" t="s">
        <v>554</v>
      </c>
      <c r="FD86" s="56" t="s">
        <v>554</v>
      </c>
      <c r="FE86" s="56" t="s">
        <v>554</v>
      </c>
      <c r="FF86" s="56" t="s">
        <v>554</v>
      </c>
      <c r="FG86" s="56" t="s">
        <v>554</v>
      </c>
      <c r="FH86" s="56" t="s">
        <v>554</v>
      </c>
      <c r="FI86" s="56" t="s">
        <v>554</v>
      </c>
      <c r="FJ86" s="56" t="s">
        <v>554</v>
      </c>
      <c r="FK86" s="56" t="s">
        <v>554</v>
      </c>
      <c r="FL86" s="56" t="s">
        <v>554</v>
      </c>
      <c r="FM86" s="56" t="s">
        <v>554</v>
      </c>
      <c r="FN86" s="56" t="s">
        <v>554</v>
      </c>
      <c r="FO86" s="56" t="s">
        <v>554</v>
      </c>
      <c r="FP86" s="56" t="s">
        <v>554</v>
      </c>
      <c r="FQ86" s="56" t="s">
        <v>554</v>
      </c>
      <c r="FR86" s="56" t="s">
        <v>554</v>
      </c>
      <c r="FS86" s="56" t="s">
        <v>554</v>
      </c>
      <c r="FT86" s="56" t="s">
        <v>554</v>
      </c>
      <c r="FU86" s="56" t="s">
        <v>554</v>
      </c>
      <c r="FV86" s="56" t="s">
        <v>554</v>
      </c>
      <c r="FW86" s="56" t="s">
        <v>554</v>
      </c>
      <c r="FX86" s="56" t="s">
        <v>554</v>
      </c>
      <c r="FY86" s="56" t="s">
        <v>554</v>
      </c>
      <c r="FZ86" s="56" t="s">
        <v>554</v>
      </c>
      <c r="GA86" s="56" t="s">
        <v>554</v>
      </c>
      <c r="GB86" s="56" t="s">
        <v>554</v>
      </c>
      <c r="GC86" s="56" t="s">
        <v>554</v>
      </c>
      <c r="GD86" s="56" t="s">
        <v>554</v>
      </c>
      <c r="GE86" s="56" t="s">
        <v>554</v>
      </c>
      <c r="GF86" s="56" t="s">
        <v>554</v>
      </c>
      <c r="GG86" s="56" t="s">
        <v>554</v>
      </c>
      <c r="GH86" s="56" t="s">
        <v>554</v>
      </c>
      <c r="GI86" s="56" t="s">
        <v>554</v>
      </c>
      <c r="GJ86" s="56" t="s">
        <v>554</v>
      </c>
      <c r="GK86" s="56" t="s">
        <v>554</v>
      </c>
      <c r="GL86" s="56" t="s">
        <v>554</v>
      </c>
      <c r="GM86" s="56" t="s">
        <v>554</v>
      </c>
      <c r="GN86" s="56" t="s">
        <v>554</v>
      </c>
      <c r="GO86" s="56" t="s">
        <v>554</v>
      </c>
      <c r="GP86" s="56" t="s">
        <v>554</v>
      </c>
      <c r="GQ86" s="56" t="s">
        <v>554</v>
      </c>
      <c r="GR86" s="56" t="s">
        <v>554</v>
      </c>
      <c r="GS86" s="56" t="s">
        <v>554</v>
      </c>
      <c r="GT86" s="56" t="s">
        <v>554</v>
      </c>
      <c r="GU86" s="56" t="s">
        <v>554</v>
      </c>
      <c r="GW86" s="56" t="s">
        <v>554</v>
      </c>
      <c r="GX86" s="56" t="s">
        <v>554</v>
      </c>
      <c r="GY86" s="56" t="s">
        <v>554</v>
      </c>
      <c r="GZ86" s="56" t="s">
        <v>554</v>
      </c>
      <c r="HA86" s="56" t="s">
        <v>554</v>
      </c>
      <c r="HB86" s="56" t="s">
        <v>554</v>
      </c>
    </row>
    <row r="87" spans="1:210" ht="12.75" customHeight="1" x14ac:dyDescent="0.3">
      <c r="A87" s="397" t="s">
        <v>201</v>
      </c>
      <c r="B87" s="423">
        <v>36</v>
      </c>
      <c r="C87" s="397" t="s">
        <v>12</v>
      </c>
      <c r="D87" s="397" t="s">
        <v>4403</v>
      </c>
      <c r="E87" s="56" t="s">
        <v>6579</v>
      </c>
      <c r="F87" s="398" t="s">
        <v>901</v>
      </c>
      <c r="G87" s="397">
        <v>17.8</v>
      </c>
      <c r="H87" s="397">
        <v>0</v>
      </c>
      <c r="I87" s="56" t="s">
        <v>811</v>
      </c>
      <c r="J87" s="56" t="s">
        <v>38</v>
      </c>
      <c r="L87" s="56" t="s">
        <v>6695</v>
      </c>
      <c r="M87" s="56">
        <v>0</v>
      </c>
      <c r="N87" s="56">
        <v>0</v>
      </c>
      <c r="O87" s="56">
        <v>0</v>
      </c>
      <c r="P87" s="56">
        <v>4</v>
      </c>
      <c r="Q87" s="56">
        <v>0</v>
      </c>
      <c r="R87" s="56">
        <v>5</v>
      </c>
      <c r="S87" s="56">
        <v>3</v>
      </c>
      <c r="T87" s="56">
        <v>0</v>
      </c>
      <c r="U87" s="56">
        <v>9</v>
      </c>
      <c r="V87" s="56">
        <v>2</v>
      </c>
      <c r="W87" s="56">
        <v>0</v>
      </c>
      <c r="X87" s="56">
        <v>1</v>
      </c>
      <c r="Y87" s="56">
        <v>0</v>
      </c>
      <c r="Z87" s="56">
        <v>0</v>
      </c>
      <c r="AA87" s="56">
        <v>24</v>
      </c>
      <c r="AB87" s="56">
        <v>0</v>
      </c>
      <c r="AC87" s="56">
        <v>0</v>
      </c>
      <c r="AD87" s="56">
        <v>0</v>
      </c>
      <c r="AE87" s="56">
        <v>0</v>
      </c>
      <c r="AF87" s="56">
        <v>0</v>
      </c>
      <c r="AG87" s="56">
        <v>0</v>
      </c>
      <c r="AH87" s="56">
        <v>0</v>
      </c>
      <c r="AI87" s="56">
        <v>0</v>
      </c>
      <c r="AJ87" s="56">
        <v>2</v>
      </c>
      <c r="AK87" s="56">
        <v>1</v>
      </c>
      <c r="AL87" s="56">
        <v>2</v>
      </c>
      <c r="AM87" s="56">
        <v>0</v>
      </c>
      <c r="AN87" s="56">
        <v>0</v>
      </c>
      <c r="AO87" s="56">
        <v>3</v>
      </c>
      <c r="AP87" s="56">
        <v>8</v>
      </c>
      <c r="AQ87" s="56">
        <v>0</v>
      </c>
      <c r="AR87" s="56">
        <v>0</v>
      </c>
      <c r="AS87" s="56">
        <v>0</v>
      </c>
      <c r="AT87" s="56">
        <v>4</v>
      </c>
      <c r="AU87" s="56">
        <v>0</v>
      </c>
      <c r="AV87" s="56">
        <v>5</v>
      </c>
      <c r="AW87" s="56">
        <v>3</v>
      </c>
      <c r="AX87" s="56">
        <v>0</v>
      </c>
      <c r="AY87" s="56">
        <v>11</v>
      </c>
      <c r="AZ87" s="56">
        <v>3</v>
      </c>
      <c r="BA87" s="56">
        <v>2</v>
      </c>
      <c r="BB87" s="56">
        <v>1</v>
      </c>
      <c r="BC87" s="56">
        <v>0</v>
      </c>
      <c r="BD87" s="56">
        <v>3</v>
      </c>
      <c r="BE87" s="56">
        <v>32</v>
      </c>
      <c r="BF87" s="56">
        <v>0</v>
      </c>
      <c r="BG87" s="56">
        <v>0</v>
      </c>
      <c r="BH87" s="56" t="s">
        <v>1991</v>
      </c>
      <c r="BI87" s="56">
        <v>156385</v>
      </c>
      <c r="BJ87" s="56" t="s">
        <v>1991</v>
      </c>
      <c r="BK87" s="56">
        <v>195977</v>
      </c>
      <c r="BL87" s="56">
        <v>166</v>
      </c>
      <c r="BM87" s="56">
        <v>62299</v>
      </c>
      <c r="BN87" s="56">
        <v>14229</v>
      </c>
      <c r="BO87" s="56">
        <v>24</v>
      </c>
      <c r="BP87" s="56">
        <v>484285</v>
      </c>
      <c r="BQ87" s="56">
        <v>27125</v>
      </c>
      <c r="BR87" s="56">
        <v>161530</v>
      </c>
      <c r="BS87" s="56">
        <v>106358</v>
      </c>
      <c r="BT87" s="56">
        <v>86327</v>
      </c>
      <c r="BU87" s="56">
        <v>23249</v>
      </c>
      <c r="BV87" s="56">
        <v>377464</v>
      </c>
      <c r="BW87" s="56">
        <v>27118</v>
      </c>
      <c r="BX87" s="56">
        <v>431707</v>
      </c>
      <c r="BY87" s="56">
        <v>180</v>
      </c>
      <c r="BZ87" s="56">
        <v>21837</v>
      </c>
      <c r="CA87" s="56">
        <v>6976</v>
      </c>
      <c r="CB87" s="56">
        <v>13272</v>
      </c>
      <c r="CC87" s="56">
        <v>2435</v>
      </c>
      <c r="CD87" s="56">
        <v>44520</v>
      </c>
      <c r="CE87" s="56">
        <v>44700</v>
      </c>
      <c r="CF87" s="56">
        <v>0</v>
      </c>
      <c r="CG87" s="56">
        <v>12833</v>
      </c>
      <c r="CH87" s="56">
        <v>2988</v>
      </c>
      <c r="CI87" s="56">
        <v>11966</v>
      </c>
      <c r="CJ87" s="56">
        <v>11226</v>
      </c>
      <c r="CK87" s="56">
        <v>144</v>
      </c>
      <c r="CL87" s="56">
        <v>6982</v>
      </c>
      <c r="CM87" s="56">
        <v>0</v>
      </c>
      <c r="CN87" s="56">
        <v>0</v>
      </c>
      <c r="CO87" s="56">
        <v>27787</v>
      </c>
      <c r="CP87" s="56">
        <v>0</v>
      </c>
      <c r="CQ87" s="56">
        <v>27787</v>
      </c>
      <c r="CR87" s="56">
        <v>0</v>
      </c>
      <c r="CS87" s="56">
        <v>920</v>
      </c>
      <c r="CT87" s="56">
        <v>141</v>
      </c>
      <c r="CU87" s="56">
        <v>881</v>
      </c>
      <c r="DA87" s="56">
        <v>1942</v>
      </c>
      <c r="DB87" s="56">
        <v>1942</v>
      </c>
      <c r="DC87" s="56">
        <v>8.76</v>
      </c>
      <c r="DD87" s="56">
        <v>87.29</v>
      </c>
      <c r="DE87" s="56">
        <v>96.050000000000011</v>
      </c>
      <c r="DF87" s="56">
        <v>369</v>
      </c>
      <c r="DG87" s="56">
        <v>34539.800000000003</v>
      </c>
      <c r="DH87" s="56">
        <v>534232</v>
      </c>
      <c r="DI87" s="56">
        <v>196466</v>
      </c>
      <c r="DJ87" s="56">
        <v>265184</v>
      </c>
      <c r="DK87" s="56">
        <v>39650</v>
      </c>
      <c r="DL87" s="56">
        <v>1035532</v>
      </c>
      <c r="DM87" s="56">
        <v>29477</v>
      </c>
      <c r="DN87" s="56">
        <v>3589</v>
      </c>
      <c r="DO87" s="56">
        <v>8857</v>
      </c>
      <c r="DP87" s="56">
        <v>19945</v>
      </c>
      <c r="DQ87" s="56">
        <v>132501</v>
      </c>
      <c r="DR87" s="56">
        <v>43067</v>
      </c>
      <c r="DS87" s="56">
        <v>0</v>
      </c>
      <c r="DT87" s="56">
        <v>0</v>
      </c>
      <c r="DU87" s="56">
        <v>41923</v>
      </c>
      <c r="DV87" s="56">
        <v>193783</v>
      </c>
      <c r="DW87" s="56">
        <v>99415</v>
      </c>
      <c r="DX87" s="56">
        <v>44</v>
      </c>
      <c r="DY87" s="56">
        <v>72</v>
      </c>
      <c r="DZ87" s="56">
        <v>86</v>
      </c>
      <c r="EA87" s="56">
        <v>75408</v>
      </c>
      <c r="EB87" s="56" t="s">
        <v>554</v>
      </c>
      <c r="EC87" s="56" t="s">
        <v>777</v>
      </c>
      <c r="ED87" s="56">
        <v>51806</v>
      </c>
      <c r="EE87" s="56">
        <v>1019</v>
      </c>
      <c r="EF87" s="56">
        <v>1146183</v>
      </c>
      <c r="EG87" s="56" t="s">
        <v>554</v>
      </c>
      <c r="EH87" s="56" t="s">
        <v>55</v>
      </c>
      <c r="EI87" s="56">
        <v>23</v>
      </c>
      <c r="EJ87" s="56">
        <v>132432</v>
      </c>
      <c r="EK87" s="56">
        <v>468</v>
      </c>
      <c r="EL87" s="56">
        <v>323</v>
      </c>
      <c r="EM87" s="56" t="s">
        <v>554</v>
      </c>
      <c r="EN87" s="56" t="s">
        <v>554</v>
      </c>
      <c r="EO87" s="56" t="s">
        <v>554</v>
      </c>
      <c r="EP87" s="56" t="s">
        <v>554</v>
      </c>
      <c r="EQ87" s="56" t="s">
        <v>554</v>
      </c>
      <c r="ER87" s="56" t="s">
        <v>554</v>
      </c>
      <c r="ES87" s="56" t="s">
        <v>554</v>
      </c>
      <c r="ET87" s="56" t="s">
        <v>554</v>
      </c>
      <c r="EU87" s="56" t="s">
        <v>554</v>
      </c>
      <c r="EV87" s="56" t="s">
        <v>554</v>
      </c>
      <c r="EW87" s="56" t="s">
        <v>554</v>
      </c>
      <c r="EX87" s="56" t="s">
        <v>554</v>
      </c>
      <c r="EY87" s="56" t="s">
        <v>554</v>
      </c>
      <c r="EZ87" s="56" t="s">
        <v>554</v>
      </c>
      <c r="FA87" s="56" t="s">
        <v>554</v>
      </c>
      <c r="FB87" s="56" t="s">
        <v>554</v>
      </c>
      <c r="FC87" s="56" t="s">
        <v>554</v>
      </c>
      <c r="FD87" s="56" t="s">
        <v>554</v>
      </c>
      <c r="FE87" s="56" t="s">
        <v>554</v>
      </c>
      <c r="FF87" s="56" t="s">
        <v>554</v>
      </c>
      <c r="FG87" s="56" t="s">
        <v>554</v>
      </c>
      <c r="FH87" s="56" t="s">
        <v>554</v>
      </c>
      <c r="FI87" s="56" t="s">
        <v>554</v>
      </c>
      <c r="FJ87" s="56" t="s">
        <v>554</v>
      </c>
      <c r="FK87" s="56" t="s">
        <v>554</v>
      </c>
      <c r="FL87" s="56" t="s">
        <v>554</v>
      </c>
      <c r="FM87" s="56" t="s">
        <v>554</v>
      </c>
      <c r="FN87" s="56" t="s">
        <v>554</v>
      </c>
      <c r="FO87" s="56" t="s">
        <v>554</v>
      </c>
      <c r="FP87" s="56" t="s">
        <v>554</v>
      </c>
      <c r="FQ87" s="56" t="s">
        <v>554</v>
      </c>
      <c r="FR87" s="56" t="s">
        <v>554</v>
      </c>
      <c r="FS87" s="56" t="s">
        <v>554</v>
      </c>
      <c r="FT87" s="56" t="s">
        <v>554</v>
      </c>
      <c r="FU87" s="56" t="s">
        <v>554</v>
      </c>
      <c r="FV87" s="56" t="s">
        <v>554</v>
      </c>
      <c r="FW87" s="56" t="s">
        <v>554</v>
      </c>
      <c r="FX87" s="56" t="s">
        <v>554</v>
      </c>
      <c r="FY87" s="56" t="s">
        <v>554</v>
      </c>
      <c r="FZ87" s="56" t="s">
        <v>554</v>
      </c>
      <c r="GA87" s="56" t="s">
        <v>554</v>
      </c>
      <c r="GB87" s="56" t="s">
        <v>554</v>
      </c>
      <c r="GC87" s="56" t="s">
        <v>554</v>
      </c>
      <c r="GD87" s="56" t="s">
        <v>554</v>
      </c>
      <c r="GE87" s="56" t="s">
        <v>554</v>
      </c>
      <c r="GF87" s="56" t="s">
        <v>554</v>
      </c>
      <c r="GG87" s="56" t="s">
        <v>554</v>
      </c>
      <c r="GH87" s="56" t="s">
        <v>554</v>
      </c>
      <c r="GI87" s="56" t="s">
        <v>554</v>
      </c>
      <c r="GJ87" s="56" t="s">
        <v>554</v>
      </c>
      <c r="GK87" s="56" t="s">
        <v>554</v>
      </c>
      <c r="GL87" s="56" t="s">
        <v>554</v>
      </c>
      <c r="GM87" s="56" t="s">
        <v>554</v>
      </c>
      <c r="GN87" s="56" t="s">
        <v>7322</v>
      </c>
      <c r="GO87" s="56" t="s">
        <v>554</v>
      </c>
      <c r="GP87" s="56" t="s">
        <v>554</v>
      </c>
      <c r="GQ87" s="56" t="s">
        <v>554</v>
      </c>
      <c r="GR87" s="56" t="s">
        <v>554</v>
      </c>
      <c r="GS87" s="56" t="s">
        <v>554</v>
      </c>
      <c r="GT87" s="56" t="s">
        <v>554</v>
      </c>
      <c r="GU87" s="56" t="s">
        <v>7323</v>
      </c>
      <c r="GW87" s="56">
        <v>24</v>
      </c>
      <c r="GX87" s="56">
        <v>8</v>
      </c>
      <c r="GY87" s="56">
        <v>24</v>
      </c>
      <c r="GZ87" s="56">
        <v>8</v>
      </c>
      <c r="HA87" s="56">
        <v>0</v>
      </c>
      <c r="HB87" s="56">
        <v>0</v>
      </c>
    </row>
    <row r="88" spans="1:210" ht="12.75" customHeight="1" x14ac:dyDescent="0.3">
      <c r="A88" s="397" t="s">
        <v>201</v>
      </c>
      <c r="B88" s="423">
        <v>37</v>
      </c>
      <c r="C88" s="397" t="s">
        <v>12</v>
      </c>
      <c r="D88" s="397" t="s">
        <v>4404</v>
      </c>
      <c r="E88" s="56" t="s">
        <v>4405</v>
      </c>
      <c r="F88" s="398" t="s">
        <v>901</v>
      </c>
      <c r="G88" s="397">
        <v>16.600000000000001</v>
      </c>
      <c r="H88" s="397">
        <v>0</v>
      </c>
      <c r="I88" s="56" t="s">
        <v>811</v>
      </c>
      <c r="J88" s="56" t="s">
        <v>38</v>
      </c>
      <c r="L88" s="56" t="s">
        <v>739</v>
      </c>
      <c r="M88" s="56">
        <v>0</v>
      </c>
      <c r="N88" s="56">
        <v>1</v>
      </c>
      <c r="O88" s="56">
        <v>0</v>
      </c>
      <c r="P88" s="56">
        <v>0</v>
      </c>
      <c r="Q88" s="56">
        <v>0</v>
      </c>
      <c r="R88" s="56">
        <v>11</v>
      </c>
      <c r="S88" s="56">
        <v>0</v>
      </c>
      <c r="T88" s="56">
        <v>0</v>
      </c>
      <c r="U88" s="56">
        <v>27</v>
      </c>
      <c r="V88" s="56">
        <v>0</v>
      </c>
      <c r="W88" s="56">
        <v>1</v>
      </c>
      <c r="X88" s="56">
        <v>2</v>
      </c>
      <c r="Y88" s="56">
        <v>0</v>
      </c>
      <c r="Z88" s="56">
        <v>0</v>
      </c>
      <c r="AA88" s="56">
        <v>42</v>
      </c>
      <c r="AB88" s="56">
        <v>0</v>
      </c>
      <c r="AC88" s="56">
        <v>0</v>
      </c>
      <c r="AD88" s="56">
        <v>0</v>
      </c>
      <c r="AE88" s="56">
        <v>0</v>
      </c>
      <c r="AF88" s="56">
        <v>0</v>
      </c>
      <c r="AG88" s="56">
        <v>0</v>
      </c>
      <c r="AH88" s="56">
        <v>0</v>
      </c>
      <c r="AI88" s="56">
        <v>0</v>
      </c>
      <c r="AJ88" s="56">
        <v>0</v>
      </c>
      <c r="AK88" s="56">
        <v>0</v>
      </c>
      <c r="AL88" s="56">
        <v>0</v>
      </c>
      <c r="AM88" s="56">
        <v>0</v>
      </c>
      <c r="AN88" s="56">
        <v>0</v>
      </c>
      <c r="AO88" s="56">
        <v>0</v>
      </c>
      <c r="AP88" s="56">
        <v>0</v>
      </c>
      <c r="AQ88" s="56">
        <v>0</v>
      </c>
      <c r="AR88" s="56">
        <v>1</v>
      </c>
      <c r="AS88" s="56">
        <v>0</v>
      </c>
      <c r="AT88" s="56">
        <v>0</v>
      </c>
      <c r="AU88" s="56">
        <v>0</v>
      </c>
      <c r="AV88" s="56">
        <v>11</v>
      </c>
      <c r="AW88" s="56">
        <v>0</v>
      </c>
      <c r="AX88" s="56">
        <v>0</v>
      </c>
      <c r="AY88" s="56">
        <v>27</v>
      </c>
      <c r="AZ88" s="56">
        <v>0</v>
      </c>
      <c r="BA88" s="56">
        <v>1</v>
      </c>
      <c r="BB88" s="56">
        <v>2</v>
      </c>
      <c r="BC88" s="56">
        <v>0</v>
      </c>
      <c r="BD88" s="56">
        <v>0</v>
      </c>
      <c r="BE88" s="56">
        <v>42</v>
      </c>
      <c r="BF88" s="56">
        <v>0</v>
      </c>
      <c r="BG88" s="56">
        <v>0</v>
      </c>
      <c r="BH88" s="56" t="s">
        <v>1204</v>
      </c>
      <c r="BI88" s="56">
        <v>134681</v>
      </c>
      <c r="BJ88" s="56" t="s">
        <v>1204</v>
      </c>
      <c r="BK88" s="56">
        <v>319837</v>
      </c>
      <c r="BL88" s="56">
        <v>264</v>
      </c>
      <c r="BM88" s="56">
        <v>400847</v>
      </c>
      <c r="BN88" s="56">
        <v>149380</v>
      </c>
      <c r="BO88" s="56">
        <v>39</v>
      </c>
      <c r="BP88" s="56">
        <v>532486</v>
      </c>
      <c r="BQ88" s="56">
        <v>14152</v>
      </c>
      <c r="BR88" s="56">
        <v>130675</v>
      </c>
      <c r="BS88" s="56">
        <v>53280</v>
      </c>
      <c r="BT88" s="56">
        <v>74719</v>
      </c>
      <c r="BU88" s="56">
        <v>17529</v>
      </c>
      <c r="BV88" s="56">
        <v>276203</v>
      </c>
      <c r="BW88" s="56">
        <v>230845</v>
      </c>
      <c r="BX88" s="56">
        <v>521200</v>
      </c>
      <c r="BY88" s="56">
        <v>50</v>
      </c>
      <c r="BZ88" s="56">
        <v>11795</v>
      </c>
      <c r="CA88" s="56">
        <v>2575</v>
      </c>
      <c r="CB88" s="56">
        <v>6218</v>
      </c>
      <c r="CC88" s="56">
        <v>771</v>
      </c>
      <c r="CD88" s="56">
        <v>21359</v>
      </c>
      <c r="CE88" s="56">
        <v>21409</v>
      </c>
      <c r="CF88" s="56">
        <v>0</v>
      </c>
      <c r="CG88" s="56">
        <v>8785</v>
      </c>
      <c r="CH88" s="56">
        <v>574</v>
      </c>
      <c r="CI88" s="56">
        <v>52</v>
      </c>
      <c r="CJ88" s="56">
        <v>7652</v>
      </c>
      <c r="CK88" s="56">
        <v>5833</v>
      </c>
      <c r="CL88" s="56">
        <v>1807</v>
      </c>
      <c r="CM88" s="56">
        <v>0</v>
      </c>
      <c r="CN88" s="56">
        <v>0</v>
      </c>
      <c r="CO88" s="56">
        <v>9411</v>
      </c>
      <c r="CP88" s="56">
        <v>1529</v>
      </c>
      <c r="CQ88" s="56">
        <v>10940</v>
      </c>
      <c r="CR88" s="56">
        <v>0</v>
      </c>
      <c r="CS88" s="56">
        <v>592</v>
      </c>
      <c r="CT88" s="56">
        <v>1</v>
      </c>
      <c r="CU88" s="56">
        <v>0</v>
      </c>
      <c r="DA88" s="56">
        <v>593</v>
      </c>
      <c r="DB88" s="56">
        <v>593</v>
      </c>
      <c r="DC88" s="56">
        <v>5</v>
      </c>
      <c r="DD88" s="56">
        <v>94.8</v>
      </c>
      <c r="DE88" s="56">
        <v>99.8</v>
      </c>
      <c r="DF88" s="56">
        <v>88</v>
      </c>
      <c r="DG88" s="56">
        <v>3389</v>
      </c>
      <c r="DH88" s="56">
        <v>849438</v>
      </c>
      <c r="DI88" s="56">
        <v>226438</v>
      </c>
      <c r="DJ88" s="56">
        <v>412404</v>
      </c>
      <c r="DK88" s="56">
        <v>57925</v>
      </c>
      <c r="DL88" s="56">
        <v>1546205</v>
      </c>
      <c r="DM88" s="56">
        <v>49342</v>
      </c>
      <c r="DN88" s="56">
        <v>1812</v>
      </c>
      <c r="DO88" s="56">
        <v>187</v>
      </c>
      <c r="DP88" s="56">
        <v>55269</v>
      </c>
      <c r="DQ88" s="56">
        <v>53399</v>
      </c>
      <c r="DR88" s="56">
        <v>27239</v>
      </c>
      <c r="DS88" s="56">
        <v>0</v>
      </c>
      <c r="DT88" s="56">
        <v>0</v>
      </c>
      <c r="DU88" s="56">
        <v>51341</v>
      </c>
      <c r="DV88" s="56">
        <v>224897</v>
      </c>
      <c r="DW88" s="56">
        <v>46528</v>
      </c>
      <c r="DX88" s="56">
        <v>15</v>
      </c>
      <c r="DY88" s="56">
        <v>50</v>
      </c>
      <c r="DZ88" s="56">
        <v>75</v>
      </c>
      <c r="EA88" s="56">
        <v>469371</v>
      </c>
      <c r="EB88" s="56">
        <v>201643</v>
      </c>
      <c r="EC88" s="56" t="s">
        <v>55</v>
      </c>
      <c r="ED88" s="56">
        <v>53160</v>
      </c>
      <c r="EE88" s="56">
        <v>319</v>
      </c>
      <c r="EF88" s="56">
        <v>1182532</v>
      </c>
      <c r="EG88" s="56">
        <v>0</v>
      </c>
      <c r="EH88" s="56" t="s">
        <v>54</v>
      </c>
      <c r="EI88" s="56">
        <v>0</v>
      </c>
      <c r="EJ88" s="56">
        <v>162237</v>
      </c>
      <c r="EK88" s="56">
        <v>184</v>
      </c>
      <c r="EL88" s="56">
        <v>42</v>
      </c>
      <c r="EM88" s="56">
        <v>3375463</v>
      </c>
      <c r="EN88" s="56">
        <v>1178471</v>
      </c>
      <c r="EO88" s="56">
        <v>3634</v>
      </c>
      <c r="EP88" s="56">
        <v>80578</v>
      </c>
      <c r="EQ88" s="56">
        <v>23692</v>
      </c>
      <c r="ER88" s="56">
        <v>25349</v>
      </c>
      <c r="ES88" s="56">
        <v>4788</v>
      </c>
      <c r="ET88" s="56">
        <v>17740</v>
      </c>
      <c r="EU88" s="56">
        <v>7974</v>
      </c>
      <c r="EV88" s="56" t="s">
        <v>3426</v>
      </c>
      <c r="EW88" s="56">
        <v>0</v>
      </c>
      <c r="EX88" s="56">
        <v>59599</v>
      </c>
      <c r="EY88" s="56">
        <v>37368</v>
      </c>
      <c r="EZ88" s="56" t="s">
        <v>3447</v>
      </c>
      <c r="FA88" s="56">
        <v>0</v>
      </c>
      <c r="FB88" s="56">
        <v>0</v>
      </c>
      <c r="FC88" s="56">
        <v>79172</v>
      </c>
      <c r="FD88" s="56">
        <v>0</v>
      </c>
      <c r="FE88" s="56">
        <v>0</v>
      </c>
      <c r="FF88" s="56">
        <v>339894</v>
      </c>
      <c r="FG88" s="56">
        <v>0</v>
      </c>
      <c r="FH88" s="56">
        <v>270870</v>
      </c>
      <c r="FI88" s="56">
        <v>49531</v>
      </c>
      <c r="FJ88" s="56">
        <v>231</v>
      </c>
      <c r="FK88" s="56">
        <v>0</v>
      </c>
      <c r="FL88" s="56">
        <v>5214460</v>
      </c>
      <c r="FM88" s="56">
        <v>58416</v>
      </c>
      <c r="FN88" s="56">
        <v>0</v>
      </c>
      <c r="FO88" s="56">
        <v>24073</v>
      </c>
      <c r="FP88" s="56">
        <v>2389</v>
      </c>
      <c r="FQ88" s="56">
        <v>0</v>
      </c>
      <c r="FR88" s="56">
        <v>2618</v>
      </c>
      <c r="FS88" s="56">
        <v>0</v>
      </c>
      <c r="FT88" s="56">
        <v>114681</v>
      </c>
      <c r="FU88" s="56">
        <v>339685</v>
      </c>
      <c r="FV88" s="56">
        <v>541862</v>
      </c>
      <c r="FW88" s="56">
        <v>4672598</v>
      </c>
      <c r="FX88" s="56">
        <v>724962</v>
      </c>
      <c r="FY88" s="56">
        <v>3120548</v>
      </c>
      <c r="FZ88" s="56">
        <v>1180867</v>
      </c>
      <c r="GA88" s="56">
        <v>677761</v>
      </c>
      <c r="GB88" s="56">
        <v>415596</v>
      </c>
      <c r="GC88" s="56">
        <v>5394772</v>
      </c>
      <c r="GD88" s="56">
        <v>418484</v>
      </c>
      <c r="GE88" s="56">
        <v>4976288</v>
      </c>
      <c r="GF88" s="56">
        <v>749194</v>
      </c>
      <c r="GG88" s="56">
        <v>0</v>
      </c>
      <c r="GH88" s="56">
        <v>0</v>
      </c>
      <c r="GI88" s="56">
        <v>0</v>
      </c>
      <c r="GJ88" s="56">
        <v>0</v>
      </c>
      <c r="GK88" s="56">
        <v>0</v>
      </c>
      <c r="GL88" s="56">
        <v>0</v>
      </c>
      <c r="GM88" s="56">
        <v>0</v>
      </c>
      <c r="GN88" s="56" t="s">
        <v>554</v>
      </c>
      <c r="GO88" s="56" t="s">
        <v>554</v>
      </c>
      <c r="GP88" s="56" t="s">
        <v>554</v>
      </c>
      <c r="GQ88" s="56" t="s">
        <v>554</v>
      </c>
      <c r="GR88" s="56">
        <v>0</v>
      </c>
      <c r="GS88" s="56" t="s">
        <v>554</v>
      </c>
      <c r="GT88" s="56" t="s">
        <v>554</v>
      </c>
      <c r="GU88" s="56" t="s">
        <v>554</v>
      </c>
      <c r="GW88" s="56">
        <v>42</v>
      </c>
      <c r="GX88" s="56">
        <v>0</v>
      </c>
      <c r="GY88" s="56">
        <v>42</v>
      </c>
      <c r="GZ88" s="56">
        <v>0</v>
      </c>
      <c r="HA88" s="56">
        <v>0</v>
      </c>
      <c r="HB88" s="56">
        <v>0</v>
      </c>
    </row>
    <row r="89" spans="1:210" ht="12.75" customHeight="1" x14ac:dyDescent="0.3">
      <c r="A89" s="397" t="s">
        <v>214</v>
      </c>
      <c r="B89" s="423">
        <v>1</v>
      </c>
      <c r="C89" s="397" t="s">
        <v>21</v>
      </c>
      <c r="D89" s="397" t="s">
        <v>5842</v>
      </c>
      <c r="E89" s="56" t="s">
        <v>2951</v>
      </c>
      <c r="F89" s="398" t="s">
        <v>900</v>
      </c>
      <c r="G89" s="397">
        <v>40</v>
      </c>
      <c r="H89" s="397">
        <v>0</v>
      </c>
      <c r="I89" s="56" t="s">
        <v>6476</v>
      </c>
      <c r="J89" s="56" t="s">
        <v>38</v>
      </c>
      <c r="L89" s="56" t="s">
        <v>444</v>
      </c>
      <c r="M89" s="56" t="s">
        <v>554</v>
      </c>
      <c r="N89" s="56" t="s">
        <v>554</v>
      </c>
      <c r="O89" s="56" t="s">
        <v>554</v>
      </c>
      <c r="P89" s="56" t="s">
        <v>554</v>
      </c>
      <c r="Q89" s="56" t="s">
        <v>554</v>
      </c>
      <c r="R89" s="56" t="s">
        <v>554</v>
      </c>
      <c r="S89" s="56" t="s">
        <v>554</v>
      </c>
      <c r="T89" s="56" t="s">
        <v>554</v>
      </c>
      <c r="U89" s="56" t="s">
        <v>554</v>
      </c>
      <c r="V89" s="56" t="s">
        <v>554</v>
      </c>
      <c r="W89" s="56" t="s">
        <v>554</v>
      </c>
      <c r="X89" s="56" t="s">
        <v>554</v>
      </c>
      <c r="Y89" s="56" t="s">
        <v>554</v>
      </c>
      <c r="Z89" s="56" t="s">
        <v>554</v>
      </c>
      <c r="AA89" s="56" t="s">
        <v>554</v>
      </c>
      <c r="AB89" s="56" t="s">
        <v>554</v>
      </c>
      <c r="AC89" s="56" t="s">
        <v>554</v>
      </c>
      <c r="AD89" s="56" t="s">
        <v>554</v>
      </c>
      <c r="AE89" s="56" t="s">
        <v>554</v>
      </c>
      <c r="AF89" s="56" t="s">
        <v>554</v>
      </c>
      <c r="AG89" s="56" t="s">
        <v>554</v>
      </c>
      <c r="AH89" s="56" t="s">
        <v>554</v>
      </c>
      <c r="AI89" s="56" t="s">
        <v>554</v>
      </c>
      <c r="AJ89" s="56" t="s">
        <v>554</v>
      </c>
      <c r="AK89" s="56" t="s">
        <v>554</v>
      </c>
      <c r="AL89" s="56" t="s">
        <v>554</v>
      </c>
      <c r="AM89" s="56" t="s">
        <v>554</v>
      </c>
      <c r="AN89" s="56" t="s">
        <v>554</v>
      </c>
      <c r="AO89" s="56" t="s">
        <v>554</v>
      </c>
      <c r="AP89" s="56" t="s">
        <v>554</v>
      </c>
      <c r="AQ89" s="56" t="s">
        <v>554</v>
      </c>
      <c r="AR89" s="56" t="s">
        <v>554</v>
      </c>
      <c r="AS89" s="56" t="s">
        <v>554</v>
      </c>
      <c r="AT89" s="56" t="s">
        <v>554</v>
      </c>
      <c r="AU89" s="56" t="s">
        <v>554</v>
      </c>
      <c r="AV89" s="56" t="s">
        <v>554</v>
      </c>
      <c r="AW89" s="56" t="s">
        <v>554</v>
      </c>
      <c r="AX89" s="56" t="s">
        <v>554</v>
      </c>
      <c r="AY89" s="56" t="s">
        <v>554</v>
      </c>
      <c r="AZ89" s="56" t="s">
        <v>554</v>
      </c>
      <c r="BA89" s="56" t="s">
        <v>554</v>
      </c>
      <c r="BB89" s="56" t="s">
        <v>554</v>
      </c>
      <c r="BC89" s="56" t="s">
        <v>554</v>
      </c>
      <c r="BD89" s="56" t="s">
        <v>554</v>
      </c>
      <c r="BE89" s="56" t="s">
        <v>554</v>
      </c>
      <c r="BF89" s="56" t="s">
        <v>554</v>
      </c>
      <c r="BG89" s="56" t="s">
        <v>554</v>
      </c>
      <c r="BH89" s="56" t="s">
        <v>554</v>
      </c>
      <c r="BI89" s="56" t="s">
        <v>554</v>
      </c>
      <c r="BJ89" s="56" t="s">
        <v>554</v>
      </c>
      <c r="BK89" s="56" t="s">
        <v>554</v>
      </c>
      <c r="BL89" s="56" t="s">
        <v>554</v>
      </c>
      <c r="BM89" s="56" t="s">
        <v>554</v>
      </c>
      <c r="BN89" s="56" t="s">
        <v>554</v>
      </c>
      <c r="BO89" s="56" t="s">
        <v>554</v>
      </c>
      <c r="BP89" s="56" t="s">
        <v>554</v>
      </c>
      <c r="BQ89" s="56" t="s">
        <v>554</v>
      </c>
      <c r="BR89" s="56" t="s">
        <v>554</v>
      </c>
      <c r="BS89" s="56" t="s">
        <v>554</v>
      </c>
      <c r="BT89" s="56" t="s">
        <v>554</v>
      </c>
      <c r="BU89" s="56" t="s">
        <v>554</v>
      </c>
      <c r="BV89" s="56" t="s">
        <v>554</v>
      </c>
      <c r="BW89" s="56" t="s">
        <v>554</v>
      </c>
      <c r="BX89" s="56" t="s">
        <v>554</v>
      </c>
      <c r="BY89" s="56" t="s">
        <v>554</v>
      </c>
      <c r="BZ89" s="56" t="s">
        <v>554</v>
      </c>
      <c r="CA89" s="56" t="s">
        <v>554</v>
      </c>
      <c r="CB89" s="56" t="s">
        <v>554</v>
      </c>
      <c r="CC89" s="56" t="s">
        <v>554</v>
      </c>
      <c r="CD89" s="56" t="s">
        <v>554</v>
      </c>
      <c r="CE89" s="56" t="s">
        <v>554</v>
      </c>
      <c r="CF89" s="56" t="s">
        <v>554</v>
      </c>
      <c r="CG89" s="56" t="s">
        <v>554</v>
      </c>
      <c r="CH89" s="56" t="s">
        <v>554</v>
      </c>
      <c r="CI89" s="56" t="s">
        <v>554</v>
      </c>
      <c r="CJ89" s="56" t="s">
        <v>554</v>
      </c>
      <c r="CK89" s="56" t="s">
        <v>554</v>
      </c>
      <c r="CL89" s="56" t="s">
        <v>554</v>
      </c>
      <c r="CM89" s="56" t="s">
        <v>554</v>
      </c>
      <c r="CN89" s="56" t="s">
        <v>554</v>
      </c>
      <c r="CO89" s="56" t="s">
        <v>554</v>
      </c>
      <c r="CP89" s="56" t="s">
        <v>554</v>
      </c>
      <c r="CQ89" s="56" t="s">
        <v>554</v>
      </c>
      <c r="CR89" s="56" t="s">
        <v>554</v>
      </c>
      <c r="CS89" s="56" t="s">
        <v>554</v>
      </c>
      <c r="CT89" s="56" t="s">
        <v>554</v>
      </c>
      <c r="CU89" s="56" t="s">
        <v>554</v>
      </c>
      <c r="DA89" s="56" t="s">
        <v>554</v>
      </c>
      <c r="DB89" s="56" t="s">
        <v>554</v>
      </c>
      <c r="DC89" s="56" t="s">
        <v>554</v>
      </c>
      <c r="DD89" s="56" t="s">
        <v>554</v>
      </c>
      <c r="DE89" s="56" t="s">
        <v>554</v>
      </c>
      <c r="DF89" s="56" t="s">
        <v>554</v>
      </c>
      <c r="DG89" s="56" t="s">
        <v>554</v>
      </c>
      <c r="DH89" s="56" t="s">
        <v>554</v>
      </c>
      <c r="DI89" s="56" t="s">
        <v>554</v>
      </c>
      <c r="DJ89" s="56" t="s">
        <v>554</v>
      </c>
      <c r="DK89" s="56" t="s">
        <v>554</v>
      </c>
      <c r="DL89" s="56" t="s">
        <v>554</v>
      </c>
      <c r="DM89" s="56" t="s">
        <v>554</v>
      </c>
      <c r="DN89" s="56" t="s">
        <v>554</v>
      </c>
      <c r="DO89" s="56" t="s">
        <v>554</v>
      </c>
      <c r="DP89" s="56" t="s">
        <v>554</v>
      </c>
      <c r="DQ89" s="56" t="s">
        <v>554</v>
      </c>
      <c r="DR89" s="56" t="s">
        <v>554</v>
      </c>
      <c r="DS89" s="56" t="s">
        <v>554</v>
      </c>
      <c r="DT89" s="56" t="s">
        <v>554</v>
      </c>
      <c r="DU89" s="56" t="s">
        <v>554</v>
      </c>
      <c r="DV89" s="56" t="s">
        <v>554</v>
      </c>
      <c r="DW89" s="56" t="s">
        <v>554</v>
      </c>
      <c r="DX89" s="56" t="s">
        <v>554</v>
      </c>
      <c r="DY89" s="56" t="s">
        <v>554</v>
      </c>
      <c r="DZ89" s="56" t="s">
        <v>554</v>
      </c>
      <c r="EA89" s="56" t="s">
        <v>554</v>
      </c>
      <c r="EB89" s="56" t="s">
        <v>554</v>
      </c>
      <c r="EC89" s="56" t="s">
        <v>554</v>
      </c>
      <c r="ED89" s="56" t="s">
        <v>554</v>
      </c>
      <c r="EE89" s="56" t="s">
        <v>554</v>
      </c>
      <c r="EF89" s="56" t="s">
        <v>554</v>
      </c>
      <c r="EG89" s="56" t="s">
        <v>554</v>
      </c>
      <c r="EH89" s="56" t="s">
        <v>554</v>
      </c>
      <c r="EI89" s="56" t="s">
        <v>554</v>
      </c>
      <c r="EJ89" s="56" t="s">
        <v>554</v>
      </c>
      <c r="EK89" s="56" t="s">
        <v>554</v>
      </c>
      <c r="EL89" s="56" t="s">
        <v>554</v>
      </c>
      <c r="EM89" s="56" t="s">
        <v>554</v>
      </c>
      <c r="EN89" s="56" t="s">
        <v>554</v>
      </c>
      <c r="EO89" s="56" t="s">
        <v>554</v>
      </c>
      <c r="EP89" s="56" t="s">
        <v>554</v>
      </c>
      <c r="EQ89" s="56" t="s">
        <v>554</v>
      </c>
      <c r="ER89" s="56" t="s">
        <v>554</v>
      </c>
      <c r="ES89" s="56" t="s">
        <v>554</v>
      </c>
      <c r="ET89" s="56" t="s">
        <v>554</v>
      </c>
      <c r="EU89" s="56" t="s">
        <v>554</v>
      </c>
      <c r="EV89" s="56" t="s">
        <v>554</v>
      </c>
      <c r="EW89" s="56" t="s">
        <v>554</v>
      </c>
      <c r="EX89" s="56" t="s">
        <v>554</v>
      </c>
      <c r="EY89" s="56" t="s">
        <v>554</v>
      </c>
      <c r="EZ89" s="56" t="s">
        <v>554</v>
      </c>
      <c r="FA89" s="56" t="s">
        <v>554</v>
      </c>
      <c r="FB89" s="56" t="s">
        <v>554</v>
      </c>
      <c r="FC89" s="56" t="s">
        <v>554</v>
      </c>
      <c r="FD89" s="56" t="s">
        <v>554</v>
      </c>
      <c r="FE89" s="56" t="s">
        <v>554</v>
      </c>
      <c r="FF89" s="56" t="s">
        <v>554</v>
      </c>
      <c r="FG89" s="56" t="s">
        <v>554</v>
      </c>
      <c r="FH89" s="56" t="s">
        <v>554</v>
      </c>
      <c r="FI89" s="56" t="s">
        <v>554</v>
      </c>
      <c r="FJ89" s="56" t="s">
        <v>554</v>
      </c>
      <c r="FK89" s="56" t="s">
        <v>554</v>
      </c>
      <c r="FL89" s="56" t="s">
        <v>554</v>
      </c>
      <c r="FM89" s="56" t="s">
        <v>554</v>
      </c>
      <c r="FN89" s="56" t="s">
        <v>554</v>
      </c>
      <c r="FO89" s="56" t="s">
        <v>554</v>
      </c>
      <c r="FP89" s="56" t="s">
        <v>554</v>
      </c>
      <c r="FQ89" s="56" t="s">
        <v>554</v>
      </c>
      <c r="FR89" s="56" t="s">
        <v>554</v>
      </c>
      <c r="FS89" s="56" t="s">
        <v>554</v>
      </c>
      <c r="FT89" s="56" t="s">
        <v>554</v>
      </c>
      <c r="FU89" s="56" t="s">
        <v>554</v>
      </c>
      <c r="FV89" s="56" t="s">
        <v>554</v>
      </c>
      <c r="FW89" s="56" t="s">
        <v>554</v>
      </c>
      <c r="FX89" s="56" t="s">
        <v>554</v>
      </c>
      <c r="FY89" s="56" t="s">
        <v>554</v>
      </c>
      <c r="FZ89" s="56" t="s">
        <v>554</v>
      </c>
      <c r="GA89" s="56" t="s">
        <v>554</v>
      </c>
      <c r="GB89" s="56" t="s">
        <v>554</v>
      </c>
      <c r="GC89" s="56" t="s">
        <v>554</v>
      </c>
      <c r="GD89" s="56" t="s">
        <v>554</v>
      </c>
      <c r="GE89" s="56" t="s">
        <v>554</v>
      </c>
      <c r="GF89" s="56" t="s">
        <v>554</v>
      </c>
      <c r="GG89" s="56" t="s">
        <v>554</v>
      </c>
      <c r="GH89" s="56" t="s">
        <v>554</v>
      </c>
      <c r="GI89" s="56" t="s">
        <v>554</v>
      </c>
      <c r="GJ89" s="56" t="s">
        <v>554</v>
      </c>
      <c r="GK89" s="56" t="s">
        <v>554</v>
      </c>
      <c r="GL89" s="56" t="s">
        <v>554</v>
      </c>
      <c r="GM89" s="56" t="s">
        <v>554</v>
      </c>
      <c r="GN89" s="56" t="s">
        <v>554</v>
      </c>
      <c r="GO89" s="56" t="s">
        <v>554</v>
      </c>
      <c r="GP89" s="56" t="s">
        <v>554</v>
      </c>
      <c r="GQ89" s="56" t="s">
        <v>554</v>
      </c>
      <c r="GR89" s="56" t="s">
        <v>554</v>
      </c>
      <c r="GS89" s="56" t="s">
        <v>554</v>
      </c>
      <c r="GT89" s="56" t="s">
        <v>554</v>
      </c>
      <c r="GU89" s="56" t="s">
        <v>554</v>
      </c>
      <c r="GW89" s="56" t="s">
        <v>554</v>
      </c>
      <c r="GX89" s="56" t="s">
        <v>554</v>
      </c>
      <c r="GY89" s="56" t="s">
        <v>554</v>
      </c>
      <c r="GZ89" s="56" t="s">
        <v>554</v>
      </c>
      <c r="HA89" s="56" t="s">
        <v>554</v>
      </c>
      <c r="HB89" s="56" t="s">
        <v>554</v>
      </c>
    </row>
    <row r="90" spans="1:210" ht="12.75" customHeight="1" x14ac:dyDescent="0.3">
      <c r="A90" s="397" t="s">
        <v>214</v>
      </c>
      <c r="B90" s="423">
        <v>2</v>
      </c>
      <c r="C90" s="397" t="s">
        <v>21</v>
      </c>
      <c r="D90" s="397" t="s">
        <v>5843</v>
      </c>
      <c r="E90" s="56" t="s">
        <v>2952</v>
      </c>
      <c r="F90" s="398" t="s">
        <v>900</v>
      </c>
      <c r="G90" s="397">
        <v>27.25</v>
      </c>
      <c r="H90" s="397">
        <v>0</v>
      </c>
      <c r="I90" s="56" t="s">
        <v>6476</v>
      </c>
      <c r="J90" s="56" t="s">
        <v>38</v>
      </c>
      <c r="L90" s="56" t="s">
        <v>445</v>
      </c>
      <c r="M90" s="56">
        <v>0</v>
      </c>
      <c r="N90" s="56">
        <v>0</v>
      </c>
      <c r="O90" s="56">
        <v>0</v>
      </c>
      <c r="P90" s="56">
        <v>2</v>
      </c>
      <c r="Q90" s="56">
        <v>0</v>
      </c>
      <c r="R90" s="56">
        <v>0</v>
      </c>
      <c r="S90" s="56">
        <v>2</v>
      </c>
      <c r="T90" s="56">
        <v>0</v>
      </c>
      <c r="U90" s="56">
        <v>0</v>
      </c>
      <c r="V90" s="56">
        <v>0</v>
      </c>
      <c r="W90" s="56">
        <v>0</v>
      </c>
      <c r="X90" s="56">
        <v>0</v>
      </c>
      <c r="Y90" s="56">
        <v>0</v>
      </c>
      <c r="Z90" s="56">
        <v>0</v>
      </c>
      <c r="AA90" s="56">
        <v>4</v>
      </c>
      <c r="AB90" s="56">
        <v>0</v>
      </c>
      <c r="AC90" s="56">
        <v>0</v>
      </c>
      <c r="AD90" s="56">
        <v>0</v>
      </c>
      <c r="AE90" s="56">
        <v>0</v>
      </c>
      <c r="AF90" s="56">
        <v>0</v>
      </c>
      <c r="AG90" s="56">
        <v>0</v>
      </c>
      <c r="AH90" s="56">
        <v>0</v>
      </c>
      <c r="AI90" s="56">
        <v>0</v>
      </c>
      <c r="AJ90" s="56">
        <v>0</v>
      </c>
      <c r="AK90" s="56">
        <v>0</v>
      </c>
      <c r="AL90" s="56">
        <v>0</v>
      </c>
      <c r="AM90" s="56">
        <v>0</v>
      </c>
      <c r="AN90" s="56">
        <v>0</v>
      </c>
      <c r="AO90" s="56">
        <v>0</v>
      </c>
      <c r="AP90" s="56">
        <v>0</v>
      </c>
      <c r="AQ90" s="56">
        <v>0</v>
      </c>
      <c r="AR90" s="56">
        <v>0</v>
      </c>
      <c r="AS90" s="56">
        <v>0</v>
      </c>
      <c r="AT90" s="56">
        <v>2</v>
      </c>
      <c r="AU90" s="56">
        <v>0</v>
      </c>
      <c r="AV90" s="56">
        <v>0</v>
      </c>
      <c r="AW90" s="56">
        <v>2</v>
      </c>
      <c r="AX90" s="56">
        <v>0</v>
      </c>
      <c r="AY90" s="56">
        <v>0</v>
      </c>
      <c r="AZ90" s="56">
        <v>0</v>
      </c>
      <c r="BA90" s="56">
        <v>0</v>
      </c>
      <c r="BB90" s="56">
        <v>0</v>
      </c>
      <c r="BC90" s="56">
        <v>0</v>
      </c>
      <c r="BD90" s="56">
        <v>0</v>
      </c>
      <c r="BE90" s="56">
        <v>4</v>
      </c>
      <c r="BF90" s="56">
        <v>0</v>
      </c>
      <c r="BG90" s="56">
        <v>0</v>
      </c>
      <c r="BH90" s="56" t="s">
        <v>2016</v>
      </c>
      <c r="BI90" s="56">
        <v>191082</v>
      </c>
      <c r="BJ90" s="56" t="s">
        <v>2014</v>
      </c>
      <c r="BK90" s="56">
        <v>224988</v>
      </c>
      <c r="BL90" s="56">
        <v>82</v>
      </c>
      <c r="BM90" s="56" t="s">
        <v>554</v>
      </c>
      <c r="BN90" s="56" t="s">
        <v>554</v>
      </c>
      <c r="BO90" s="56">
        <v>4</v>
      </c>
      <c r="BP90" s="56">
        <v>183303</v>
      </c>
      <c r="BQ90" s="56">
        <v>867</v>
      </c>
      <c r="BR90" s="56">
        <v>72379</v>
      </c>
      <c r="BS90" s="56">
        <v>29710</v>
      </c>
      <c r="BT90" s="56">
        <v>23777</v>
      </c>
      <c r="BU90" s="56">
        <v>5220</v>
      </c>
      <c r="BV90" s="56">
        <v>131086</v>
      </c>
      <c r="BW90" s="56">
        <v>9828</v>
      </c>
      <c r="BX90" s="56">
        <v>141781</v>
      </c>
      <c r="BY90" s="56">
        <v>4</v>
      </c>
      <c r="BZ90" s="56">
        <v>26426</v>
      </c>
      <c r="CA90" s="56">
        <v>7869</v>
      </c>
      <c r="CB90" s="56">
        <v>10869</v>
      </c>
      <c r="CC90" s="56">
        <v>1792</v>
      </c>
      <c r="CD90" s="56">
        <v>46956</v>
      </c>
      <c r="CE90" s="56">
        <v>46960</v>
      </c>
      <c r="CF90" s="56">
        <v>0</v>
      </c>
      <c r="CG90" s="56">
        <v>1346</v>
      </c>
      <c r="CH90" s="56">
        <v>100</v>
      </c>
      <c r="CI90" s="56">
        <v>0</v>
      </c>
      <c r="CJ90" s="56">
        <v>33145</v>
      </c>
      <c r="CK90" s="56">
        <v>24300</v>
      </c>
      <c r="CL90" s="56">
        <v>16581</v>
      </c>
      <c r="CM90" s="56">
        <v>0</v>
      </c>
      <c r="CN90" s="56">
        <v>0</v>
      </c>
      <c r="CO90" s="56">
        <v>1446</v>
      </c>
      <c r="CP90" s="56">
        <v>0</v>
      </c>
      <c r="CQ90" s="56">
        <v>1446</v>
      </c>
      <c r="CR90" s="56">
        <v>0</v>
      </c>
      <c r="CS90" s="56">
        <v>586</v>
      </c>
      <c r="CT90" s="56">
        <v>14</v>
      </c>
      <c r="CU90" s="56">
        <v>0</v>
      </c>
      <c r="DA90" s="56">
        <v>600</v>
      </c>
      <c r="DB90" s="56">
        <v>600</v>
      </c>
      <c r="DC90" s="56" t="s">
        <v>554</v>
      </c>
      <c r="DD90" s="56" t="s">
        <v>554</v>
      </c>
      <c r="DE90" s="56" t="s">
        <v>554</v>
      </c>
      <c r="DF90" s="56">
        <v>0</v>
      </c>
      <c r="DG90" s="56">
        <v>0</v>
      </c>
      <c r="DH90" s="56">
        <v>126651</v>
      </c>
      <c r="DI90" s="56">
        <v>40401</v>
      </c>
      <c r="DJ90" s="56">
        <v>73371</v>
      </c>
      <c r="DK90" s="56">
        <v>12967</v>
      </c>
      <c r="DL90" s="56">
        <v>253390</v>
      </c>
      <c r="DM90" s="56">
        <v>1480</v>
      </c>
      <c r="DN90" s="56">
        <v>98</v>
      </c>
      <c r="DO90" s="56">
        <v>0</v>
      </c>
      <c r="DP90" s="56">
        <v>9185</v>
      </c>
      <c r="DQ90" s="56">
        <v>228980</v>
      </c>
      <c r="DR90" s="56">
        <v>8920</v>
      </c>
      <c r="DS90" s="56">
        <v>0</v>
      </c>
      <c r="DT90" s="56">
        <v>0</v>
      </c>
      <c r="DU90" s="56">
        <v>1578</v>
      </c>
      <c r="DV90" s="56">
        <v>39585</v>
      </c>
      <c r="DW90" s="56">
        <v>1970</v>
      </c>
      <c r="DX90" s="56">
        <v>30</v>
      </c>
      <c r="DY90" s="56">
        <v>35</v>
      </c>
      <c r="DZ90" s="56">
        <v>45</v>
      </c>
      <c r="EA90" s="56" t="s">
        <v>554</v>
      </c>
      <c r="EB90" s="56" t="s">
        <v>554</v>
      </c>
      <c r="EC90" s="56" t="s">
        <v>554</v>
      </c>
      <c r="ED90" s="56">
        <v>35038</v>
      </c>
      <c r="EE90" s="56">
        <v>89</v>
      </c>
      <c r="EF90" s="56">
        <v>519325</v>
      </c>
      <c r="EG90" s="56">
        <v>5811</v>
      </c>
      <c r="EH90" s="56" t="s">
        <v>55</v>
      </c>
      <c r="EI90" s="56">
        <v>2</v>
      </c>
      <c r="EJ90" s="56">
        <v>203443</v>
      </c>
      <c r="EK90" s="56">
        <v>0</v>
      </c>
      <c r="EL90" s="56">
        <v>0</v>
      </c>
      <c r="EM90" s="56">
        <v>936502</v>
      </c>
      <c r="EN90" s="56">
        <v>342668</v>
      </c>
      <c r="EO90" s="56">
        <v>228</v>
      </c>
      <c r="EP90" s="56">
        <v>46025</v>
      </c>
      <c r="EQ90" s="56">
        <v>25046</v>
      </c>
      <c r="ER90" s="56">
        <v>29277</v>
      </c>
      <c r="ES90" s="56">
        <v>11217</v>
      </c>
      <c r="ET90" s="56">
        <v>3523</v>
      </c>
      <c r="EU90" s="56">
        <v>22268</v>
      </c>
      <c r="EV90" s="56">
        <v>139</v>
      </c>
      <c r="EW90" s="56">
        <v>0</v>
      </c>
      <c r="EX90" s="56">
        <v>6771</v>
      </c>
      <c r="EY90" s="56">
        <v>5927</v>
      </c>
      <c r="EZ90" s="56">
        <v>3385</v>
      </c>
      <c r="FA90" s="56">
        <v>0</v>
      </c>
      <c r="FB90" s="56">
        <v>0</v>
      </c>
      <c r="FC90" s="56">
        <v>0</v>
      </c>
      <c r="FD90" s="56">
        <v>0</v>
      </c>
      <c r="FE90" s="56">
        <v>0</v>
      </c>
      <c r="FF90" s="56">
        <v>153806</v>
      </c>
      <c r="FG90" s="56">
        <v>79015</v>
      </c>
      <c r="FH90" s="56">
        <v>144752</v>
      </c>
      <c r="FI90" s="56">
        <v>10767</v>
      </c>
      <c r="FJ90" s="56">
        <v>0</v>
      </c>
      <c r="FK90" s="56">
        <v>120260</v>
      </c>
      <c r="FL90" s="56">
        <v>1787770</v>
      </c>
      <c r="FM90" s="56">
        <v>0</v>
      </c>
      <c r="FN90" s="56">
        <v>164</v>
      </c>
      <c r="FO90" s="56">
        <v>6089</v>
      </c>
      <c r="FP90" s="56">
        <v>0</v>
      </c>
      <c r="FQ90" s="56">
        <v>0</v>
      </c>
      <c r="FR90" s="56">
        <v>23889</v>
      </c>
      <c r="FS90" s="56">
        <v>0</v>
      </c>
      <c r="FT90" s="56">
        <v>64668</v>
      </c>
      <c r="FU90" s="56">
        <v>96</v>
      </c>
      <c r="FV90" s="56">
        <v>94906</v>
      </c>
      <c r="FW90" s="56">
        <v>1692864</v>
      </c>
      <c r="FX90" s="56">
        <v>155629</v>
      </c>
      <c r="FY90" s="56">
        <v>936662</v>
      </c>
      <c r="FZ90" s="56">
        <v>311484</v>
      </c>
      <c r="GA90" s="56" t="s">
        <v>554</v>
      </c>
      <c r="GB90" s="56">
        <v>616911</v>
      </c>
      <c r="GC90" s="56" t="s">
        <v>554</v>
      </c>
      <c r="GD90" s="56" t="s">
        <v>554</v>
      </c>
      <c r="GE90" s="56" t="s">
        <v>554</v>
      </c>
      <c r="GF90" s="56" t="s">
        <v>554</v>
      </c>
      <c r="GG90" s="56">
        <v>0</v>
      </c>
      <c r="GH90" s="56">
        <v>0</v>
      </c>
      <c r="GI90" s="56">
        <v>89895</v>
      </c>
      <c r="GJ90" s="56">
        <v>0</v>
      </c>
      <c r="GK90" s="56">
        <v>0</v>
      </c>
      <c r="GL90" s="56">
        <v>0</v>
      </c>
      <c r="GM90" s="56">
        <v>89895</v>
      </c>
      <c r="GN90" s="56" t="s">
        <v>554</v>
      </c>
      <c r="GO90" s="56" t="s">
        <v>554</v>
      </c>
      <c r="GP90" s="56" t="s">
        <v>554</v>
      </c>
      <c r="GQ90" s="56" t="s">
        <v>3435</v>
      </c>
      <c r="GR90" s="56" t="s">
        <v>3435</v>
      </c>
      <c r="GS90" s="56" t="s">
        <v>554</v>
      </c>
      <c r="GT90" s="56" t="s">
        <v>554</v>
      </c>
      <c r="GU90" s="56" t="s">
        <v>7324</v>
      </c>
      <c r="GW90" s="56">
        <v>4</v>
      </c>
      <c r="GX90" s="56">
        <v>0</v>
      </c>
      <c r="GY90" s="56">
        <v>4</v>
      </c>
      <c r="GZ90" s="56">
        <v>0</v>
      </c>
      <c r="HA90" s="56">
        <v>0</v>
      </c>
      <c r="HB90" s="56">
        <v>0</v>
      </c>
    </row>
    <row r="91" spans="1:210" ht="12.75" customHeight="1" x14ac:dyDescent="0.3">
      <c r="A91" s="397" t="s">
        <v>214</v>
      </c>
      <c r="B91" s="423">
        <v>3</v>
      </c>
      <c r="C91" s="397" t="s">
        <v>21</v>
      </c>
      <c r="D91" s="397" t="s">
        <v>5844</v>
      </c>
      <c r="E91" s="56" t="s">
        <v>2953</v>
      </c>
      <c r="F91" s="398" t="s">
        <v>900</v>
      </c>
      <c r="G91" s="397">
        <v>29.5</v>
      </c>
      <c r="H91" s="397">
        <v>0</v>
      </c>
      <c r="I91" s="56" t="s">
        <v>6476</v>
      </c>
      <c r="J91" s="56" t="s">
        <v>38</v>
      </c>
      <c r="L91" s="56" t="s">
        <v>447</v>
      </c>
      <c r="M91" s="56" t="s">
        <v>554</v>
      </c>
      <c r="N91" s="56" t="s">
        <v>554</v>
      </c>
      <c r="O91" s="56" t="s">
        <v>554</v>
      </c>
      <c r="P91" s="56" t="s">
        <v>554</v>
      </c>
      <c r="Q91" s="56" t="s">
        <v>554</v>
      </c>
      <c r="R91" s="56" t="s">
        <v>554</v>
      </c>
      <c r="S91" s="56" t="s">
        <v>554</v>
      </c>
      <c r="T91" s="56" t="s">
        <v>554</v>
      </c>
      <c r="U91" s="56" t="s">
        <v>554</v>
      </c>
      <c r="V91" s="56" t="s">
        <v>554</v>
      </c>
      <c r="W91" s="56" t="s">
        <v>554</v>
      </c>
      <c r="X91" s="56" t="s">
        <v>554</v>
      </c>
      <c r="Y91" s="56" t="s">
        <v>554</v>
      </c>
      <c r="Z91" s="56" t="s">
        <v>554</v>
      </c>
      <c r="AA91" s="56" t="s">
        <v>554</v>
      </c>
      <c r="AB91" s="56" t="s">
        <v>554</v>
      </c>
      <c r="AC91" s="56" t="s">
        <v>554</v>
      </c>
      <c r="AD91" s="56" t="s">
        <v>554</v>
      </c>
      <c r="AE91" s="56" t="s">
        <v>554</v>
      </c>
      <c r="AF91" s="56" t="s">
        <v>554</v>
      </c>
      <c r="AG91" s="56" t="s">
        <v>554</v>
      </c>
      <c r="AH91" s="56" t="s">
        <v>554</v>
      </c>
      <c r="AI91" s="56" t="s">
        <v>554</v>
      </c>
      <c r="AJ91" s="56" t="s">
        <v>554</v>
      </c>
      <c r="AK91" s="56" t="s">
        <v>554</v>
      </c>
      <c r="AL91" s="56" t="s">
        <v>554</v>
      </c>
      <c r="AM91" s="56" t="s">
        <v>554</v>
      </c>
      <c r="AN91" s="56" t="s">
        <v>554</v>
      </c>
      <c r="AO91" s="56" t="s">
        <v>554</v>
      </c>
      <c r="AP91" s="56" t="s">
        <v>554</v>
      </c>
      <c r="AQ91" s="56" t="s">
        <v>554</v>
      </c>
      <c r="AR91" s="56" t="s">
        <v>554</v>
      </c>
      <c r="AS91" s="56" t="s">
        <v>554</v>
      </c>
      <c r="AT91" s="56" t="s">
        <v>554</v>
      </c>
      <c r="AU91" s="56" t="s">
        <v>554</v>
      </c>
      <c r="AV91" s="56" t="s">
        <v>554</v>
      </c>
      <c r="AW91" s="56" t="s">
        <v>554</v>
      </c>
      <c r="AX91" s="56" t="s">
        <v>554</v>
      </c>
      <c r="AY91" s="56" t="s">
        <v>554</v>
      </c>
      <c r="AZ91" s="56" t="s">
        <v>554</v>
      </c>
      <c r="BA91" s="56" t="s">
        <v>554</v>
      </c>
      <c r="BB91" s="56" t="s">
        <v>554</v>
      </c>
      <c r="BC91" s="56" t="s">
        <v>554</v>
      </c>
      <c r="BD91" s="56" t="s">
        <v>554</v>
      </c>
      <c r="BE91" s="56" t="s">
        <v>554</v>
      </c>
      <c r="BF91" s="56" t="s">
        <v>554</v>
      </c>
      <c r="BG91" s="56" t="s">
        <v>554</v>
      </c>
      <c r="BH91" s="56" t="s">
        <v>554</v>
      </c>
      <c r="BI91" s="56" t="s">
        <v>554</v>
      </c>
      <c r="BJ91" s="56" t="s">
        <v>554</v>
      </c>
      <c r="BK91" s="56" t="s">
        <v>554</v>
      </c>
      <c r="BL91" s="56" t="s">
        <v>554</v>
      </c>
      <c r="BM91" s="56" t="s">
        <v>554</v>
      </c>
      <c r="BN91" s="56" t="s">
        <v>554</v>
      </c>
      <c r="BO91" s="56" t="s">
        <v>554</v>
      </c>
      <c r="BP91" s="56" t="s">
        <v>554</v>
      </c>
      <c r="BQ91" s="56" t="s">
        <v>554</v>
      </c>
      <c r="BR91" s="56" t="s">
        <v>554</v>
      </c>
      <c r="BS91" s="56" t="s">
        <v>554</v>
      </c>
      <c r="BT91" s="56" t="s">
        <v>554</v>
      </c>
      <c r="BU91" s="56" t="s">
        <v>554</v>
      </c>
      <c r="BV91" s="56" t="s">
        <v>554</v>
      </c>
      <c r="BW91" s="56" t="s">
        <v>554</v>
      </c>
      <c r="BX91" s="56" t="s">
        <v>554</v>
      </c>
      <c r="BY91" s="56" t="s">
        <v>554</v>
      </c>
      <c r="BZ91" s="56" t="s">
        <v>554</v>
      </c>
      <c r="CA91" s="56" t="s">
        <v>554</v>
      </c>
      <c r="CB91" s="56" t="s">
        <v>554</v>
      </c>
      <c r="CC91" s="56" t="s">
        <v>554</v>
      </c>
      <c r="CD91" s="56" t="s">
        <v>554</v>
      </c>
      <c r="CE91" s="56" t="s">
        <v>554</v>
      </c>
      <c r="CF91" s="56" t="s">
        <v>554</v>
      </c>
      <c r="CG91" s="56" t="s">
        <v>554</v>
      </c>
      <c r="CH91" s="56" t="s">
        <v>554</v>
      </c>
      <c r="CI91" s="56" t="s">
        <v>554</v>
      </c>
      <c r="CJ91" s="56" t="s">
        <v>554</v>
      </c>
      <c r="CK91" s="56" t="s">
        <v>554</v>
      </c>
      <c r="CL91" s="56" t="s">
        <v>554</v>
      </c>
      <c r="CM91" s="56" t="s">
        <v>554</v>
      </c>
      <c r="CN91" s="56" t="s">
        <v>554</v>
      </c>
      <c r="CO91" s="56" t="s">
        <v>554</v>
      </c>
      <c r="CP91" s="56" t="s">
        <v>554</v>
      </c>
      <c r="CQ91" s="56" t="s">
        <v>554</v>
      </c>
      <c r="CR91" s="56" t="s">
        <v>554</v>
      </c>
      <c r="CS91" s="56" t="s">
        <v>554</v>
      </c>
      <c r="CT91" s="56" t="s">
        <v>554</v>
      </c>
      <c r="CU91" s="56" t="s">
        <v>554</v>
      </c>
      <c r="DA91" s="56" t="s">
        <v>554</v>
      </c>
      <c r="DB91" s="56" t="s">
        <v>554</v>
      </c>
      <c r="DC91" s="56" t="s">
        <v>554</v>
      </c>
      <c r="DD91" s="56" t="s">
        <v>554</v>
      </c>
      <c r="DE91" s="56" t="s">
        <v>554</v>
      </c>
      <c r="DF91" s="56" t="s">
        <v>554</v>
      </c>
      <c r="DG91" s="56" t="s">
        <v>554</v>
      </c>
      <c r="DH91" s="56" t="s">
        <v>554</v>
      </c>
      <c r="DI91" s="56" t="s">
        <v>554</v>
      </c>
      <c r="DJ91" s="56" t="s">
        <v>554</v>
      </c>
      <c r="DK91" s="56" t="s">
        <v>554</v>
      </c>
      <c r="DL91" s="56" t="s">
        <v>554</v>
      </c>
      <c r="DM91" s="56" t="s">
        <v>554</v>
      </c>
      <c r="DN91" s="56" t="s">
        <v>554</v>
      </c>
      <c r="DO91" s="56" t="s">
        <v>554</v>
      </c>
      <c r="DP91" s="56" t="s">
        <v>554</v>
      </c>
      <c r="DQ91" s="56" t="s">
        <v>554</v>
      </c>
      <c r="DR91" s="56" t="s">
        <v>554</v>
      </c>
      <c r="DS91" s="56" t="s">
        <v>554</v>
      </c>
      <c r="DT91" s="56" t="s">
        <v>554</v>
      </c>
      <c r="DU91" s="56" t="s">
        <v>554</v>
      </c>
      <c r="DV91" s="56" t="s">
        <v>554</v>
      </c>
      <c r="DW91" s="56" t="s">
        <v>554</v>
      </c>
      <c r="DX91" s="56" t="s">
        <v>554</v>
      </c>
      <c r="DY91" s="56" t="s">
        <v>554</v>
      </c>
      <c r="DZ91" s="56" t="s">
        <v>554</v>
      </c>
      <c r="EA91" s="56" t="s">
        <v>554</v>
      </c>
      <c r="EB91" s="56" t="s">
        <v>554</v>
      </c>
      <c r="EC91" s="56" t="s">
        <v>554</v>
      </c>
      <c r="ED91" s="56" t="s">
        <v>554</v>
      </c>
      <c r="EE91" s="56" t="s">
        <v>554</v>
      </c>
      <c r="EF91" s="56" t="s">
        <v>554</v>
      </c>
      <c r="EG91" s="56" t="s">
        <v>554</v>
      </c>
      <c r="EH91" s="56" t="s">
        <v>554</v>
      </c>
      <c r="EI91" s="56" t="s">
        <v>554</v>
      </c>
      <c r="EJ91" s="56" t="s">
        <v>554</v>
      </c>
      <c r="EK91" s="56" t="s">
        <v>554</v>
      </c>
      <c r="EL91" s="56" t="s">
        <v>554</v>
      </c>
      <c r="EM91" s="56" t="s">
        <v>554</v>
      </c>
      <c r="EN91" s="56" t="s">
        <v>554</v>
      </c>
      <c r="EO91" s="56" t="s">
        <v>554</v>
      </c>
      <c r="EP91" s="56" t="s">
        <v>554</v>
      </c>
      <c r="EQ91" s="56" t="s">
        <v>554</v>
      </c>
      <c r="ER91" s="56" t="s">
        <v>554</v>
      </c>
      <c r="ES91" s="56" t="s">
        <v>554</v>
      </c>
      <c r="ET91" s="56" t="s">
        <v>554</v>
      </c>
      <c r="EU91" s="56" t="s">
        <v>554</v>
      </c>
      <c r="EV91" s="56" t="s">
        <v>554</v>
      </c>
      <c r="EW91" s="56" t="s">
        <v>554</v>
      </c>
      <c r="EX91" s="56" t="s">
        <v>554</v>
      </c>
      <c r="EY91" s="56" t="s">
        <v>554</v>
      </c>
      <c r="EZ91" s="56" t="s">
        <v>554</v>
      </c>
      <c r="FA91" s="56" t="s">
        <v>554</v>
      </c>
      <c r="FB91" s="56" t="s">
        <v>554</v>
      </c>
      <c r="FC91" s="56" t="s">
        <v>554</v>
      </c>
      <c r="FD91" s="56" t="s">
        <v>554</v>
      </c>
      <c r="FE91" s="56" t="s">
        <v>554</v>
      </c>
      <c r="FF91" s="56" t="s">
        <v>554</v>
      </c>
      <c r="FG91" s="56" t="s">
        <v>554</v>
      </c>
      <c r="FH91" s="56" t="s">
        <v>554</v>
      </c>
      <c r="FI91" s="56" t="s">
        <v>554</v>
      </c>
      <c r="FJ91" s="56" t="s">
        <v>554</v>
      </c>
      <c r="FK91" s="56" t="s">
        <v>554</v>
      </c>
      <c r="FL91" s="56" t="s">
        <v>554</v>
      </c>
      <c r="FM91" s="56" t="s">
        <v>554</v>
      </c>
      <c r="FN91" s="56" t="s">
        <v>554</v>
      </c>
      <c r="FO91" s="56" t="s">
        <v>554</v>
      </c>
      <c r="FP91" s="56" t="s">
        <v>554</v>
      </c>
      <c r="FQ91" s="56" t="s">
        <v>554</v>
      </c>
      <c r="FR91" s="56" t="s">
        <v>554</v>
      </c>
      <c r="FS91" s="56" t="s">
        <v>554</v>
      </c>
      <c r="FT91" s="56" t="s">
        <v>554</v>
      </c>
      <c r="FU91" s="56" t="s">
        <v>554</v>
      </c>
      <c r="FV91" s="56" t="s">
        <v>554</v>
      </c>
      <c r="FW91" s="56" t="s">
        <v>554</v>
      </c>
      <c r="FX91" s="56" t="s">
        <v>554</v>
      </c>
      <c r="FY91" s="56" t="s">
        <v>554</v>
      </c>
      <c r="FZ91" s="56" t="s">
        <v>554</v>
      </c>
      <c r="GA91" s="56" t="s">
        <v>554</v>
      </c>
      <c r="GB91" s="56" t="s">
        <v>554</v>
      </c>
      <c r="GC91" s="56" t="s">
        <v>554</v>
      </c>
      <c r="GD91" s="56" t="s">
        <v>554</v>
      </c>
      <c r="GE91" s="56" t="s">
        <v>554</v>
      </c>
      <c r="GF91" s="56" t="s">
        <v>554</v>
      </c>
      <c r="GG91" s="56" t="s">
        <v>554</v>
      </c>
      <c r="GH91" s="56" t="s">
        <v>554</v>
      </c>
      <c r="GI91" s="56" t="s">
        <v>554</v>
      </c>
      <c r="GJ91" s="56" t="s">
        <v>554</v>
      </c>
      <c r="GK91" s="56" t="s">
        <v>554</v>
      </c>
      <c r="GL91" s="56" t="s">
        <v>554</v>
      </c>
      <c r="GM91" s="56" t="s">
        <v>554</v>
      </c>
      <c r="GN91" s="56" t="s">
        <v>554</v>
      </c>
      <c r="GO91" s="56" t="s">
        <v>554</v>
      </c>
      <c r="GP91" s="56" t="s">
        <v>554</v>
      </c>
      <c r="GQ91" s="56" t="s">
        <v>554</v>
      </c>
      <c r="GR91" s="56" t="s">
        <v>554</v>
      </c>
      <c r="GS91" s="56" t="s">
        <v>554</v>
      </c>
      <c r="GT91" s="56" t="s">
        <v>554</v>
      </c>
      <c r="GU91" s="56" t="s">
        <v>554</v>
      </c>
      <c r="GW91" s="56" t="s">
        <v>554</v>
      </c>
      <c r="GX91" s="56" t="s">
        <v>554</v>
      </c>
      <c r="GY91" s="56" t="s">
        <v>554</v>
      </c>
      <c r="GZ91" s="56" t="s">
        <v>554</v>
      </c>
      <c r="HA91" s="56" t="s">
        <v>554</v>
      </c>
      <c r="HB91" s="56" t="s">
        <v>554</v>
      </c>
    </row>
    <row r="92" spans="1:210" ht="12.75" customHeight="1" x14ac:dyDescent="0.3">
      <c r="A92" s="397" t="s">
        <v>214</v>
      </c>
      <c r="B92" s="423">
        <v>4</v>
      </c>
      <c r="C92" s="397" t="s">
        <v>21</v>
      </c>
      <c r="D92" s="397" t="s">
        <v>5845</v>
      </c>
      <c r="E92" s="56" t="s">
        <v>2954</v>
      </c>
      <c r="F92" s="398" t="s">
        <v>900</v>
      </c>
      <c r="G92" s="397">
        <v>41</v>
      </c>
      <c r="H92" s="397">
        <v>0</v>
      </c>
      <c r="I92" s="56" t="s">
        <v>6476</v>
      </c>
      <c r="J92" s="56" t="s">
        <v>38</v>
      </c>
      <c r="L92" s="56" t="s">
        <v>449</v>
      </c>
      <c r="M92" s="56">
        <v>1</v>
      </c>
      <c r="N92" s="56">
        <v>0</v>
      </c>
      <c r="O92" s="56">
        <v>0</v>
      </c>
      <c r="P92" s="56">
        <v>0</v>
      </c>
      <c r="Q92" s="56">
        <v>0</v>
      </c>
      <c r="R92" s="56">
        <v>3</v>
      </c>
      <c r="S92" s="56">
        <v>1</v>
      </c>
      <c r="T92" s="56">
        <v>0</v>
      </c>
      <c r="U92" s="56">
        <v>1</v>
      </c>
      <c r="V92" s="56">
        <v>2</v>
      </c>
      <c r="W92" s="56">
        <v>2</v>
      </c>
      <c r="X92" s="56">
        <v>0</v>
      </c>
      <c r="Y92" s="56">
        <v>0</v>
      </c>
      <c r="Z92" s="56">
        <v>1</v>
      </c>
      <c r="AA92" s="56">
        <v>11</v>
      </c>
      <c r="AB92" s="56">
        <v>0</v>
      </c>
      <c r="AC92" s="56">
        <v>0</v>
      </c>
      <c r="AD92" s="56">
        <v>0</v>
      </c>
      <c r="AE92" s="56">
        <v>0</v>
      </c>
      <c r="AF92" s="56">
        <v>0</v>
      </c>
      <c r="AG92" s="56">
        <v>0</v>
      </c>
      <c r="AH92" s="56">
        <v>0</v>
      </c>
      <c r="AI92" s="56">
        <v>0</v>
      </c>
      <c r="AJ92" s="56">
        <v>0</v>
      </c>
      <c r="AK92" s="56">
        <v>0</v>
      </c>
      <c r="AL92" s="56">
        <v>0</v>
      </c>
      <c r="AM92" s="56">
        <v>0</v>
      </c>
      <c r="AN92" s="56">
        <v>0</v>
      </c>
      <c r="AO92" s="56">
        <v>0</v>
      </c>
      <c r="AP92" s="56">
        <v>0</v>
      </c>
      <c r="AQ92" s="56">
        <v>1</v>
      </c>
      <c r="AR92" s="56">
        <v>0</v>
      </c>
      <c r="AS92" s="56">
        <v>0</v>
      </c>
      <c r="AT92" s="56">
        <v>0</v>
      </c>
      <c r="AU92" s="56">
        <v>0</v>
      </c>
      <c r="AV92" s="56">
        <v>3</v>
      </c>
      <c r="AW92" s="56">
        <v>1</v>
      </c>
      <c r="AX92" s="56">
        <v>0</v>
      </c>
      <c r="AY92" s="56">
        <v>1</v>
      </c>
      <c r="AZ92" s="56">
        <v>2</v>
      </c>
      <c r="BA92" s="56">
        <v>2</v>
      </c>
      <c r="BB92" s="56">
        <v>0</v>
      </c>
      <c r="BC92" s="56">
        <v>0</v>
      </c>
      <c r="BD92" s="56">
        <v>1</v>
      </c>
      <c r="BE92" s="56">
        <v>11</v>
      </c>
      <c r="BF92" s="56">
        <v>0</v>
      </c>
      <c r="BG92" s="56">
        <v>0</v>
      </c>
      <c r="BH92" s="56" t="s">
        <v>2250</v>
      </c>
      <c r="BI92" s="56">
        <v>142138</v>
      </c>
      <c r="BJ92" s="56" t="s">
        <v>2250</v>
      </c>
      <c r="BK92" s="56">
        <v>144410</v>
      </c>
      <c r="BL92" s="56">
        <v>66</v>
      </c>
      <c r="BM92" s="56">
        <v>105055.2</v>
      </c>
      <c r="BN92" s="56">
        <v>32316</v>
      </c>
      <c r="BO92" s="56">
        <v>10</v>
      </c>
      <c r="BP92" s="56">
        <v>197666</v>
      </c>
      <c r="BQ92" s="56">
        <v>10389</v>
      </c>
      <c r="BR92" s="56">
        <v>61300</v>
      </c>
      <c r="BS92" s="56">
        <v>47309</v>
      </c>
      <c r="BT92" s="56">
        <v>44670</v>
      </c>
      <c r="BU92" s="56">
        <v>9536</v>
      </c>
      <c r="BV92" s="56">
        <v>162815</v>
      </c>
      <c r="BW92" s="56">
        <v>26968</v>
      </c>
      <c r="BX92" s="56">
        <v>200172</v>
      </c>
      <c r="BY92" s="56">
        <v>12</v>
      </c>
      <c r="BZ92" s="56">
        <v>7749</v>
      </c>
      <c r="CA92" s="56">
        <v>2382</v>
      </c>
      <c r="CB92" s="56">
        <v>4670</v>
      </c>
      <c r="CC92" s="56">
        <v>277</v>
      </c>
      <c r="CD92" s="56">
        <v>15078</v>
      </c>
      <c r="CE92" s="56">
        <v>15090</v>
      </c>
      <c r="CF92" s="56">
        <v>0</v>
      </c>
      <c r="CG92" s="56">
        <v>3398</v>
      </c>
      <c r="CH92" s="56">
        <v>344</v>
      </c>
      <c r="CI92" s="56">
        <v>6172</v>
      </c>
      <c r="CJ92" s="56">
        <v>1883</v>
      </c>
      <c r="CK92" s="56">
        <v>0</v>
      </c>
      <c r="CL92" s="56">
        <v>1460</v>
      </c>
      <c r="CM92" s="56">
        <v>0</v>
      </c>
      <c r="CN92" s="56">
        <v>10</v>
      </c>
      <c r="CO92" s="56">
        <v>9914</v>
      </c>
      <c r="CP92" s="56">
        <v>1808</v>
      </c>
      <c r="CQ92" s="56">
        <v>11722</v>
      </c>
      <c r="CR92" s="56">
        <v>0</v>
      </c>
      <c r="CS92" s="56">
        <v>473</v>
      </c>
      <c r="CT92" s="56">
        <v>0</v>
      </c>
      <c r="CU92" s="56">
        <v>333</v>
      </c>
      <c r="DA92" s="56">
        <v>806</v>
      </c>
      <c r="DB92" s="56">
        <v>806</v>
      </c>
      <c r="DC92" s="56">
        <v>7.4</v>
      </c>
      <c r="DD92" s="56">
        <v>22.6</v>
      </c>
      <c r="DE92" s="56">
        <v>30</v>
      </c>
      <c r="DF92" s="56">
        <v>66</v>
      </c>
      <c r="DG92" s="56">
        <v>2678.3</v>
      </c>
      <c r="DH92" s="56">
        <v>240270</v>
      </c>
      <c r="DI92" s="56">
        <v>87282</v>
      </c>
      <c r="DJ92" s="56">
        <v>105435</v>
      </c>
      <c r="DK92" s="56">
        <v>12740</v>
      </c>
      <c r="DL92" s="56">
        <v>445727</v>
      </c>
      <c r="DM92" s="56">
        <v>7739</v>
      </c>
      <c r="DN92" s="56">
        <v>261</v>
      </c>
      <c r="DO92" s="56">
        <v>5804</v>
      </c>
      <c r="DP92" s="56">
        <v>13359</v>
      </c>
      <c r="DQ92" s="56">
        <v>0</v>
      </c>
      <c r="DR92" s="56">
        <v>16033</v>
      </c>
      <c r="DS92" s="56">
        <v>0</v>
      </c>
      <c r="DT92" s="56">
        <v>1</v>
      </c>
      <c r="DU92" s="56">
        <v>13804</v>
      </c>
      <c r="DV92" s="56">
        <v>33726</v>
      </c>
      <c r="DW92" s="56">
        <v>23018</v>
      </c>
      <c r="DX92" s="56">
        <v>61</v>
      </c>
      <c r="DY92" s="56">
        <v>73</v>
      </c>
      <c r="DZ92" s="56">
        <v>83</v>
      </c>
      <c r="EA92" s="56" t="s">
        <v>554</v>
      </c>
      <c r="EB92" s="56" t="s">
        <v>554</v>
      </c>
      <c r="EC92" s="56" t="s">
        <v>55</v>
      </c>
      <c r="ED92" s="56">
        <v>15885</v>
      </c>
      <c r="EE92" s="56">
        <v>130</v>
      </c>
      <c r="EF92" s="56">
        <v>429506</v>
      </c>
      <c r="EG92" s="56">
        <v>39908</v>
      </c>
      <c r="EH92" s="56" t="s">
        <v>55</v>
      </c>
      <c r="EI92" s="56">
        <v>10</v>
      </c>
      <c r="EJ92" s="56">
        <v>180048</v>
      </c>
      <c r="EK92" s="56">
        <v>1</v>
      </c>
      <c r="EL92" s="56">
        <v>42</v>
      </c>
      <c r="EM92" s="56">
        <v>988691</v>
      </c>
      <c r="EN92" s="56">
        <v>253567.7967242435</v>
      </c>
      <c r="EO92" s="56">
        <v>5000</v>
      </c>
      <c r="EP92" s="56">
        <v>62800</v>
      </c>
      <c r="EQ92" s="56">
        <v>24800</v>
      </c>
      <c r="ER92" s="56">
        <v>21200</v>
      </c>
      <c r="ES92" s="56">
        <v>4000</v>
      </c>
      <c r="ET92" s="56">
        <v>0</v>
      </c>
      <c r="EU92" s="56">
        <v>22200</v>
      </c>
      <c r="EV92" s="56">
        <v>0</v>
      </c>
      <c r="EW92" s="56">
        <v>6300</v>
      </c>
      <c r="EX92" s="56">
        <v>8784.66</v>
      </c>
      <c r="EY92" s="56">
        <v>0</v>
      </c>
      <c r="EZ92" s="56">
        <v>25307.54</v>
      </c>
      <c r="FA92" s="56">
        <v>0</v>
      </c>
      <c r="FB92" s="56">
        <v>0</v>
      </c>
      <c r="FC92" s="56">
        <v>19285</v>
      </c>
      <c r="FD92" s="56">
        <v>0</v>
      </c>
      <c r="FE92" s="56">
        <v>0</v>
      </c>
      <c r="FF92" s="56">
        <v>199677.2</v>
      </c>
      <c r="FG92" s="56">
        <v>124849</v>
      </c>
      <c r="FH92" s="56">
        <v>142972</v>
      </c>
      <c r="FI92" s="56">
        <v>19459</v>
      </c>
      <c r="FJ92" s="56">
        <v>0</v>
      </c>
      <c r="FK92" s="56">
        <v>276755.8523445006</v>
      </c>
      <c r="FL92" s="56">
        <v>2005971.8490687441</v>
      </c>
      <c r="FM92" s="56">
        <v>17335</v>
      </c>
      <c r="FN92" s="56">
        <v>500</v>
      </c>
      <c r="FO92" s="56">
        <v>14118</v>
      </c>
      <c r="FP92" s="56">
        <v>2992</v>
      </c>
      <c r="FQ92" s="56">
        <v>0</v>
      </c>
      <c r="FR92" s="56">
        <v>13952</v>
      </c>
      <c r="FS92" s="56">
        <v>0</v>
      </c>
      <c r="FT92" s="56">
        <v>92271</v>
      </c>
      <c r="FU92" s="56">
        <v>30691</v>
      </c>
      <c r="FV92" s="56">
        <v>171859</v>
      </c>
      <c r="FW92" s="56">
        <v>1834112.8490687441</v>
      </c>
      <c r="FX92" s="56">
        <v>141185</v>
      </c>
      <c r="FY92" s="56">
        <v>1049398</v>
      </c>
      <c r="FZ92" s="56">
        <v>253567.7967242435</v>
      </c>
      <c r="GA92" s="56">
        <v>209555</v>
      </c>
      <c r="GB92" s="56">
        <v>456892.8523445006</v>
      </c>
      <c r="GC92" s="56">
        <v>1969413.6490687442</v>
      </c>
      <c r="GD92" s="56">
        <v>95239</v>
      </c>
      <c r="GE92" s="56">
        <v>1874174.6490687442</v>
      </c>
      <c r="GF92" s="56">
        <v>141185</v>
      </c>
      <c r="GG92" s="56">
        <v>0</v>
      </c>
      <c r="GH92" s="56">
        <v>0</v>
      </c>
      <c r="GI92" s="56">
        <v>0</v>
      </c>
      <c r="GJ92" s="56">
        <v>0</v>
      </c>
      <c r="GK92" s="56">
        <v>0</v>
      </c>
      <c r="GL92" s="56">
        <v>0</v>
      </c>
      <c r="GM92" s="56">
        <v>0</v>
      </c>
      <c r="GN92" s="56">
        <v>0</v>
      </c>
      <c r="GO92" s="56">
        <v>0</v>
      </c>
      <c r="GP92" s="56" t="s">
        <v>554</v>
      </c>
      <c r="GQ92" s="56" t="s">
        <v>554</v>
      </c>
      <c r="GR92" s="56" t="s">
        <v>554</v>
      </c>
      <c r="GS92" s="56" t="s">
        <v>554</v>
      </c>
      <c r="GT92" s="56" t="s">
        <v>554</v>
      </c>
      <c r="GU92" s="56" t="s">
        <v>7325</v>
      </c>
      <c r="GW92" s="56">
        <v>11</v>
      </c>
      <c r="GX92" s="56">
        <v>0</v>
      </c>
      <c r="GY92" s="56">
        <v>7</v>
      </c>
      <c r="GZ92" s="56">
        <v>4</v>
      </c>
      <c r="HA92" s="56">
        <v>0</v>
      </c>
      <c r="HB92" s="56">
        <v>0</v>
      </c>
    </row>
    <row r="93" spans="1:210" ht="12.75" customHeight="1" x14ac:dyDescent="0.3">
      <c r="A93" s="397" t="s">
        <v>214</v>
      </c>
      <c r="B93" s="423">
        <v>5</v>
      </c>
      <c r="C93" s="397" t="s">
        <v>21</v>
      </c>
      <c r="D93" s="397" t="s">
        <v>5846</v>
      </c>
      <c r="E93" s="56" t="s">
        <v>2955</v>
      </c>
      <c r="F93" s="398" t="s">
        <v>900</v>
      </c>
      <c r="G93" s="397">
        <v>41.5</v>
      </c>
      <c r="H93" s="397">
        <v>0</v>
      </c>
      <c r="I93" s="56" t="s">
        <v>6476</v>
      </c>
      <c r="J93" s="56" t="s">
        <v>38</v>
      </c>
      <c r="L93" s="56" t="s">
        <v>451</v>
      </c>
      <c r="M93" s="56">
        <v>0</v>
      </c>
      <c r="N93" s="56">
        <v>0</v>
      </c>
      <c r="O93" s="56">
        <v>1</v>
      </c>
      <c r="P93" s="56">
        <v>0</v>
      </c>
      <c r="Q93" s="56">
        <v>1</v>
      </c>
      <c r="R93" s="56">
        <v>0</v>
      </c>
      <c r="S93" s="56">
        <v>0</v>
      </c>
      <c r="T93" s="56">
        <v>1</v>
      </c>
      <c r="U93" s="56">
        <v>3</v>
      </c>
      <c r="V93" s="56">
        <v>0</v>
      </c>
      <c r="W93" s="56">
        <v>0</v>
      </c>
      <c r="X93" s="56">
        <v>0</v>
      </c>
      <c r="Y93" s="56">
        <v>2</v>
      </c>
      <c r="Z93" s="56">
        <v>0</v>
      </c>
      <c r="AA93" s="56">
        <v>8</v>
      </c>
      <c r="AB93" s="56">
        <v>0</v>
      </c>
      <c r="AC93" s="56">
        <v>0</v>
      </c>
      <c r="AD93" s="56">
        <v>0</v>
      </c>
      <c r="AE93" s="56">
        <v>0</v>
      </c>
      <c r="AF93" s="56">
        <v>0</v>
      </c>
      <c r="AG93" s="56">
        <v>0</v>
      </c>
      <c r="AH93" s="56">
        <v>0</v>
      </c>
      <c r="AI93" s="56">
        <v>0</v>
      </c>
      <c r="AJ93" s="56">
        <v>1</v>
      </c>
      <c r="AK93" s="56">
        <v>2</v>
      </c>
      <c r="AL93" s="56">
        <v>2</v>
      </c>
      <c r="AM93" s="56">
        <v>0</v>
      </c>
      <c r="AN93" s="56">
        <v>0</v>
      </c>
      <c r="AO93" s="56">
        <v>0</v>
      </c>
      <c r="AP93" s="56">
        <v>5</v>
      </c>
      <c r="AQ93" s="56">
        <v>0</v>
      </c>
      <c r="AR93" s="56">
        <v>0</v>
      </c>
      <c r="AS93" s="56">
        <v>1</v>
      </c>
      <c r="AT93" s="56">
        <v>0</v>
      </c>
      <c r="AU93" s="56">
        <v>1</v>
      </c>
      <c r="AV93" s="56">
        <v>0</v>
      </c>
      <c r="AW93" s="56">
        <v>0</v>
      </c>
      <c r="AX93" s="56">
        <v>1</v>
      </c>
      <c r="AY93" s="56">
        <v>4</v>
      </c>
      <c r="AZ93" s="56">
        <v>2</v>
      </c>
      <c r="BA93" s="56">
        <v>2</v>
      </c>
      <c r="BB93" s="56">
        <v>0</v>
      </c>
      <c r="BC93" s="56">
        <v>2</v>
      </c>
      <c r="BD93" s="56">
        <v>0</v>
      </c>
      <c r="BE93" s="56">
        <v>13</v>
      </c>
      <c r="BF93" s="56">
        <v>0</v>
      </c>
      <c r="BG93" s="56">
        <v>0</v>
      </c>
      <c r="BH93" s="56" t="s">
        <v>1962</v>
      </c>
      <c r="BI93" s="56">
        <v>112698</v>
      </c>
      <c r="BJ93" s="56" t="s">
        <v>1963</v>
      </c>
      <c r="BK93" s="56">
        <v>206616</v>
      </c>
      <c r="BL93" s="56">
        <v>106</v>
      </c>
      <c r="BM93" s="56">
        <v>112416</v>
      </c>
      <c r="BN93" s="56">
        <v>17787</v>
      </c>
      <c r="BO93" s="56">
        <v>6</v>
      </c>
      <c r="BP93" s="56">
        <v>171428</v>
      </c>
      <c r="BQ93" s="56">
        <v>4395</v>
      </c>
      <c r="BR93" s="56">
        <v>58370</v>
      </c>
      <c r="BS93" s="56">
        <v>57438</v>
      </c>
      <c r="BT93" s="56">
        <v>27701</v>
      </c>
      <c r="BU93" s="56">
        <v>12849</v>
      </c>
      <c r="BV93" s="56">
        <v>156358</v>
      </c>
      <c r="BW93" s="56">
        <v>4673</v>
      </c>
      <c r="BX93" s="56">
        <v>165426</v>
      </c>
      <c r="BY93" s="56">
        <v>21</v>
      </c>
      <c r="BZ93" s="56">
        <v>6958</v>
      </c>
      <c r="CA93" s="56">
        <v>2612</v>
      </c>
      <c r="CB93" s="56">
        <v>2799</v>
      </c>
      <c r="CC93" s="56">
        <v>384</v>
      </c>
      <c r="CD93" s="56">
        <v>12753</v>
      </c>
      <c r="CE93" s="56">
        <v>12774</v>
      </c>
      <c r="CF93" s="56">
        <v>3</v>
      </c>
      <c r="CG93" s="56">
        <v>5355</v>
      </c>
      <c r="CH93" s="56">
        <v>595</v>
      </c>
      <c r="CI93" s="56">
        <v>5569</v>
      </c>
      <c r="CJ93" s="56">
        <v>2130</v>
      </c>
      <c r="CK93" s="56">
        <v>8392</v>
      </c>
      <c r="CL93" s="56">
        <v>1012</v>
      </c>
      <c r="CM93" s="56">
        <v>2372638</v>
      </c>
      <c r="CN93" s="56">
        <v>0</v>
      </c>
      <c r="CO93" s="56">
        <v>11519</v>
      </c>
      <c r="CP93" s="56" t="s">
        <v>7326</v>
      </c>
      <c r="CQ93" s="56">
        <v>11522</v>
      </c>
      <c r="CR93" s="56">
        <v>3</v>
      </c>
      <c r="CS93" s="56">
        <v>489</v>
      </c>
      <c r="CT93" s="56">
        <v>30</v>
      </c>
      <c r="CU93" s="56">
        <v>490</v>
      </c>
      <c r="DA93" s="56">
        <v>1009</v>
      </c>
      <c r="DB93" s="56">
        <v>1012</v>
      </c>
      <c r="DC93" s="56">
        <v>3.3</v>
      </c>
      <c r="DD93" s="56">
        <v>18.399999999999999</v>
      </c>
      <c r="DE93" s="56">
        <v>21.7</v>
      </c>
      <c r="DF93" s="56">
        <v>51</v>
      </c>
      <c r="DG93" s="56">
        <v>3947</v>
      </c>
      <c r="DH93" s="56">
        <v>227795</v>
      </c>
      <c r="DI93" s="56">
        <v>59760</v>
      </c>
      <c r="DJ93" s="56">
        <v>102041</v>
      </c>
      <c r="DK93" s="56">
        <v>18863</v>
      </c>
      <c r="DL93" s="56">
        <v>408459</v>
      </c>
      <c r="DM93" s="56">
        <v>11377</v>
      </c>
      <c r="DN93" s="56">
        <v>1177</v>
      </c>
      <c r="DO93" s="56">
        <v>4465</v>
      </c>
      <c r="DP93" s="56">
        <v>9654</v>
      </c>
      <c r="DQ93" s="56">
        <v>14124</v>
      </c>
      <c r="DR93" s="56">
        <v>12477</v>
      </c>
      <c r="DS93" s="56">
        <v>3664</v>
      </c>
      <c r="DT93" s="56">
        <v>0</v>
      </c>
      <c r="DU93" s="56">
        <v>17019</v>
      </c>
      <c r="DV93" s="56">
        <v>17851</v>
      </c>
      <c r="DW93" s="56">
        <v>6981</v>
      </c>
      <c r="DX93" s="56">
        <v>57</v>
      </c>
      <c r="DY93" s="56">
        <v>65</v>
      </c>
      <c r="DZ93" s="56">
        <v>74</v>
      </c>
      <c r="EA93" s="56">
        <v>97084</v>
      </c>
      <c r="EB93" s="56" t="s">
        <v>7327</v>
      </c>
      <c r="EC93" s="56" t="s">
        <v>777</v>
      </c>
      <c r="ED93" s="56">
        <v>12570</v>
      </c>
      <c r="EE93" s="56">
        <v>103</v>
      </c>
      <c r="EF93" s="56">
        <v>577351</v>
      </c>
      <c r="EG93" s="56">
        <v>0</v>
      </c>
      <c r="EH93" s="56" t="s">
        <v>55</v>
      </c>
      <c r="EI93" s="56">
        <v>6</v>
      </c>
      <c r="EJ93" s="56">
        <v>111140</v>
      </c>
      <c r="EK93" s="56">
        <v>9</v>
      </c>
      <c r="EL93" s="56">
        <v>38</v>
      </c>
      <c r="EM93" s="56">
        <v>693996</v>
      </c>
      <c r="EN93" s="56">
        <v>212469</v>
      </c>
      <c r="EO93" s="56">
        <v>192</v>
      </c>
      <c r="EP93" s="56">
        <v>43176</v>
      </c>
      <c r="EQ93" s="56">
        <v>14282</v>
      </c>
      <c r="ER93" s="56">
        <v>11227</v>
      </c>
      <c r="ES93" s="56">
        <v>3502</v>
      </c>
      <c r="ET93" s="56">
        <v>8109</v>
      </c>
      <c r="EU93" s="56">
        <v>16566</v>
      </c>
      <c r="EV93" s="56" t="s">
        <v>3426</v>
      </c>
      <c r="EW93" s="56">
        <v>6425</v>
      </c>
      <c r="EX93" s="56">
        <v>23654</v>
      </c>
      <c r="EY93" s="56">
        <v>8531</v>
      </c>
      <c r="EZ93" s="56" t="s">
        <v>3447</v>
      </c>
      <c r="FA93" s="56" t="s">
        <v>3447</v>
      </c>
      <c r="FB93" s="56">
        <v>0</v>
      </c>
      <c r="FC93" s="56">
        <v>0</v>
      </c>
      <c r="FD93" s="56">
        <v>0</v>
      </c>
      <c r="FE93" s="56">
        <v>0</v>
      </c>
      <c r="FF93" s="56">
        <v>135664</v>
      </c>
      <c r="FG93" s="56">
        <v>56919</v>
      </c>
      <c r="FH93" s="56">
        <v>43551</v>
      </c>
      <c r="FI93" s="56">
        <v>9290</v>
      </c>
      <c r="FJ93" s="56">
        <v>0</v>
      </c>
      <c r="FK93" s="56">
        <v>113938</v>
      </c>
      <c r="FL93" s="56">
        <v>1265827</v>
      </c>
      <c r="FM93" s="56">
        <v>6433</v>
      </c>
      <c r="FN93" s="56">
        <v>4288</v>
      </c>
      <c r="FO93" s="56">
        <v>3552</v>
      </c>
      <c r="FP93" s="56">
        <v>9287</v>
      </c>
      <c r="FQ93" s="56">
        <v>0</v>
      </c>
      <c r="FR93" s="56">
        <v>0</v>
      </c>
      <c r="FS93" s="56">
        <v>0</v>
      </c>
      <c r="FT93" s="56">
        <v>69070</v>
      </c>
      <c r="FU93" s="56">
        <v>50000</v>
      </c>
      <c r="FV93" s="56">
        <v>142630</v>
      </c>
      <c r="FW93" s="56">
        <v>1123197</v>
      </c>
      <c r="FX93" s="56">
        <v>109584</v>
      </c>
      <c r="FY93" s="56">
        <v>747188</v>
      </c>
      <c r="FZ93" s="56">
        <v>180949</v>
      </c>
      <c r="GA93" s="56">
        <v>121198</v>
      </c>
      <c r="GB93" s="56">
        <v>267065</v>
      </c>
      <c r="GC93" s="56">
        <v>1316400</v>
      </c>
      <c r="GD93" s="56">
        <v>157548</v>
      </c>
      <c r="GE93" s="56">
        <v>1158852</v>
      </c>
      <c r="GF93" s="56">
        <v>91607</v>
      </c>
      <c r="GG93" s="56">
        <v>0</v>
      </c>
      <c r="GH93" s="56">
        <v>0</v>
      </c>
      <c r="GI93" s="56">
        <v>0</v>
      </c>
      <c r="GJ93" s="56">
        <v>0</v>
      </c>
      <c r="GK93" s="56">
        <v>0</v>
      </c>
      <c r="GL93" s="56">
        <v>0</v>
      </c>
      <c r="GM93" s="56">
        <v>0</v>
      </c>
      <c r="GN93" s="56" t="s">
        <v>554</v>
      </c>
      <c r="GO93" s="56" t="s">
        <v>554</v>
      </c>
      <c r="GP93" s="56" t="s">
        <v>554</v>
      </c>
      <c r="GQ93" s="56" t="s">
        <v>554</v>
      </c>
      <c r="GR93" s="56" t="s">
        <v>554</v>
      </c>
      <c r="GS93" s="56" t="s">
        <v>554</v>
      </c>
      <c r="GT93" s="56" t="s">
        <v>554</v>
      </c>
      <c r="GU93" s="56" t="s">
        <v>554</v>
      </c>
      <c r="GW93" s="56">
        <v>8</v>
      </c>
      <c r="GX93" s="56">
        <v>5</v>
      </c>
      <c r="GY93" s="56">
        <v>8</v>
      </c>
      <c r="GZ93" s="56">
        <v>5</v>
      </c>
      <c r="HA93" s="56">
        <v>0</v>
      </c>
      <c r="HB93" s="56">
        <v>0</v>
      </c>
    </row>
    <row r="94" spans="1:210" ht="12.75" customHeight="1" x14ac:dyDescent="0.3">
      <c r="A94" s="397" t="s">
        <v>214</v>
      </c>
      <c r="B94" s="423">
        <v>6</v>
      </c>
      <c r="C94" s="397" t="s">
        <v>21</v>
      </c>
      <c r="D94" s="397" t="s">
        <v>5847</v>
      </c>
      <c r="E94" s="56" t="s">
        <v>2956</v>
      </c>
      <c r="F94" s="398" t="s">
        <v>900</v>
      </c>
      <c r="G94" s="397">
        <v>26.5</v>
      </c>
      <c r="H94" s="397">
        <v>0</v>
      </c>
      <c r="I94" s="56" t="s">
        <v>6476</v>
      </c>
      <c r="J94" s="56" t="s">
        <v>38</v>
      </c>
      <c r="L94" s="56" t="s">
        <v>453</v>
      </c>
      <c r="M94" s="56" t="s">
        <v>554</v>
      </c>
      <c r="N94" s="56" t="s">
        <v>554</v>
      </c>
      <c r="O94" s="56" t="s">
        <v>554</v>
      </c>
      <c r="P94" s="56" t="s">
        <v>554</v>
      </c>
      <c r="Q94" s="56" t="s">
        <v>554</v>
      </c>
      <c r="R94" s="56" t="s">
        <v>554</v>
      </c>
      <c r="S94" s="56" t="s">
        <v>554</v>
      </c>
      <c r="T94" s="56" t="s">
        <v>554</v>
      </c>
      <c r="U94" s="56" t="s">
        <v>554</v>
      </c>
      <c r="V94" s="56" t="s">
        <v>554</v>
      </c>
      <c r="W94" s="56" t="s">
        <v>554</v>
      </c>
      <c r="X94" s="56" t="s">
        <v>554</v>
      </c>
      <c r="Y94" s="56" t="s">
        <v>554</v>
      </c>
      <c r="Z94" s="56" t="s">
        <v>554</v>
      </c>
      <c r="AA94" s="56" t="s">
        <v>554</v>
      </c>
      <c r="AB94" s="56" t="s">
        <v>554</v>
      </c>
      <c r="AC94" s="56" t="s">
        <v>554</v>
      </c>
      <c r="AD94" s="56" t="s">
        <v>554</v>
      </c>
      <c r="AE94" s="56" t="s">
        <v>554</v>
      </c>
      <c r="AF94" s="56" t="s">
        <v>554</v>
      </c>
      <c r="AG94" s="56" t="s">
        <v>554</v>
      </c>
      <c r="AH94" s="56" t="s">
        <v>554</v>
      </c>
      <c r="AI94" s="56" t="s">
        <v>554</v>
      </c>
      <c r="AJ94" s="56" t="s">
        <v>554</v>
      </c>
      <c r="AK94" s="56" t="s">
        <v>554</v>
      </c>
      <c r="AL94" s="56" t="s">
        <v>554</v>
      </c>
      <c r="AM94" s="56" t="s">
        <v>554</v>
      </c>
      <c r="AN94" s="56" t="s">
        <v>554</v>
      </c>
      <c r="AO94" s="56" t="s">
        <v>554</v>
      </c>
      <c r="AP94" s="56" t="s">
        <v>554</v>
      </c>
      <c r="AQ94" s="56" t="s">
        <v>554</v>
      </c>
      <c r="AR94" s="56" t="s">
        <v>554</v>
      </c>
      <c r="AS94" s="56" t="s">
        <v>554</v>
      </c>
      <c r="AT94" s="56" t="s">
        <v>554</v>
      </c>
      <c r="AU94" s="56" t="s">
        <v>554</v>
      </c>
      <c r="AV94" s="56" t="s">
        <v>554</v>
      </c>
      <c r="AW94" s="56" t="s">
        <v>554</v>
      </c>
      <c r="AX94" s="56" t="s">
        <v>554</v>
      </c>
      <c r="AY94" s="56" t="s">
        <v>554</v>
      </c>
      <c r="AZ94" s="56" t="s">
        <v>554</v>
      </c>
      <c r="BA94" s="56" t="s">
        <v>554</v>
      </c>
      <c r="BB94" s="56" t="s">
        <v>554</v>
      </c>
      <c r="BC94" s="56" t="s">
        <v>554</v>
      </c>
      <c r="BD94" s="56" t="s">
        <v>554</v>
      </c>
      <c r="BE94" s="56" t="s">
        <v>554</v>
      </c>
      <c r="BF94" s="56" t="s">
        <v>554</v>
      </c>
      <c r="BG94" s="56" t="s">
        <v>554</v>
      </c>
      <c r="BH94" s="56" t="s">
        <v>554</v>
      </c>
      <c r="BI94" s="56" t="s">
        <v>554</v>
      </c>
      <c r="BJ94" s="56" t="s">
        <v>554</v>
      </c>
      <c r="BK94" s="56" t="s">
        <v>554</v>
      </c>
      <c r="BL94" s="56" t="s">
        <v>554</v>
      </c>
      <c r="BM94" s="56" t="s">
        <v>554</v>
      </c>
      <c r="BN94" s="56" t="s">
        <v>554</v>
      </c>
      <c r="BO94" s="56" t="s">
        <v>554</v>
      </c>
      <c r="BP94" s="56" t="s">
        <v>554</v>
      </c>
      <c r="BQ94" s="56" t="s">
        <v>554</v>
      </c>
      <c r="BR94" s="56" t="s">
        <v>554</v>
      </c>
      <c r="BS94" s="56" t="s">
        <v>554</v>
      </c>
      <c r="BT94" s="56" t="s">
        <v>554</v>
      </c>
      <c r="BU94" s="56" t="s">
        <v>554</v>
      </c>
      <c r="BV94" s="56" t="s">
        <v>554</v>
      </c>
      <c r="BW94" s="56" t="s">
        <v>554</v>
      </c>
      <c r="BX94" s="56" t="s">
        <v>554</v>
      </c>
      <c r="BY94" s="56" t="s">
        <v>554</v>
      </c>
      <c r="BZ94" s="56" t="s">
        <v>554</v>
      </c>
      <c r="CA94" s="56" t="s">
        <v>554</v>
      </c>
      <c r="CB94" s="56" t="s">
        <v>554</v>
      </c>
      <c r="CC94" s="56" t="s">
        <v>554</v>
      </c>
      <c r="CD94" s="56" t="s">
        <v>554</v>
      </c>
      <c r="CE94" s="56" t="s">
        <v>554</v>
      </c>
      <c r="CF94" s="56" t="s">
        <v>554</v>
      </c>
      <c r="CG94" s="56" t="s">
        <v>554</v>
      </c>
      <c r="CH94" s="56" t="s">
        <v>554</v>
      </c>
      <c r="CI94" s="56" t="s">
        <v>554</v>
      </c>
      <c r="CJ94" s="56" t="s">
        <v>554</v>
      </c>
      <c r="CK94" s="56" t="s">
        <v>554</v>
      </c>
      <c r="CL94" s="56" t="s">
        <v>554</v>
      </c>
      <c r="CM94" s="56" t="s">
        <v>554</v>
      </c>
      <c r="CN94" s="56" t="s">
        <v>554</v>
      </c>
      <c r="CO94" s="56" t="s">
        <v>554</v>
      </c>
      <c r="CP94" s="56" t="s">
        <v>554</v>
      </c>
      <c r="CQ94" s="56" t="s">
        <v>554</v>
      </c>
      <c r="CR94" s="56" t="s">
        <v>554</v>
      </c>
      <c r="CS94" s="56" t="s">
        <v>554</v>
      </c>
      <c r="CT94" s="56" t="s">
        <v>554</v>
      </c>
      <c r="CU94" s="56" t="s">
        <v>554</v>
      </c>
      <c r="DA94" s="56" t="s">
        <v>554</v>
      </c>
      <c r="DB94" s="56" t="s">
        <v>554</v>
      </c>
      <c r="DC94" s="56" t="s">
        <v>554</v>
      </c>
      <c r="DD94" s="56" t="s">
        <v>554</v>
      </c>
      <c r="DE94" s="56" t="s">
        <v>554</v>
      </c>
      <c r="DF94" s="56" t="s">
        <v>554</v>
      </c>
      <c r="DG94" s="56" t="s">
        <v>554</v>
      </c>
      <c r="DH94" s="56" t="s">
        <v>554</v>
      </c>
      <c r="DI94" s="56" t="s">
        <v>554</v>
      </c>
      <c r="DJ94" s="56" t="s">
        <v>554</v>
      </c>
      <c r="DK94" s="56" t="s">
        <v>554</v>
      </c>
      <c r="DL94" s="56" t="s">
        <v>554</v>
      </c>
      <c r="DM94" s="56" t="s">
        <v>554</v>
      </c>
      <c r="DN94" s="56" t="s">
        <v>554</v>
      </c>
      <c r="DO94" s="56" t="s">
        <v>554</v>
      </c>
      <c r="DP94" s="56" t="s">
        <v>554</v>
      </c>
      <c r="DQ94" s="56" t="s">
        <v>554</v>
      </c>
      <c r="DR94" s="56" t="s">
        <v>554</v>
      </c>
      <c r="DS94" s="56" t="s">
        <v>554</v>
      </c>
      <c r="DT94" s="56" t="s">
        <v>554</v>
      </c>
      <c r="DU94" s="56" t="s">
        <v>554</v>
      </c>
      <c r="DV94" s="56" t="s">
        <v>554</v>
      </c>
      <c r="DW94" s="56" t="s">
        <v>554</v>
      </c>
      <c r="DX94" s="56" t="s">
        <v>554</v>
      </c>
      <c r="DY94" s="56" t="s">
        <v>554</v>
      </c>
      <c r="DZ94" s="56" t="s">
        <v>554</v>
      </c>
      <c r="EA94" s="56" t="s">
        <v>554</v>
      </c>
      <c r="EB94" s="56" t="s">
        <v>554</v>
      </c>
      <c r="EC94" s="56" t="s">
        <v>554</v>
      </c>
      <c r="ED94" s="56" t="s">
        <v>554</v>
      </c>
      <c r="EE94" s="56" t="s">
        <v>554</v>
      </c>
      <c r="EF94" s="56" t="s">
        <v>554</v>
      </c>
      <c r="EG94" s="56" t="s">
        <v>554</v>
      </c>
      <c r="EH94" s="56" t="s">
        <v>554</v>
      </c>
      <c r="EI94" s="56" t="s">
        <v>554</v>
      </c>
      <c r="EJ94" s="56" t="s">
        <v>554</v>
      </c>
      <c r="EK94" s="56" t="s">
        <v>554</v>
      </c>
      <c r="EL94" s="56" t="s">
        <v>554</v>
      </c>
      <c r="EM94" s="56" t="s">
        <v>554</v>
      </c>
      <c r="EN94" s="56" t="s">
        <v>554</v>
      </c>
      <c r="EO94" s="56" t="s">
        <v>554</v>
      </c>
      <c r="EP94" s="56" t="s">
        <v>554</v>
      </c>
      <c r="EQ94" s="56" t="s">
        <v>554</v>
      </c>
      <c r="ER94" s="56" t="s">
        <v>554</v>
      </c>
      <c r="ES94" s="56" t="s">
        <v>554</v>
      </c>
      <c r="ET94" s="56" t="s">
        <v>554</v>
      </c>
      <c r="EU94" s="56" t="s">
        <v>554</v>
      </c>
      <c r="EV94" s="56" t="s">
        <v>554</v>
      </c>
      <c r="EW94" s="56" t="s">
        <v>554</v>
      </c>
      <c r="EX94" s="56" t="s">
        <v>554</v>
      </c>
      <c r="EY94" s="56" t="s">
        <v>554</v>
      </c>
      <c r="EZ94" s="56" t="s">
        <v>554</v>
      </c>
      <c r="FA94" s="56" t="s">
        <v>554</v>
      </c>
      <c r="FB94" s="56" t="s">
        <v>554</v>
      </c>
      <c r="FC94" s="56" t="s">
        <v>554</v>
      </c>
      <c r="FD94" s="56" t="s">
        <v>554</v>
      </c>
      <c r="FE94" s="56" t="s">
        <v>554</v>
      </c>
      <c r="FF94" s="56" t="s">
        <v>554</v>
      </c>
      <c r="FG94" s="56" t="s">
        <v>554</v>
      </c>
      <c r="FH94" s="56" t="s">
        <v>554</v>
      </c>
      <c r="FI94" s="56" t="s">
        <v>554</v>
      </c>
      <c r="FJ94" s="56" t="s">
        <v>554</v>
      </c>
      <c r="FK94" s="56" t="s">
        <v>554</v>
      </c>
      <c r="FL94" s="56" t="s">
        <v>554</v>
      </c>
      <c r="FM94" s="56" t="s">
        <v>554</v>
      </c>
      <c r="FN94" s="56" t="s">
        <v>554</v>
      </c>
      <c r="FO94" s="56" t="s">
        <v>554</v>
      </c>
      <c r="FP94" s="56" t="s">
        <v>554</v>
      </c>
      <c r="FQ94" s="56" t="s">
        <v>554</v>
      </c>
      <c r="FR94" s="56" t="s">
        <v>554</v>
      </c>
      <c r="FS94" s="56" t="s">
        <v>554</v>
      </c>
      <c r="FT94" s="56" t="s">
        <v>554</v>
      </c>
      <c r="FU94" s="56" t="s">
        <v>554</v>
      </c>
      <c r="FV94" s="56" t="s">
        <v>554</v>
      </c>
      <c r="FW94" s="56" t="s">
        <v>554</v>
      </c>
      <c r="FX94" s="56" t="s">
        <v>554</v>
      </c>
      <c r="FY94" s="56" t="s">
        <v>554</v>
      </c>
      <c r="FZ94" s="56" t="s">
        <v>554</v>
      </c>
      <c r="GA94" s="56" t="s">
        <v>554</v>
      </c>
      <c r="GB94" s="56" t="s">
        <v>554</v>
      </c>
      <c r="GC94" s="56" t="s">
        <v>554</v>
      </c>
      <c r="GD94" s="56" t="s">
        <v>554</v>
      </c>
      <c r="GE94" s="56" t="s">
        <v>554</v>
      </c>
      <c r="GF94" s="56" t="s">
        <v>554</v>
      </c>
      <c r="GG94" s="56" t="s">
        <v>554</v>
      </c>
      <c r="GH94" s="56" t="s">
        <v>554</v>
      </c>
      <c r="GI94" s="56" t="s">
        <v>554</v>
      </c>
      <c r="GJ94" s="56" t="s">
        <v>554</v>
      </c>
      <c r="GK94" s="56" t="s">
        <v>554</v>
      </c>
      <c r="GL94" s="56" t="s">
        <v>554</v>
      </c>
      <c r="GM94" s="56" t="s">
        <v>554</v>
      </c>
      <c r="GN94" s="56" t="s">
        <v>554</v>
      </c>
      <c r="GO94" s="56" t="s">
        <v>554</v>
      </c>
      <c r="GP94" s="56" t="s">
        <v>554</v>
      </c>
      <c r="GQ94" s="56" t="s">
        <v>554</v>
      </c>
      <c r="GR94" s="56" t="s">
        <v>554</v>
      </c>
      <c r="GS94" s="56" t="s">
        <v>554</v>
      </c>
      <c r="GT94" s="56" t="s">
        <v>554</v>
      </c>
      <c r="GU94" s="56" t="s">
        <v>554</v>
      </c>
      <c r="GW94" s="56" t="s">
        <v>554</v>
      </c>
      <c r="GX94" s="56" t="s">
        <v>554</v>
      </c>
      <c r="GY94" s="56" t="s">
        <v>554</v>
      </c>
      <c r="GZ94" s="56" t="s">
        <v>554</v>
      </c>
      <c r="HA94" s="56" t="s">
        <v>554</v>
      </c>
      <c r="HB94" s="56" t="s">
        <v>554</v>
      </c>
    </row>
    <row r="95" spans="1:210" ht="12.75" customHeight="1" x14ac:dyDescent="0.3">
      <c r="A95" s="397" t="s">
        <v>214</v>
      </c>
      <c r="B95" s="423">
        <v>7</v>
      </c>
      <c r="C95" s="397" t="s">
        <v>21</v>
      </c>
      <c r="D95" s="397" t="s">
        <v>5848</v>
      </c>
      <c r="E95" s="56" t="s">
        <v>5849</v>
      </c>
      <c r="F95" s="398" t="s">
        <v>900</v>
      </c>
      <c r="G95" s="397">
        <v>56.3</v>
      </c>
      <c r="H95" s="397">
        <v>0</v>
      </c>
      <c r="I95" s="56" t="s">
        <v>6476</v>
      </c>
      <c r="J95" s="56" t="s">
        <v>38</v>
      </c>
      <c r="L95" s="56" t="s">
        <v>236</v>
      </c>
      <c r="M95" s="56">
        <v>2</v>
      </c>
      <c r="N95" s="56">
        <v>1</v>
      </c>
      <c r="O95" s="56">
        <v>5</v>
      </c>
      <c r="P95" s="56">
        <v>4</v>
      </c>
      <c r="Q95" s="56">
        <v>3</v>
      </c>
      <c r="R95" s="56">
        <v>0</v>
      </c>
      <c r="S95" s="56">
        <v>0</v>
      </c>
      <c r="T95" s="56">
        <v>1</v>
      </c>
      <c r="U95" s="56">
        <v>0</v>
      </c>
      <c r="V95" s="56">
        <v>0</v>
      </c>
      <c r="W95" s="56">
        <v>0</v>
      </c>
      <c r="X95" s="56">
        <v>0</v>
      </c>
      <c r="Y95" s="56">
        <v>0</v>
      </c>
      <c r="Z95" s="56">
        <v>0</v>
      </c>
      <c r="AA95" s="56">
        <v>16</v>
      </c>
      <c r="AB95" s="56">
        <v>0</v>
      </c>
      <c r="AC95" s="56">
        <v>0</v>
      </c>
      <c r="AD95" s="56">
        <v>0</v>
      </c>
      <c r="AE95" s="56">
        <v>0</v>
      </c>
      <c r="AF95" s="56">
        <v>1</v>
      </c>
      <c r="AG95" s="56">
        <v>0</v>
      </c>
      <c r="AH95" s="56">
        <v>0</v>
      </c>
      <c r="AI95" s="56">
        <v>0</v>
      </c>
      <c r="AJ95" s="56">
        <v>0</v>
      </c>
      <c r="AK95" s="56">
        <v>0</v>
      </c>
      <c r="AL95" s="56">
        <v>0</v>
      </c>
      <c r="AM95" s="56">
        <v>2</v>
      </c>
      <c r="AN95" s="56">
        <v>0</v>
      </c>
      <c r="AO95" s="56">
        <v>0</v>
      </c>
      <c r="AP95" s="56">
        <v>3</v>
      </c>
      <c r="AQ95" s="56">
        <v>2</v>
      </c>
      <c r="AR95" s="56">
        <v>1</v>
      </c>
      <c r="AS95" s="56">
        <v>5</v>
      </c>
      <c r="AT95" s="56">
        <v>4</v>
      </c>
      <c r="AU95" s="56">
        <v>4</v>
      </c>
      <c r="AV95" s="56">
        <v>0</v>
      </c>
      <c r="AW95" s="56">
        <v>0</v>
      </c>
      <c r="AX95" s="56">
        <v>1</v>
      </c>
      <c r="AY95" s="56">
        <v>0</v>
      </c>
      <c r="AZ95" s="56">
        <v>0</v>
      </c>
      <c r="BA95" s="56">
        <v>0</v>
      </c>
      <c r="BB95" s="56">
        <v>2</v>
      </c>
      <c r="BC95" s="56">
        <v>0</v>
      </c>
      <c r="BD95" s="56">
        <v>0</v>
      </c>
      <c r="BE95" s="56">
        <v>19</v>
      </c>
      <c r="BF95" s="56">
        <v>0</v>
      </c>
      <c r="BG95" s="56">
        <v>0</v>
      </c>
      <c r="BH95" s="56" t="s">
        <v>3478</v>
      </c>
      <c r="BI95" s="56">
        <v>82076</v>
      </c>
      <c r="BJ95" s="56" t="s">
        <v>3478</v>
      </c>
      <c r="BK95" s="56">
        <v>225654</v>
      </c>
      <c r="BL95" s="56">
        <v>170</v>
      </c>
      <c r="BM95" s="56">
        <v>308000</v>
      </c>
      <c r="BN95" s="56">
        <v>179328</v>
      </c>
      <c r="BO95" s="56">
        <v>16</v>
      </c>
      <c r="BP95" s="56">
        <v>527294</v>
      </c>
      <c r="BQ95" s="56">
        <v>10871</v>
      </c>
      <c r="BR95" s="56">
        <v>118751</v>
      </c>
      <c r="BS95" s="56">
        <v>149561</v>
      </c>
      <c r="BT95" s="56">
        <v>202539</v>
      </c>
      <c r="BU95" s="56">
        <v>46666</v>
      </c>
      <c r="BV95" s="56">
        <v>517517</v>
      </c>
      <c r="BW95" s="56">
        <v>18055</v>
      </c>
      <c r="BX95" s="56">
        <v>546443</v>
      </c>
      <c r="BY95" s="56">
        <v>424</v>
      </c>
      <c r="BZ95" s="56">
        <v>9066</v>
      </c>
      <c r="CA95" s="56">
        <v>6030</v>
      </c>
      <c r="CB95" s="56">
        <v>17929</v>
      </c>
      <c r="CC95" s="56">
        <v>3081</v>
      </c>
      <c r="CD95" s="56">
        <v>36106</v>
      </c>
      <c r="CE95" s="56">
        <v>36530</v>
      </c>
      <c r="CF95" s="56">
        <v>142</v>
      </c>
      <c r="CG95" s="56">
        <v>10718</v>
      </c>
      <c r="CH95" s="56">
        <v>344</v>
      </c>
      <c r="CI95" s="56">
        <v>22952</v>
      </c>
      <c r="CJ95" s="56">
        <v>11372</v>
      </c>
      <c r="CK95" s="56">
        <v>1602</v>
      </c>
      <c r="CL95" s="56">
        <v>1340</v>
      </c>
      <c r="CM95" s="56">
        <v>0</v>
      </c>
      <c r="CN95" s="56">
        <v>0</v>
      </c>
      <c r="CO95" s="56">
        <v>34014</v>
      </c>
      <c r="CP95" s="56">
        <v>14459</v>
      </c>
      <c r="CQ95" s="56">
        <v>48615</v>
      </c>
      <c r="CR95" s="56">
        <v>6</v>
      </c>
      <c r="CS95" s="56">
        <v>813</v>
      </c>
      <c r="CT95" s="56">
        <v>0</v>
      </c>
      <c r="CU95" s="56">
        <v>494</v>
      </c>
      <c r="DA95" s="56">
        <v>1307</v>
      </c>
      <c r="DB95" s="56">
        <v>1313</v>
      </c>
      <c r="DC95" s="56">
        <v>11</v>
      </c>
      <c r="DD95" s="56">
        <v>68</v>
      </c>
      <c r="DE95" s="56">
        <v>79</v>
      </c>
      <c r="DF95" s="56">
        <v>182</v>
      </c>
      <c r="DG95" s="56" t="s">
        <v>554</v>
      </c>
      <c r="DH95" s="56">
        <v>136700</v>
      </c>
      <c r="DI95" s="56">
        <v>105534</v>
      </c>
      <c r="DJ95" s="56">
        <v>303773</v>
      </c>
      <c r="DK95" s="56">
        <v>41792</v>
      </c>
      <c r="DL95" s="56">
        <v>587799</v>
      </c>
      <c r="DM95" s="56">
        <v>6542</v>
      </c>
      <c r="DN95" s="56">
        <v>1079</v>
      </c>
      <c r="DO95" s="56">
        <v>8214</v>
      </c>
      <c r="DP95" s="56">
        <v>16490</v>
      </c>
      <c r="DQ95" s="56">
        <v>15001</v>
      </c>
      <c r="DR95" s="56">
        <v>7172</v>
      </c>
      <c r="DS95" s="56">
        <v>0</v>
      </c>
      <c r="DT95" s="56">
        <v>0</v>
      </c>
      <c r="DU95" s="56">
        <v>15835</v>
      </c>
      <c r="DV95" s="56">
        <v>33477</v>
      </c>
      <c r="DW95" s="56" t="s">
        <v>554</v>
      </c>
      <c r="DX95" s="56">
        <v>74</v>
      </c>
      <c r="DY95" s="56">
        <v>85</v>
      </c>
      <c r="DZ95" s="56">
        <v>92</v>
      </c>
      <c r="EA95" s="56">
        <v>211125</v>
      </c>
      <c r="EB95" s="56" t="s">
        <v>554</v>
      </c>
      <c r="EC95" s="56" t="s">
        <v>55</v>
      </c>
      <c r="ED95" s="56">
        <v>61384</v>
      </c>
      <c r="EE95" s="56">
        <v>39</v>
      </c>
      <c r="EF95" s="56">
        <v>1564368</v>
      </c>
      <c r="EG95" s="56" t="s">
        <v>554</v>
      </c>
      <c r="EH95" s="56" t="s">
        <v>554</v>
      </c>
      <c r="EI95" s="56">
        <v>16</v>
      </c>
      <c r="EJ95" s="56">
        <v>225422</v>
      </c>
      <c r="EK95" s="56">
        <v>36</v>
      </c>
      <c r="EL95" s="56">
        <v>38</v>
      </c>
      <c r="EM95" s="56">
        <v>1902515</v>
      </c>
      <c r="EN95" s="56">
        <v>344843</v>
      </c>
      <c r="EO95" s="56">
        <v>10455</v>
      </c>
      <c r="EP95" s="56">
        <v>59923</v>
      </c>
      <c r="EQ95" s="56">
        <v>38888</v>
      </c>
      <c r="ER95" s="56">
        <v>75829</v>
      </c>
      <c r="ES95" s="56">
        <v>16223</v>
      </c>
      <c r="ET95" s="56">
        <v>48646</v>
      </c>
      <c r="EU95" s="56">
        <v>32488</v>
      </c>
      <c r="EV95" s="56">
        <v>0</v>
      </c>
      <c r="EW95" s="56">
        <v>6243</v>
      </c>
      <c r="EX95" s="56">
        <v>24533</v>
      </c>
      <c r="EY95" s="56">
        <v>8908</v>
      </c>
      <c r="EZ95" s="56">
        <v>4759</v>
      </c>
      <c r="FA95" s="56">
        <v>0</v>
      </c>
      <c r="FB95" s="56">
        <v>0</v>
      </c>
      <c r="FC95" s="56">
        <v>16985</v>
      </c>
      <c r="FD95" s="56">
        <v>13093</v>
      </c>
      <c r="FE95" s="56">
        <v>0</v>
      </c>
      <c r="FF95" s="56">
        <v>356973</v>
      </c>
      <c r="FG95" s="56">
        <v>31504</v>
      </c>
      <c r="FH95" s="56">
        <v>36265</v>
      </c>
      <c r="FI95" s="56">
        <v>2244</v>
      </c>
      <c r="FJ95" s="56">
        <v>0</v>
      </c>
      <c r="FK95" s="56">
        <v>34542</v>
      </c>
      <c r="FL95" s="56">
        <v>2708886</v>
      </c>
      <c r="FM95" s="56">
        <v>19020</v>
      </c>
      <c r="FN95" s="56">
        <v>396</v>
      </c>
      <c r="FO95" s="56">
        <v>0</v>
      </c>
      <c r="FP95" s="56">
        <v>6591</v>
      </c>
      <c r="FQ95" s="56">
        <v>0</v>
      </c>
      <c r="FR95" s="56">
        <v>81105</v>
      </c>
      <c r="FS95" s="56">
        <v>0</v>
      </c>
      <c r="FT95" s="56">
        <v>59438</v>
      </c>
      <c r="FU95" s="56">
        <v>0</v>
      </c>
      <c r="FV95" s="56">
        <v>166550</v>
      </c>
      <c r="FW95" s="56">
        <v>2542336</v>
      </c>
      <c r="FX95" s="56" t="s">
        <v>554</v>
      </c>
      <c r="FY95" s="56">
        <v>1950000</v>
      </c>
      <c r="FZ95" s="56">
        <v>350000</v>
      </c>
      <c r="GA95" s="56">
        <v>385500</v>
      </c>
      <c r="GB95" s="56">
        <v>125000</v>
      </c>
      <c r="GC95" s="56">
        <v>2810500</v>
      </c>
      <c r="GD95" s="56">
        <v>225000</v>
      </c>
      <c r="GE95" s="56">
        <v>2585500</v>
      </c>
      <c r="GF95" s="56" t="s">
        <v>554</v>
      </c>
      <c r="GG95" s="56">
        <v>0</v>
      </c>
      <c r="GH95" s="56">
        <v>195000</v>
      </c>
      <c r="GI95" s="56">
        <v>69692</v>
      </c>
      <c r="GJ95" s="56">
        <v>0</v>
      </c>
      <c r="GK95" s="56">
        <v>0</v>
      </c>
      <c r="GL95" s="56">
        <v>80000</v>
      </c>
      <c r="GM95" s="56">
        <v>344692</v>
      </c>
      <c r="GN95" s="56" t="s">
        <v>554</v>
      </c>
      <c r="GO95" s="56" t="s">
        <v>554</v>
      </c>
      <c r="GP95" s="56" t="s">
        <v>554</v>
      </c>
      <c r="GQ95" s="56" t="s">
        <v>3462</v>
      </c>
      <c r="GR95" s="56" t="s">
        <v>7328</v>
      </c>
      <c r="GS95" s="56" t="s">
        <v>554</v>
      </c>
      <c r="GT95" s="56" t="s">
        <v>7329</v>
      </c>
      <c r="GU95" s="56" t="s">
        <v>7330</v>
      </c>
      <c r="GW95" s="56">
        <v>16</v>
      </c>
      <c r="GX95" s="56">
        <v>3</v>
      </c>
      <c r="GY95" s="56">
        <v>18</v>
      </c>
      <c r="GZ95" s="56">
        <v>1</v>
      </c>
      <c r="HA95" s="56">
        <v>0</v>
      </c>
      <c r="HB95" s="56">
        <v>0</v>
      </c>
    </row>
    <row r="96" spans="1:210" ht="12.75" customHeight="1" x14ac:dyDescent="0.3">
      <c r="A96" s="397" t="s">
        <v>214</v>
      </c>
      <c r="B96" s="423">
        <v>8</v>
      </c>
      <c r="C96" s="397" t="s">
        <v>21</v>
      </c>
      <c r="D96" s="397" t="s">
        <v>5850</v>
      </c>
      <c r="E96" s="56" t="s">
        <v>2958</v>
      </c>
      <c r="F96" s="398" t="s">
        <v>900</v>
      </c>
      <c r="G96" s="397">
        <v>32.5</v>
      </c>
      <c r="H96" s="397">
        <v>0</v>
      </c>
      <c r="I96" s="56" t="s">
        <v>6476</v>
      </c>
      <c r="J96" s="56" t="s">
        <v>38</v>
      </c>
      <c r="L96" s="56" t="s">
        <v>179</v>
      </c>
      <c r="M96" s="56">
        <v>0</v>
      </c>
      <c r="N96" s="56">
        <v>1</v>
      </c>
      <c r="O96" s="56">
        <v>1</v>
      </c>
      <c r="P96" s="56">
        <v>0</v>
      </c>
      <c r="Q96" s="56">
        <v>1</v>
      </c>
      <c r="R96" s="56">
        <v>1</v>
      </c>
      <c r="S96" s="56">
        <v>1</v>
      </c>
      <c r="T96" s="56">
        <v>0</v>
      </c>
      <c r="U96" s="56">
        <v>1</v>
      </c>
      <c r="V96" s="56">
        <v>0</v>
      </c>
      <c r="W96" s="56">
        <v>0</v>
      </c>
      <c r="X96" s="56">
        <v>0</v>
      </c>
      <c r="Y96" s="56">
        <v>0</v>
      </c>
      <c r="Z96" s="56">
        <v>0</v>
      </c>
      <c r="AA96" s="56">
        <v>6</v>
      </c>
      <c r="AB96" s="56">
        <v>0</v>
      </c>
      <c r="AC96" s="56">
        <v>0</v>
      </c>
      <c r="AD96" s="56">
        <v>0</v>
      </c>
      <c r="AE96" s="56">
        <v>0</v>
      </c>
      <c r="AF96" s="56">
        <v>0</v>
      </c>
      <c r="AG96" s="56">
        <v>0</v>
      </c>
      <c r="AH96" s="56">
        <v>0</v>
      </c>
      <c r="AI96" s="56">
        <v>0</v>
      </c>
      <c r="AJ96" s="56">
        <v>0</v>
      </c>
      <c r="AK96" s="56">
        <v>0</v>
      </c>
      <c r="AL96" s="56">
        <v>0</v>
      </c>
      <c r="AM96" s="56">
        <v>0</v>
      </c>
      <c r="AN96" s="56">
        <v>0</v>
      </c>
      <c r="AO96" s="56">
        <v>0</v>
      </c>
      <c r="AP96" s="56">
        <v>0</v>
      </c>
      <c r="AQ96" s="56">
        <v>0</v>
      </c>
      <c r="AR96" s="56">
        <v>1</v>
      </c>
      <c r="AS96" s="56">
        <v>1</v>
      </c>
      <c r="AT96" s="56">
        <v>0</v>
      </c>
      <c r="AU96" s="56">
        <v>1</v>
      </c>
      <c r="AV96" s="56">
        <v>1</v>
      </c>
      <c r="AW96" s="56">
        <v>1</v>
      </c>
      <c r="AX96" s="56">
        <v>0</v>
      </c>
      <c r="AY96" s="56">
        <v>1</v>
      </c>
      <c r="AZ96" s="56">
        <v>0</v>
      </c>
      <c r="BA96" s="56">
        <v>0</v>
      </c>
      <c r="BB96" s="56">
        <v>0</v>
      </c>
      <c r="BC96" s="56">
        <v>0</v>
      </c>
      <c r="BD96" s="56">
        <v>0</v>
      </c>
      <c r="BE96" s="56">
        <v>6</v>
      </c>
      <c r="BF96" s="56">
        <v>0</v>
      </c>
      <c r="BG96" s="56">
        <v>0</v>
      </c>
      <c r="BH96" s="56" t="s">
        <v>3479</v>
      </c>
      <c r="BI96" s="56">
        <v>170341</v>
      </c>
      <c r="BJ96" s="56" t="s">
        <v>3479</v>
      </c>
      <c r="BK96" s="56">
        <v>304558</v>
      </c>
      <c r="BL96" s="56">
        <v>96</v>
      </c>
      <c r="BM96" s="56">
        <v>246610</v>
      </c>
      <c r="BN96" s="56">
        <v>67235</v>
      </c>
      <c r="BO96" s="56">
        <v>5</v>
      </c>
      <c r="BP96" s="56">
        <v>177517</v>
      </c>
      <c r="BQ96" s="56">
        <v>3381</v>
      </c>
      <c r="BR96" s="56">
        <v>46045</v>
      </c>
      <c r="BS96" s="56">
        <v>22944</v>
      </c>
      <c r="BT96" s="56">
        <v>32782</v>
      </c>
      <c r="BU96" s="56">
        <v>15151</v>
      </c>
      <c r="BV96" s="56">
        <v>116922</v>
      </c>
      <c r="BW96" s="56">
        <v>37583</v>
      </c>
      <c r="BX96" s="56">
        <v>157886</v>
      </c>
      <c r="BY96" s="56">
        <v>171</v>
      </c>
      <c r="BZ96" s="56">
        <v>4741</v>
      </c>
      <c r="CA96" s="56">
        <v>1154</v>
      </c>
      <c r="CB96" s="56">
        <v>6430</v>
      </c>
      <c r="CC96" s="56">
        <v>1948</v>
      </c>
      <c r="CD96" s="56">
        <v>14273</v>
      </c>
      <c r="CE96" s="56">
        <v>14444</v>
      </c>
      <c r="CF96" s="56">
        <v>2</v>
      </c>
      <c r="CG96" s="56">
        <v>6783</v>
      </c>
      <c r="CH96" s="56">
        <v>674</v>
      </c>
      <c r="CI96" s="56">
        <v>1393</v>
      </c>
      <c r="CJ96" s="56">
        <v>53913</v>
      </c>
      <c r="CK96" s="56">
        <v>28884</v>
      </c>
      <c r="CL96" s="56">
        <v>30820</v>
      </c>
      <c r="CM96" s="56">
        <v>2176300</v>
      </c>
      <c r="CN96" s="56">
        <v>44</v>
      </c>
      <c r="CO96" s="56">
        <v>8850</v>
      </c>
      <c r="CP96" s="56">
        <v>100</v>
      </c>
      <c r="CQ96" s="56">
        <v>8952</v>
      </c>
      <c r="CR96" s="56">
        <v>0</v>
      </c>
      <c r="CS96" s="56">
        <v>426</v>
      </c>
      <c r="CT96" s="56">
        <v>172</v>
      </c>
      <c r="CU96" s="56">
        <v>33</v>
      </c>
      <c r="DA96" s="56">
        <v>631</v>
      </c>
      <c r="DB96" s="56">
        <v>631</v>
      </c>
      <c r="DC96" s="56">
        <v>1.5</v>
      </c>
      <c r="DD96" s="56">
        <v>37.36</v>
      </c>
      <c r="DE96" s="56">
        <v>38.86</v>
      </c>
      <c r="DF96" s="56">
        <v>21</v>
      </c>
      <c r="DG96" s="56">
        <v>496.25</v>
      </c>
      <c r="DH96" s="56">
        <v>130837</v>
      </c>
      <c r="DI96" s="56">
        <v>61998</v>
      </c>
      <c r="DJ96" s="56">
        <v>168133</v>
      </c>
      <c r="DK96" s="56">
        <v>36617</v>
      </c>
      <c r="DL96" s="56">
        <v>397585</v>
      </c>
      <c r="DM96" s="56">
        <v>14233</v>
      </c>
      <c r="DN96" s="56">
        <v>1036</v>
      </c>
      <c r="DO96" s="56">
        <v>1709</v>
      </c>
      <c r="DP96" s="56">
        <v>15091</v>
      </c>
      <c r="DQ96" s="56">
        <v>17812</v>
      </c>
      <c r="DR96" s="56">
        <v>8445</v>
      </c>
      <c r="DS96" s="56">
        <v>854</v>
      </c>
      <c r="DT96" s="56">
        <v>0</v>
      </c>
      <c r="DU96" s="56">
        <v>16978</v>
      </c>
      <c r="DV96" s="56">
        <v>28218</v>
      </c>
      <c r="DW96" s="56">
        <v>16520</v>
      </c>
      <c r="DX96" s="56">
        <v>43</v>
      </c>
      <c r="DY96" s="56">
        <v>66</v>
      </c>
      <c r="DZ96" s="56">
        <v>85</v>
      </c>
      <c r="EA96" s="56" t="s">
        <v>554</v>
      </c>
      <c r="EB96" s="56" t="s">
        <v>554</v>
      </c>
      <c r="EC96" s="56" t="s">
        <v>554</v>
      </c>
      <c r="ED96" s="56">
        <v>11821</v>
      </c>
      <c r="EE96" s="56">
        <v>213</v>
      </c>
      <c r="EF96" s="56">
        <v>512306</v>
      </c>
      <c r="EG96" s="56">
        <v>19556</v>
      </c>
      <c r="EH96" s="56" t="s">
        <v>55</v>
      </c>
      <c r="EI96" s="56">
        <v>6</v>
      </c>
      <c r="EJ96" s="56">
        <v>272287</v>
      </c>
      <c r="EK96" s="56">
        <v>0</v>
      </c>
      <c r="EL96" s="56">
        <v>0</v>
      </c>
      <c r="EM96" s="56">
        <v>1252716</v>
      </c>
      <c r="EN96" s="56">
        <v>161929.23000000001</v>
      </c>
      <c r="EO96" s="56">
        <v>2000.04</v>
      </c>
      <c r="EP96" s="56">
        <v>29866</v>
      </c>
      <c r="EQ96" s="56">
        <v>6942.7000000000007</v>
      </c>
      <c r="ER96" s="56">
        <v>31416.53</v>
      </c>
      <c r="ES96" s="56">
        <v>13940</v>
      </c>
      <c r="ET96" s="56">
        <v>12242.88</v>
      </c>
      <c r="EU96" s="56">
        <v>16329.82</v>
      </c>
      <c r="EV96" s="56">
        <v>2089.85</v>
      </c>
      <c r="EW96" s="56">
        <v>314.64</v>
      </c>
      <c r="EX96" s="56" t="s">
        <v>6531</v>
      </c>
      <c r="EY96" s="56" t="s">
        <v>6531</v>
      </c>
      <c r="EZ96" s="56" t="s">
        <v>6531</v>
      </c>
      <c r="FA96" s="56" t="s">
        <v>6531</v>
      </c>
      <c r="FB96" s="56" t="s">
        <v>6531</v>
      </c>
      <c r="FC96" s="56">
        <v>0</v>
      </c>
      <c r="FD96" s="56">
        <v>48390.74</v>
      </c>
      <c r="FE96" s="56">
        <v>0</v>
      </c>
      <c r="FF96" s="56">
        <v>163533.20000000001</v>
      </c>
      <c r="FG96" s="56">
        <v>57843.48</v>
      </c>
      <c r="FH96" s="56">
        <v>40624.959999999999</v>
      </c>
      <c r="FI96" s="56">
        <v>1868.65</v>
      </c>
      <c r="FJ96" s="56">
        <v>62353.16</v>
      </c>
      <c r="FK96" s="56">
        <v>534730</v>
      </c>
      <c r="FL96" s="56">
        <v>2275598.6799999997</v>
      </c>
      <c r="FM96" s="56">
        <v>8957.1200000000008</v>
      </c>
      <c r="FN96" s="56">
        <v>199.3</v>
      </c>
      <c r="FO96" s="56">
        <v>0</v>
      </c>
      <c r="FP96" s="56">
        <v>496.77</v>
      </c>
      <c r="FQ96" s="56">
        <v>36415.300000000003</v>
      </c>
      <c r="FR96" s="56">
        <v>370.92</v>
      </c>
      <c r="FS96" s="56">
        <v>0</v>
      </c>
      <c r="FT96" s="56">
        <v>9695.6</v>
      </c>
      <c r="FU96" s="56">
        <v>0</v>
      </c>
      <c r="FV96" s="56">
        <v>56135.01</v>
      </c>
      <c r="FW96" s="56">
        <v>2219463.67</v>
      </c>
      <c r="FX96" s="56" t="s">
        <v>554</v>
      </c>
      <c r="FY96" s="56">
        <v>1238222.5855462488</v>
      </c>
      <c r="FZ96" s="56">
        <v>195323.61628373695</v>
      </c>
      <c r="GA96" s="56">
        <v>168997.55000000002</v>
      </c>
      <c r="GB96" s="56">
        <v>365394.16356875002</v>
      </c>
      <c r="GC96" s="56">
        <v>1967937.9153987358</v>
      </c>
      <c r="GD96" s="56">
        <v>67937.915398735771</v>
      </c>
      <c r="GE96" s="56">
        <v>1900000</v>
      </c>
      <c r="GF96" s="56" t="s">
        <v>554</v>
      </c>
      <c r="GG96" s="56">
        <v>0</v>
      </c>
      <c r="GH96" s="56">
        <v>0</v>
      </c>
      <c r="GI96" s="56">
        <v>0</v>
      </c>
      <c r="GJ96" s="56">
        <v>0</v>
      </c>
      <c r="GK96" s="56">
        <v>0</v>
      </c>
      <c r="GL96" s="56">
        <v>0</v>
      </c>
      <c r="GM96" s="56">
        <v>0</v>
      </c>
      <c r="GN96" s="56">
        <v>0</v>
      </c>
      <c r="GO96" s="56" t="s">
        <v>7331</v>
      </c>
      <c r="GP96" s="56">
        <v>0</v>
      </c>
      <c r="GQ96" s="56" t="s">
        <v>7332</v>
      </c>
      <c r="GR96" s="56" t="s">
        <v>554</v>
      </c>
      <c r="GS96" s="56" t="s">
        <v>554</v>
      </c>
      <c r="GT96" s="56" t="s">
        <v>6893</v>
      </c>
      <c r="GU96" s="56" t="s">
        <v>7333</v>
      </c>
      <c r="GW96" s="56">
        <v>6</v>
      </c>
      <c r="GX96" s="56">
        <v>0</v>
      </c>
      <c r="GY96" s="56">
        <v>0</v>
      </c>
      <c r="GZ96" s="56">
        <v>0</v>
      </c>
      <c r="HA96" s="56">
        <v>6</v>
      </c>
      <c r="HB96" s="56">
        <v>0</v>
      </c>
    </row>
    <row r="97" spans="1:210" ht="12.75" customHeight="1" x14ac:dyDescent="0.3">
      <c r="A97" s="397" t="s">
        <v>214</v>
      </c>
      <c r="B97" s="423">
        <v>9</v>
      </c>
      <c r="C97" s="397" t="s">
        <v>21</v>
      </c>
      <c r="D97" s="397" t="s">
        <v>5851</v>
      </c>
      <c r="E97" s="56" t="s">
        <v>2959</v>
      </c>
      <c r="F97" s="398" t="s">
        <v>900</v>
      </c>
      <c r="G97" s="397">
        <v>23.5</v>
      </c>
      <c r="H97" s="397">
        <v>0</v>
      </c>
      <c r="I97" s="56" t="s">
        <v>6476</v>
      </c>
      <c r="J97" s="56" t="s">
        <v>38</v>
      </c>
      <c r="L97" s="56" t="s">
        <v>180</v>
      </c>
      <c r="M97" s="56">
        <v>0</v>
      </c>
      <c r="N97" s="56">
        <v>0</v>
      </c>
      <c r="O97" s="56">
        <v>4</v>
      </c>
      <c r="P97" s="56">
        <v>0</v>
      </c>
      <c r="Q97" s="56">
        <v>3</v>
      </c>
      <c r="R97" s="56">
        <v>0</v>
      </c>
      <c r="S97" s="56">
        <v>3</v>
      </c>
      <c r="T97" s="56">
        <v>2</v>
      </c>
      <c r="U97" s="56">
        <v>1</v>
      </c>
      <c r="V97" s="56">
        <v>2</v>
      </c>
      <c r="W97" s="56">
        <v>0</v>
      </c>
      <c r="X97" s="56">
        <v>2</v>
      </c>
      <c r="Y97" s="56">
        <v>0</v>
      </c>
      <c r="Z97" s="56">
        <v>0</v>
      </c>
      <c r="AA97" s="56">
        <v>17</v>
      </c>
      <c r="AB97" s="56">
        <v>0</v>
      </c>
      <c r="AC97" s="56">
        <v>0</v>
      </c>
      <c r="AD97" s="56">
        <v>0</v>
      </c>
      <c r="AE97" s="56">
        <v>0</v>
      </c>
      <c r="AF97" s="56">
        <v>0</v>
      </c>
      <c r="AG97" s="56">
        <v>0</v>
      </c>
      <c r="AH97" s="56">
        <v>0</v>
      </c>
      <c r="AI97" s="56">
        <v>0</v>
      </c>
      <c r="AJ97" s="56">
        <v>0</v>
      </c>
      <c r="AK97" s="56">
        <v>0</v>
      </c>
      <c r="AL97" s="56">
        <v>0</v>
      </c>
      <c r="AM97" s="56">
        <v>0</v>
      </c>
      <c r="AN97" s="56">
        <v>0</v>
      </c>
      <c r="AO97" s="56">
        <v>0</v>
      </c>
      <c r="AP97" s="56">
        <v>0</v>
      </c>
      <c r="AQ97" s="56">
        <v>0</v>
      </c>
      <c r="AR97" s="56">
        <v>0</v>
      </c>
      <c r="AS97" s="56">
        <v>4</v>
      </c>
      <c r="AT97" s="56">
        <v>0</v>
      </c>
      <c r="AU97" s="56">
        <v>3</v>
      </c>
      <c r="AV97" s="56">
        <v>0</v>
      </c>
      <c r="AW97" s="56">
        <v>3</v>
      </c>
      <c r="AX97" s="56">
        <v>2</v>
      </c>
      <c r="AY97" s="56">
        <v>1</v>
      </c>
      <c r="AZ97" s="56">
        <v>2</v>
      </c>
      <c r="BA97" s="56">
        <v>0</v>
      </c>
      <c r="BB97" s="56">
        <v>2</v>
      </c>
      <c r="BC97" s="56">
        <v>0</v>
      </c>
      <c r="BD97" s="56">
        <v>0</v>
      </c>
      <c r="BE97" s="56">
        <v>17</v>
      </c>
      <c r="BF97" s="56">
        <v>0</v>
      </c>
      <c r="BG97" s="56">
        <v>0</v>
      </c>
      <c r="BH97" s="56" t="s">
        <v>1730</v>
      </c>
      <c r="BI97" s="56">
        <v>137370</v>
      </c>
      <c r="BJ97" s="56" t="s">
        <v>1730</v>
      </c>
      <c r="BK97" s="56">
        <v>164710</v>
      </c>
      <c r="BL97" s="56">
        <v>147</v>
      </c>
      <c r="BM97" s="56">
        <v>319363</v>
      </c>
      <c r="BN97" s="56">
        <v>86478</v>
      </c>
      <c r="BO97" s="56">
        <v>15</v>
      </c>
      <c r="BP97" s="56">
        <v>148037</v>
      </c>
      <c r="BQ97" s="56">
        <v>1519</v>
      </c>
      <c r="BR97" s="56">
        <v>60044</v>
      </c>
      <c r="BS97" s="56">
        <v>35682</v>
      </c>
      <c r="BT97" s="56">
        <v>94646</v>
      </c>
      <c r="BU97" s="56">
        <v>23292</v>
      </c>
      <c r="BV97" s="56">
        <v>213664</v>
      </c>
      <c r="BW97" s="56">
        <v>5550</v>
      </c>
      <c r="BX97" s="56">
        <v>220733</v>
      </c>
      <c r="BY97" s="56">
        <v>17</v>
      </c>
      <c r="BZ97" s="56">
        <v>7256</v>
      </c>
      <c r="CA97" s="56">
        <v>2065</v>
      </c>
      <c r="CB97" s="56">
        <v>12434</v>
      </c>
      <c r="CC97" s="56">
        <v>101</v>
      </c>
      <c r="CD97" s="56">
        <v>21856</v>
      </c>
      <c r="CE97" s="56">
        <v>21873</v>
      </c>
      <c r="CF97" s="56">
        <v>0</v>
      </c>
      <c r="CG97" s="56">
        <v>3265</v>
      </c>
      <c r="CH97" s="56">
        <v>665</v>
      </c>
      <c r="CI97" s="56">
        <v>3967</v>
      </c>
      <c r="CJ97" s="56">
        <v>11803</v>
      </c>
      <c r="CK97" s="56">
        <v>6955</v>
      </c>
      <c r="CL97" s="56">
        <v>2598</v>
      </c>
      <c r="CM97" s="56">
        <v>0</v>
      </c>
      <c r="CN97" s="56">
        <v>0</v>
      </c>
      <c r="CO97" s="56">
        <v>7897</v>
      </c>
      <c r="CP97" s="56">
        <v>0</v>
      </c>
      <c r="CQ97" s="56">
        <v>7897</v>
      </c>
      <c r="CR97" s="56">
        <v>0</v>
      </c>
      <c r="CS97" s="56">
        <v>280</v>
      </c>
      <c r="CT97" s="56">
        <v>1</v>
      </c>
      <c r="CU97" s="56">
        <v>728</v>
      </c>
      <c r="DA97" s="56">
        <v>1009</v>
      </c>
      <c r="DB97" s="56">
        <v>1009</v>
      </c>
      <c r="DC97" s="56">
        <v>8</v>
      </c>
      <c r="DD97" s="56">
        <v>62.3</v>
      </c>
      <c r="DE97" s="56">
        <v>70.3</v>
      </c>
      <c r="DF97" s="56">
        <v>185</v>
      </c>
      <c r="DG97" s="56">
        <v>4880</v>
      </c>
      <c r="DH97" s="56">
        <v>237450</v>
      </c>
      <c r="DI97" s="56">
        <v>75047</v>
      </c>
      <c r="DJ97" s="56">
        <v>392482</v>
      </c>
      <c r="DK97" s="56">
        <v>121726</v>
      </c>
      <c r="DL97" s="56">
        <v>826705</v>
      </c>
      <c r="DM97" s="56">
        <v>6714</v>
      </c>
      <c r="DN97" s="56">
        <v>1126</v>
      </c>
      <c r="DO97" s="56">
        <v>8218</v>
      </c>
      <c r="DP97" s="56">
        <v>43006</v>
      </c>
      <c r="DQ97" s="56">
        <v>64707</v>
      </c>
      <c r="DR97" s="56">
        <v>13765</v>
      </c>
      <c r="DS97" s="56">
        <v>0</v>
      </c>
      <c r="DT97" s="56">
        <v>0</v>
      </c>
      <c r="DU97" s="56">
        <v>16058</v>
      </c>
      <c r="DV97" s="56">
        <v>65793</v>
      </c>
      <c r="DW97" s="56">
        <v>33885</v>
      </c>
      <c r="DX97" s="56">
        <v>63</v>
      </c>
      <c r="DY97" s="56">
        <v>74</v>
      </c>
      <c r="DZ97" s="56">
        <v>75</v>
      </c>
      <c r="EA97" s="56">
        <v>362598</v>
      </c>
      <c r="EB97" s="56">
        <v>8212</v>
      </c>
      <c r="EC97" s="56" t="s">
        <v>55</v>
      </c>
      <c r="ED97" s="56">
        <v>30819</v>
      </c>
      <c r="EE97" s="56">
        <v>273</v>
      </c>
      <c r="EF97" s="56">
        <v>989445</v>
      </c>
      <c r="EG97" s="56">
        <v>0</v>
      </c>
      <c r="EH97" s="56" t="s">
        <v>55</v>
      </c>
      <c r="EI97" s="56">
        <v>15</v>
      </c>
      <c r="EJ97" s="56">
        <v>161698</v>
      </c>
      <c r="EK97" s="56">
        <v>306</v>
      </c>
      <c r="EL97" s="56">
        <v>538</v>
      </c>
      <c r="EM97" s="56">
        <v>2249080</v>
      </c>
      <c r="EN97" s="56">
        <v>794348</v>
      </c>
      <c r="EO97" s="56">
        <v>138.84</v>
      </c>
      <c r="EP97" s="56">
        <v>41222.120000000003</v>
      </c>
      <c r="EQ97" s="56">
        <v>10263.82</v>
      </c>
      <c r="ER97" s="56">
        <v>61796.82</v>
      </c>
      <c r="ES97" s="56">
        <v>10504.07</v>
      </c>
      <c r="ET97" s="56">
        <v>6926.39</v>
      </c>
      <c r="EU97" s="56">
        <v>11548.39</v>
      </c>
      <c r="EV97" s="56">
        <v>1885.56</v>
      </c>
      <c r="EW97" s="56">
        <v>4895.1400000000003</v>
      </c>
      <c r="EX97" s="56">
        <v>9886.6299999999992</v>
      </c>
      <c r="EY97" s="56">
        <v>0</v>
      </c>
      <c r="EZ97" s="56">
        <v>2471.65</v>
      </c>
      <c r="FA97" s="56">
        <v>0</v>
      </c>
      <c r="FB97" s="56">
        <v>0</v>
      </c>
      <c r="FC97" s="56">
        <v>8012</v>
      </c>
      <c r="FD97" s="56">
        <v>4076.67</v>
      </c>
      <c r="FE97" s="56">
        <v>0</v>
      </c>
      <c r="FF97" s="56">
        <v>173628.10000000003</v>
      </c>
      <c r="FG97" s="56">
        <v>24625</v>
      </c>
      <c r="FH97" s="56">
        <v>149404</v>
      </c>
      <c r="FI97" s="56">
        <v>24879</v>
      </c>
      <c r="FJ97" s="56">
        <v>21604.27</v>
      </c>
      <c r="FK97" s="56">
        <v>292508</v>
      </c>
      <c r="FL97" s="56">
        <v>3730076.37</v>
      </c>
      <c r="FM97" s="56">
        <v>13119.56</v>
      </c>
      <c r="FN97" s="56">
        <v>1310.6500000000001</v>
      </c>
      <c r="FO97" s="56">
        <v>34353.760000000002</v>
      </c>
      <c r="FP97" s="56">
        <v>0</v>
      </c>
      <c r="FQ97" s="56">
        <v>28888.7</v>
      </c>
      <c r="FR97" s="56">
        <v>9592.42</v>
      </c>
      <c r="FS97" s="56">
        <v>0</v>
      </c>
      <c r="FT97" s="56">
        <v>48109</v>
      </c>
      <c r="FU97" s="56">
        <v>398</v>
      </c>
      <c r="FV97" s="56">
        <v>135772.09</v>
      </c>
      <c r="FW97" s="56">
        <v>3594304.2800000003</v>
      </c>
      <c r="FX97" s="56">
        <v>252427.84</v>
      </c>
      <c r="FY97" s="56">
        <v>2288185</v>
      </c>
      <c r="FZ97" s="56">
        <v>661353</v>
      </c>
      <c r="GA97" s="56">
        <v>271500</v>
      </c>
      <c r="GB97" s="56">
        <v>535714</v>
      </c>
      <c r="GC97" s="56">
        <v>3756752</v>
      </c>
      <c r="GD97" s="56">
        <v>268723</v>
      </c>
      <c r="GE97" s="56">
        <v>3488029</v>
      </c>
      <c r="GF97" s="56">
        <v>252428</v>
      </c>
      <c r="GG97" s="56">
        <v>0</v>
      </c>
      <c r="GH97" s="56">
        <v>231643</v>
      </c>
      <c r="GI97" s="56">
        <v>0</v>
      </c>
      <c r="GJ97" s="56">
        <v>0</v>
      </c>
      <c r="GK97" s="56">
        <v>0</v>
      </c>
      <c r="GL97" s="56">
        <v>0</v>
      </c>
      <c r="GM97" s="56">
        <v>231643</v>
      </c>
      <c r="GN97" s="56" t="s">
        <v>3435</v>
      </c>
      <c r="GO97" s="56" t="s">
        <v>3435</v>
      </c>
      <c r="GP97" s="56" t="s">
        <v>7334</v>
      </c>
      <c r="GQ97" s="56" t="s">
        <v>7335</v>
      </c>
      <c r="GR97" s="56">
        <v>0</v>
      </c>
      <c r="GS97" s="56" t="s">
        <v>7336</v>
      </c>
      <c r="GT97" s="56">
        <v>0</v>
      </c>
      <c r="GU97" s="56" t="s">
        <v>7337</v>
      </c>
      <c r="GW97" s="56">
        <v>17</v>
      </c>
      <c r="GX97" s="56">
        <v>0</v>
      </c>
      <c r="GY97" s="56">
        <v>16</v>
      </c>
      <c r="GZ97" s="56">
        <v>1</v>
      </c>
      <c r="HA97" s="56">
        <v>0</v>
      </c>
      <c r="HB97" s="56">
        <v>0</v>
      </c>
    </row>
    <row r="98" spans="1:210" ht="12.75" customHeight="1" x14ac:dyDescent="0.3">
      <c r="A98" s="397" t="s">
        <v>214</v>
      </c>
      <c r="B98" s="423">
        <v>10</v>
      </c>
      <c r="C98" s="397" t="s">
        <v>21</v>
      </c>
      <c r="D98" s="397" t="s">
        <v>5852</v>
      </c>
      <c r="E98" s="56" t="s">
        <v>2960</v>
      </c>
      <c r="F98" s="398" t="s">
        <v>900</v>
      </c>
      <c r="G98" s="397">
        <v>44.8</v>
      </c>
      <c r="H98" s="397">
        <v>0</v>
      </c>
      <c r="I98" s="56" t="s">
        <v>6476</v>
      </c>
      <c r="J98" s="56" t="s">
        <v>38</v>
      </c>
      <c r="L98" s="56" t="s">
        <v>61</v>
      </c>
      <c r="M98" s="56" t="s">
        <v>554</v>
      </c>
      <c r="N98" s="56" t="s">
        <v>554</v>
      </c>
      <c r="O98" s="56" t="s">
        <v>554</v>
      </c>
      <c r="P98" s="56" t="s">
        <v>554</v>
      </c>
      <c r="Q98" s="56" t="s">
        <v>554</v>
      </c>
      <c r="R98" s="56" t="s">
        <v>554</v>
      </c>
      <c r="S98" s="56" t="s">
        <v>554</v>
      </c>
      <c r="T98" s="56" t="s">
        <v>554</v>
      </c>
      <c r="U98" s="56" t="s">
        <v>554</v>
      </c>
      <c r="V98" s="56" t="s">
        <v>554</v>
      </c>
      <c r="W98" s="56" t="s">
        <v>554</v>
      </c>
      <c r="X98" s="56" t="s">
        <v>554</v>
      </c>
      <c r="Y98" s="56" t="s">
        <v>554</v>
      </c>
      <c r="Z98" s="56" t="s">
        <v>554</v>
      </c>
      <c r="AA98" s="56" t="s">
        <v>554</v>
      </c>
      <c r="AB98" s="56" t="s">
        <v>554</v>
      </c>
      <c r="AC98" s="56" t="s">
        <v>554</v>
      </c>
      <c r="AD98" s="56" t="s">
        <v>554</v>
      </c>
      <c r="AE98" s="56" t="s">
        <v>554</v>
      </c>
      <c r="AF98" s="56" t="s">
        <v>554</v>
      </c>
      <c r="AG98" s="56" t="s">
        <v>554</v>
      </c>
      <c r="AH98" s="56" t="s">
        <v>554</v>
      </c>
      <c r="AI98" s="56" t="s">
        <v>554</v>
      </c>
      <c r="AJ98" s="56" t="s">
        <v>554</v>
      </c>
      <c r="AK98" s="56" t="s">
        <v>554</v>
      </c>
      <c r="AL98" s="56" t="s">
        <v>554</v>
      </c>
      <c r="AM98" s="56" t="s">
        <v>554</v>
      </c>
      <c r="AN98" s="56" t="s">
        <v>554</v>
      </c>
      <c r="AO98" s="56" t="s">
        <v>554</v>
      </c>
      <c r="AP98" s="56" t="s">
        <v>554</v>
      </c>
      <c r="AQ98" s="56" t="s">
        <v>554</v>
      </c>
      <c r="AR98" s="56" t="s">
        <v>554</v>
      </c>
      <c r="AS98" s="56" t="s">
        <v>554</v>
      </c>
      <c r="AT98" s="56" t="s">
        <v>554</v>
      </c>
      <c r="AU98" s="56" t="s">
        <v>554</v>
      </c>
      <c r="AV98" s="56" t="s">
        <v>554</v>
      </c>
      <c r="AW98" s="56" t="s">
        <v>554</v>
      </c>
      <c r="AX98" s="56" t="s">
        <v>554</v>
      </c>
      <c r="AY98" s="56" t="s">
        <v>554</v>
      </c>
      <c r="AZ98" s="56" t="s">
        <v>554</v>
      </c>
      <c r="BA98" s="56" t="s">
        <v>554</v>
      </c>
      <c r="BB98" s="56" t="s">
        <v>554</v>
      </c>
      <c r="BC98" s="56" t="s">
        <v>554</v>
      </c>
      <c r="BD98" s="56" t="s">
        <v>554</v>
      </c>
      <c r="BE98" s="56" t="s">
        <v>554</v>
      </c>
      <c r="BF98" s="56" t="s">
        <v>554</v>
      </c>
      <c r="BG98" s="56" t="s">
        <v>554</v>
      </c>
      <c r="BH98" s="56" t="s">
        <v>554</v>
      </c>
      <c r="BI98" s="56" t="s">
        <v>554</v>
      </c>
      <c r="BJ98" s="56" t="s">
        <v>554</v>
      </c>
      <c r="BK98" s="56" t="s">
        <v>554</v>
      </c>
      <c r="BL98" s="56" t="s">
        <v>554</v>
      </c>
      <c r="BM98" s="56" t="s">
        <v>554</v>
      </c>
      <c r="BN98" s="56" t="s">
        <v>554</v>
      </c>
      <c r="BO98" s="56" t="s">
        <v>554</v>
      </c>
      <c r="BP98" s="56" t="s">
        <v>554</v>
      </c>
      <c r="BQ98" s="56" t="s">
        <v>554</v>
      </c>
      <c r="BR98" s="56" t="s">
        <v>554</v>
      </c>
      <c r="BS98" s="56" t="s">
        <v>554</v>
      </c>
      <c r="BT98" s="56" t="s">
        <v>554</v>
      </c>
      <c r="BU98" s="56" t="s">
        <v>554</v>
      </c>
      <c r="BV98" s="56" t="s">
        <v>554</v>
      </c>
      <c r="BW98" s="56" t="s">
        <v>554</v>
      </c>
      <c r="BX98" s="56" t="s">
        <v>554</v>
      </c>
      <c r="BY98" s="56" t="s">
        <v>554</v>
      </c>
      <c r="BZ98" s="56" t="s">
        <v>554</v>
      </c>
      <c r="CA98" s="56" t="s">
        <v>554</v>
      </c>
      <c r="CB98" s="56" t="s">
        <v>554</v>
      </c>
      <c r="CC98" s="56" t="s">
        <v>554</v>
      </c>
      <c r="CD98" s="56" t="s">
        <v>554</v>
      </c>
      <c r="CE98" s="56" t="s">
        <v>554</v>
      </c>
      <c r="CF98" s="56" t="s">
        <v>554</v>
      </c>
      <c r="CG98" s="56" t="s">
        <v>554</v>
      </c>
      <c r="CH98" s="56" t="s">
        <v>554</v>
      </c>
      <c r="CI98" s="56" t="s">
        <v>554</v>
      </c>
      <c r="CJ98" s="56" t="s">
        <v>554</v>
      </c>
      <c r="CK98" s="56" t="s">
        <v>554</v>
      </c>
      <c r="CL98" s="56" t="s">
        <v>554</v>
      </c>
      <c r="CM98" s="56" t="s">
        <v>554</v>
      </c>
      <c r="CN98" s="56" t="s">
        <v>554</v>
      </c>
      <c r="CO98" s="56" t="s">
        <v>554</v>
      </c>
      <c r="CP98" s="56" t="s">
        <v>554</v>
      </c>
      <c r="CQ98" s="56" t="s">
        <v>554</v>
      </c>
      <c r="CR98" s="56" t="s">
        <v>554</v>
      </c>
      <c r="CS98" s="56" t="s">
        <v>554</v>
      </c>
      <c r="CT98" s="56" t="s">
        <v>554</v>
      </c>
      <c r="CU98" s="56" t="s">
        <v>554</v>
      </c>
      <c r="DA98" s="56" t="s">
        <v>554</v>
      </c>
      <c r="DB98" s="56" t="s">
        <v>554</v>
      </c>
      <c r="DC98" s="56" t="s">
        <v>554</v>
      </c>
      <c r="DD98" s="56" t="s">
        <v>554</v>
      </c>
      <c r="DE98" s="56" t="s">
        <v>554</v>
      </c>
      <c r="DF98" s="56" t="s">
        <v>554</v>
      </c>
      <c r="DG98" s="56" t="s">
        <v>554</v>
      </c>
      <c r="DH98" s="56" t="s">
        <v>554</v>
      </c>
      <c r="DI98" s="56" t="s">
        <v>554</v>
      </c>
      <c r="DJ98" s="56" t="s">
        <v>554</v>
      </c>
      <c r="DK98" s="56" t="s">
        <v>554</v>
      </c>
      <c r="DL98" s="56" t="s">
        <v>554</v>
      </c>
      <c r="DM98" s="56" t="s">
        <v>554</v>
      </c>
      <c r="DN98" s="56" t="s">
        <v>554</v>
      </c>
      <c r="DO98" s="56" t="s">
        <v>554</v>
      </c>
      <c r="DP98" s="56" t="s">
        <v>554</v>
      </c>
      <c r="DQ98" s="56" t="s">
        <v>554</v>
      </c>
      <c r="DR98" s="56" t="s">
        <v>554</v>
      </c>
      <c r="DS98" s="56" t="s">
        <v>554</v>
      </c>
      <c r="DT98" s="56" t="s">
        <v>554</v>
      </c>
      <c r="DU98" s="56" t="s">
        <v>554</v>
      </c>
      <c r="DV98" s="56" t="s">
        <v>554</v>
      </c>
      <c r="DW98" s="56" t="s">
        <v>554</v>
      </c>
      <c r="DX98" s="56" t="s">
        <v>554</v>
      </c>
      <c r="DY98" s="56" t="s">
        <v>554</v>
      </c>
      <c r="DZ98" s="56" t="s">
        <v>554</v>
      </c>
      <c r="EA98" s="56" t="s">
        <v>554</v>
      </c>
      <c r="EB98" s="56" t="s">
        <v>554</v>
      </c>
      <c r="EC98" s="56" t="s">
        <v>554</v>
      </c>
      <c r="ED98" s="56" t="s">
        <v>554</v>
      </c>
      <c r="EE98" s="56" t="s">
        <v>554</v>
      </c>
      <c r="EF98" s="56" t="s">
        <v>554</v>
      </c>
      <c r="EG98" s="56" t="s">
        <v>554</v>
      </c>
      <c r="EH98" s="56" t="s">
        <v>554</v>
      </c>
      <c r="EI98" s="56" t="s">
        <v>554</v>
      </c>
      <c r="EJ98" s="56" t="s">
        <v>554</v>
      </c>
      <c r="EK98" s="56" t="s">
        <v>554</v>
      </c>
      <c r="EL98" s="56" t="s">
        <v>554</v>
      </c>
      <c r="EM98" s="56" t="s">
        <v>554</v>
      </c>
      <c r="EN98" s="56" t="s">
        <v>554</v>
      </c>
      <c r="EO98" s="56" t="s">
        <v>554</v>
      </c>
      <c r="EP98" s="56" t="s">
        <v>554</v>
      </c>
      <c r="EQ98" s="56" t="s">
        <v>554</v>
      </c>
      <c r="ER98" s="56" t="s">
        <v>554</v>
      </c>
      <c r="ES98" s="56" t="s">
        <v>554</v>
      </c>
      <c r="ET98" s="56" t="s">
        <v>554</v>
      </c>
      <c r="EU98" s="56" t="s">
        <v>554</v>
      </c>
      <c r="EV98" s="56" t="s">
        <v>554</v>
      </c>
      <c r="EW98" s="56" t="s">
        <v>554</v>
      </c>
      <c r="EX98" s="56" t="s">
        <v>554</v>
      </c>
      <c r="EY98" s="56" t="s">
        <v>554</v>
      </c>
      <c r="EZ98" s="56" t="s">
        <v>554</v>
      </c>
      <c r="FA98" s="56" t="s">
        <v>554</v>
      </c>
      <c r="FB98" s="56" t="s">
        <v>554</v>
      </c>
      <c r="FC98" s="56" t="s">
        <v>554</v>
      </c>
      <c r="FD98" s="56" t="s">
        <v>554</v>
      </c>
      <c r="FE98" s="56" t="s">
        <v>554</v>
      </c>
      <c r="FF98" s="56" t="s">
        <v>554</v>
      </c>
      <c r="FG98" s="56" t="s">
        <v>554</v>
      </c>
      <c r="FH98" s="56" t="s">
        <v>554</v>
      </c>
      <c r="FI98" s="56" t="s">
        <v>554</v>
      </c>
      <c r="FJ98" s="56" t="s">
        <v>554</v>
      </c>
      <c r="FK98" s="56" t="s">
        <v>554</v>
      </c>
      <c r="FL98" s="56" t="s">
        <v>554</v>
      </c>
      <c r="FM98" s="56" t="s">
        <v>554</v>
      </c>
      <c r="FN98" s="56" t="s">
        <v>554</v>
      </c>
      <c r="FO98" s="56" t="s">
        <v>554</v>
      </c>
      <c r="FP98" s="56" t="s">
        <v>554</v>
      </c>
      <c r="FQ98" s="56" t="s">
        <v>554</v>
      </c>
      <c r="FR98" s="56" t="s">
        <v>554</v>
      </c>
      <c r="FS98" s="56" t="s">
        <v>554</v>
      </c>
      <c r="FT98" s="56" t="s">
        <v>554</v>
      </c>
      <c r="FU98" s="56" t="s">
        <v>554</v>
      </c>
      <c r="FV98" s="56" t="s">
        <v>554</v>
      </c>
      <c r="FW98" s="56" t="s">
        <v>554</v>
      </c>
      <c r="FX98" s="56" t="s">
        <v>554</v>
      </c>
      <c r="FY98" s="56" t="s">
        <v>554</v>
      </c>
      <c r="FZ98" s="56" t="s">
        <v>554</v>
      </c>
      <c r="GA98" s="56" t="s">
        <v>554</v>
      </c>
      <c r="GB98" s="56" t="s">
        <v>554</v>
      </c>
      <c r="GC98" s="56" t="s">
        <v>554</v>
      </c>
      <c r="GD98" s="56" t="s">
        <v>554</v>
      </c>
      <c r="GE98" s="56" t="s">
        <v>554</v>
      </c>
      <c r="GF98" s="56" t="s">
        <v>554</v>
      </c>
      <c r="GG98" s="56" t="s">
        <v>554</v>
      </c>
      <c r="GH98" s="56" t="s">
        <v>554</v>
      </c>
      <c r="GI98" s="56" t="s">
        <v>554</v>
      </c>
      <c r="GJ98" s="56" t="s">
        <v>554</v>
      </c>
      <c r="GK98" s="56" t="s">
        <v>554</v>
      </c>
      <c r="GL98" s="56" t="s">
        <v>554</v>
      </c>
      <c r="GM98" s="56" t="s">
        <v>554</v>
      </c>
      <c r="GN98" s="56" t="s">
        <v>554</v>
      </c>
      <c r="GO98" s="56" t="s">
        <v>554</v>
      </c>
      <c r="GP98" s="56" t="s">
        <v>554</v>
      </c>
      <c r="GQ98" s="56" t="s">
        <v>554</v>
      </c>
      <c r="GR98" s="56" t="s">
        <v>554</v>
      </c>
      <c r="GS98" s="56" t="s">
        <v>554</v>
      </c>
      <c r="GT98" s="56" t="s">
        <v>554</v>
      </c>
      <c r="GU98" s="56" t="s">
        <v>554</v>
      </c>
      <c r="GW98" s="56" t="s">
        <v>554</v>
      </c>
      <c r="GX98" s="56" t="s">
        <v>554</v>
      </c>
      <c r="GY98" s="56" t="s">
        <v>554</v>
      </c>
      <c r="GZ98" s="56" t="s">
        <v>554</v>
      </c>
      <c r="HA98" s="56" t="s">
        <v>554</v>
      </c>
      <c r="HB98" s="56" t="s">
        <v>554</v>
      </c>
    </row>
    <row r="99" spans="1:210" ht="12.75" customHeight="1" x14ac:dyDescent="0.3">
      <c r="A99" s="397" t="s">
        <v>214</v>
      </c>
      <c r="B99" s="423">
        <v>11</v>
      </c>
      <c r="C99" s="397" t="s">
        <v>21</v>
      </c>
      <c r="D99" s="397" t="s">
        <v>5853</v>
      </c>
      <c r="E99" s="56" t="s">
        <v>2961</v>
      </c>
      <c r="F99" s="398" t="s">
        <v>900</v>
      </c>
      <c r="G99" s="397">
        <v>28</v>
      </c>
      <c r="H99" s="397">
        <v>0</v>
      </c>
      <c r="I99" s="56" t="s">
        <v>6476</v>
      </c>
      <c r="J99" s="56" t="s">
        <v>38</v>
      </c>
      <c r="L99" s="56" t="s">
        <v>63</v>
      </c>
      <c r="M99" s="56" t="s">
        <v>554</v>
      </c>
      <c r="N99" s="56" t="s">
        <v>554</v>
      </c>
      <c r="O99" s="56" t="s">
        <v>554</v>
      </c>
      <c r="P99" s="56" t="s">
        <v>554</v>
      </c>
      <c r="Q99" s="56" t="s">
        <v>554</v>
      </c>
      <c r="R99" s="56" t="s">
        <v>554</v>
      </c>
      <c r="S99" s="56" t="s">
        <v>554</v>
      </c>
      <c r="T99" s="56" t="s">
        <v>554</v>
      </c>
      <c r="U99" s="56" t="s">
        <v>554</v>
      </c>
      <c r="V99" s="56" t="s">
        <v>554</v>
      </c>
      <c r="W99" s="56" t="s">
        <v>554</v>
      </c>
      <c r="X99" s="56" t="s">
        <v>554</v>
      </c>
      <c r="Y99" s="56" t="s">
        <v>554</v>
      </c>
      <c r="Z99" s="56" t="s">
        <v>554</v>
      </c>
      <c r="AA99" s="56" t="s">
        <v>554</v>
      </c>
      <c r="AB99" s="56" t="s">
        <v>554</v>
      </c>
      <c r="AC99" s="56" t="s">
        <v>554</v>
      </c>
      <c r="AD99" s="56" t="s">
        <v>554</v>
      </c>
      <c r="AE99" s="56" t="s">
        <v>554</v>
      </c>
      <c r="AF99" s="56" t="s">
        <v>554</v>
      </c>
      <c r="AG99" s="56" t="s">
        <v>554</v>
      </c>
      <c r="AH99" s="56" t="s">
        <v>554</v>
      </c>
      <c r="AI99" s="56" t="s">
        <v>554</v>
      </c>
      <c r="AJ99" s="56" t="s">
        <v>554</v>
      </c>
      <c r="AK99" s="56" t="s">
        <v>554</v>
      </c>
      <c r="AL99" s="56" t="s">
        <v>554</v>
      </c>
      <c r="AM99" s="56" t="s">
        <v>554</v>
      </c>
      <c r="AN99" s="56" t="s">
        <v>554</v>
      </c>
      <c r="AO99" s="56" t="s">
        <v>554</v>
      </c>
      <c r="AP99" s="56" t="s">
        <v>554</v>
      </c>
      <c r="AQ99" s="56" t="s">
        <v>554</v>
      </c>
      <c r="AR99" s="56" t="s">
        <v>554</v>
      </c>
      <c r="AS99" s="56" t="s">
        <v>554</v>
      </c>
      <c r="AT99" s="56" t="s">
        <v>554</v>
      </c>
      <c r="AU99" s="56" t="s">
        <v>554</v>
      </c>
      <c r="AV99" s="56" t="s">
        <v>554</v>
      </c>
      <c r="AW99" s="56" t="s">
        <v>554</v>
      </c>
      <c r="AX99" s="56" t="s">
        <v>554</v>
      </c>
      <c r="AY99" s="56" t="s">
        <v>554</v>
      </c>
      <c r="AZ99" s="56" t="s">
        <v>554</v>
      </c>
      <c r="BA99" s="56" t="s">
        <v>554</v>
      </c>
      <c r="BB99" s="56" t="s">
        <v>554</v>
      </c>
      <c r="BC99" s="56" t="s">
        <v>554</v>
      </c>
      <c r="BD99" s="56" t="s">
        <v>554</v>
      </c>
      <c r="BE99" s="56" t="s">
        <v>554</v>
      </c>
      <c r="BF99" s="56" t="s">
        <v>554</v>
      </c>
      <c r="BG99" s="56" t="s">
        <v>554</v>
      </c>
      <c r="BH99" s="56" t="s">
        <v>554</v>
      </c>
      <c r="BI99" s="56" t="s">
        <v>554</v>
      </c>
      <c r="BJ99" s="56" t="s">
        <v>554</v>
      </c>
      <c r="BK99" s="56" t="s">
        <v>554</v>
      </c>
      <c r="BL99" s="56" t="s">
        <v>554</v>
      </c>
      <c r="BM99" s="56" t="s">
        <v>554</v>
      </c>
      <c r="BN99" s="56" t="s">
        <v>554</v>
      </c>
      <c r="BO99" s="56" t="s">
        <v>554</v>
      </c>
      <c r="BP99" s="56" t="s">
        <v>554</v>
      </c>
      <c r="BQ99" s="56" t="s">
        <v>554</v>
      </c>
      <c r="BR99" s="56" t="s">
        <v>554</v>
      </c>
      <c r="BS99" s="56" t="s">
        <v>554</v>
      </c>
      <c r="BT99" s="56" t="s">
        <v>554</v>
      </c>
      <c r="BU99" s="56" t="s">
        <v>554</v>
      </c>
      <c r="BV99" s="56" t="s">
        <v>554</v>
      </c>
      <c r="BW99" s="56" t="s">
        <v>554</v>
      </c>
      <c r="BX99" s="56" t="s">
        <v>554</v>
      </c>
      <c r="BY99" s="56" t="s">
        <v>554</v>
      </c>
      <c r="BZ99" s="56" t="s">
        <v>554</v>
      </c>
      <c r="CA99" s="56" t="s">
        <v>554</v>
      </c>
      <c r="CB99" s="56" t="s">
        <v>554</v>
      </c>
      <c r="CC99" s="56" t="s">
        <v>554</v>
      </c>
      <c r="CD99" s="56" t="s">
        <v>554</v>
      </c>
      <c r="CE99" s="56" t="s">
        <v>554</v>
      </c>
      <c r="CF99" s="56" t="s">
        <v>554</v>
      </c>
      <c r="CG99" s="56" t="s">
        <v>554</v>
      </c>
      <c r="CH99" s="56" t="s">
        <v>554</v>
      </c>
      <c r="CI99" s="56" t="s">
        <v>554</v>
      </c>
      <c r="CJ99" s="56" t="s">
        <v>554</v>
      </c>
      <c r="CK99" s="56" t="s">
        <v>554</v>
      </c>
      <c r="CL99" s="56" t="s">
        <v>554</v>
      </c>
      <c r="CM99" s="56" t="s">
        <v>554</v>
      </c>
      <c r="CN99" s="56" t="s">
        <v>554</v>
      </c>
      <c r="CO99" s="56" t="s">
        <v>554</v>
      </c>
      <c r="CP99" s="56" t="s">
        <v>554</v>
      </c>
      <c r="CQ99" s="56" t="s">
        <v>554</v>
      </c>
      <c r="CR99" s="56" t="s">
        <v>554</v>
      </c>
      <c r="CS99" s="56" t="s">
        <v>554</v>
      </c>
      <c r="CT99" s="56" t="s">
        <v>554</v>
      </c>
      <c r="CU99" s="56" t="s">
        <v>554</v>
      </c>
      <c r="DA99" s="56" t="s">
        <v>554</v>
      </c>
      <c r="DB99" s="56" t="s">
        <v>554</v>
      </c>
      <c r="DC99" s="56" t="s">
        <v>554</v>
      </c>
      <c r="DD99" s="56" t="s">
        <v>554</v>
      </c>
      <c r="DE99" s="56" t="s">
        <v>554</v>
      </c>
      <c r="DF99" s="56" t="s">
        <v>554</v>
      </c>
      <c r="DG99" s="56" t="s">
        <v>554</v>
      </c>
      <c r="DH99" s="56" t="s">
        <v>554</v>
      </c>
      <c r="DI99" s="56" t="s">
        <v>554</v>
      </c>
      <c r="DJ99" s="56" t="s">
        <v>554</v>
      </c>
      <c r="DK99" s="56" t="s">
        <v>554</v>
      </c>
      <c r="DL99" s="56" t="s">
        <v>554</v>
      </c>
      <c r="DM99" s="56" t="s">
        <v>554</v>
      </c>
      <c r="DN99" s="56" t="s">
        <v>554</v>
      </c>
      <c r="DO99" s="56" t="s">
        <v>554</v>
      </c>
      <c r="DP99" s="56" t="s">
        <v>554</v>
      </c>
      <c r="DQ99" s="56" t="s">
        <v>554</v>
      </c>
      <c r="DR99" s="56" t="s">
        <v>554</v>
      </c>
      <c r="DS99" s="56" t="s">
        <v>554</v>
      </c>
      <c r="DT99" s="56" t="s">
        <v>554</v>
      </c>
      <c r="DU99" s="56" t="s">
        <v>554</v>
      </c>
      <c r="DV99" s="56" t="s">
        <v>554</v>
      </c>
      <c r="DW99" s="56" t="s">
        <v>554</v>
      </c>
      <c r="DX99" s="56" t="s">
        <v>554</v>
      </c>
      <c r="DY99" s="56" t="s">
        <v>554</v>
      </c>
      <c r="DZ99" s="56" t="s">
        <v>554</v>
      </c>
      <c r="EA99" s="56" t="s">
        <v>554</v>
      </c>
      <c r="EB99" s="56" t="s">
        <v>554</v>
      </c>
      <c r="EC99" s="56" t="s">
        <v>554</v>
      </c>
      <c r="ED99" s="56" t="s">
        <v>554</v>
      </c>
      <c r="EE99" s="56" t="s">
        <v>554</v>
      </c>
      <c r="EF99" s="56" t="s">
        <v>554</v>
      </c>
      <c r="EG99" s="56" t="s">
        <v>554</v>
      </c>
      <c r="EH99" s="56" t="s">
        <v>554</v>
      </c>
      <c r="EI99" s="56" t="s">
        <v>554</v>
      </c>
      <c r="EJ99" s="56" t="s">
        <v>554</v>
      </c>
      <c r="EK99" s="56" t="s">
        <v>554</v>
      </c>
      <c r="EL99" s="56" t="s">
        <v>554</v>
      </c>
      <c r="EM99" s="56" t="s">
        <v>554</v>
      </c>
      <c r="EN99" s="56" t="s">
        <v>554</v>
      </c>
      <c r="EO99" s="56" t="s">
        <v>554</v>
      </c>
      <c r="EP99" s="56" t="s">
        <v>554</v>
      </c>
      <c r="EQ99" s="56" t="s">
        <v>554</v>
      </c>
      <c r="ER99" s="56" t="s">
        <v>554</v>
      </c>
      <c r="ES99" s="56" t="s">
        <v>554</v>
      </c>
      <c r="ET99" s="56" t="s">
        <v>554</v>
      </c>
      <c r="EU99" s="56" t="s">
        <v>554</v>
      </c>
      <c r="EV99" s="56" t="s">
        <v>554</v>
      </c>
      <c r="EW99" s="56" t="s">
        <v>554</v>
      </c>
      <c r="EX99" s="56" t="s">
        <v>554</v>
      </c>
      <c r="EY99" s="56" t="s">
        <v>554</v>
      </c>
      <c r="EZ99" s="56" t="s">
        <v>554</v>
      </c>
      <c r="FA99" s="56" t="s">
        <v>554</v>
      </c>
      <c r="FB99" s="56" t="s">
        <v>554</v>
      </c>
      <c r="FC99" s="56" t="s">
        <v>554</v>
      </c>
      <c r="FD99" s="56" t="s">
        <v>554</v>
      </c>
      <c r="FE99" s="56" t="s">
        <v>554</v>
      </c>
      <c r="FF99" s="56" t="s">
        <v>554</v>
      </c>
      <c r="FG99" s="56" t="s">
        <v>554</v>
      </c>
      <c r="FH99" s="56" t="s">
        <v>554</v>
      </c>
      <c r="FI99" s="56" t="s">
        <v>554</v>
      </c>
      <c r="FJ99" s="56" t="s">
        <v>554</v>
      </c>
      <c r="FK99" s="56" t="s">
        <v>554</v>
      </c>
      <c r="FL99" s="56" t="s">
        <v>554</v>
      </c>
      <c r="FM99" s="56" t="s">
        <v>554</v>
      </c>
      <c r="FN99" s="56" t="s">
        <v>554</v>
      </c>
      <c r="FO99" s="56" t="s">
        <v>554</v>
      </c>
      <c r="FP99" s="56" t="s">
        <v>554</v>
      </c>
      <c r="FQ99" s="56" t="s">
        <v>554</v>
      </c>
      <c r="FR99" s="56" t="s">
        <v>554</v>
      </c>
      <c r="FS99" s="56" t="s">
        <v>554</v>
      </c>
      <c r="FT99" s="56" t="s">
        <v>554</v>
      </c>
      <c r="FU99" s="56" t="s">
        <v>554</v>
      </c>
      <c r="FV99" s="56" t="s">
        <v>554</v>
      </c>
      <c r="FW99" s="56" t="s">
        <v>554</v>
      </c>
      <c r="FX99" s="56" t="s">
        <v>554</v>
      </c>
      <c r="FY99" s="56" t="s">
        <v>554</v>
      </c>
      <c r="FZ99" s="56" t="s">
        <v>554</v>
      </c>
      <c r="GA99" s="56" t="s">
        <v>554</v>
      </c>
      <c r="GB99" s="56" t="s">
        <v>554</v>
      </c>
      <c r="GC99" s="56" t="s">
        <v>554</v>
      </c>
      <c r="GD99" s="56" t="s">
        <v>554</v>
      </c>
      <c r="GE99" s="56" t="s">
        <v>554</v>
      </c>
      <c r="GF99" s="56" t="s">
        <v>554</v>
      </c>
      <c r="GG99" s="56" t="s">
        <v>554</v>
      </c>
      <c r="GH99" s="56" t="s">
        <v>554</v>
      </c>
      <c r="GI99" s="56" t="s">
        <v>554</v>
      </c>
      <c r="GJ99" s="56" t="s">
        <v>554</v>
      </c>
      <c r="GK99" s="56" t="s">
        <v>554</v>
      </c>
      <c r="GL99" s="56" t="s">
        <v>554</v>
      </c>
      <c r="GM99" s="56" t="s">
        <v>554</v>
      </c>
      <c r="GN99" s="56" t="s">
        <v>554</v>
      </c>
      <c r="GO99" s="56" t="s">
        <v>554</v>
      </c>
      <c r="GP99" s="56" t="s">
        <v>554</v>
      </c>
      <c r="GQ99" s="56" t="s">
        <v>554</v>
      </c>
      <c r="GR99" s="56" t="s">
        <v>554</v>
      </c>
      <c r="GS99" s="56" t="s">
        <v>554</v>
      </c>
      <c r="GT99" s="56" t="s">
        <v>554</v>
      </c>
      <c r="GU99" s="56" t="s">
        <v>554</v>
      </c>
      <c r="GW99" s="56" t="s">
        <v>554</v>
      </c>
      <c r="GX99" s="56" t="s">
        <v>554</v>
      </c>
      <c r="GY99" s="56" t="s">
        <v>554</v>
      </c>
      <c r="GZ99" s="56" t="s">
        <v>554</v>
      </c>
      <c r="HA99" s="56" t="s">
        <v>554</v>
      </c>
      <c r="HB99" s="56" t="s">
        <v>554</v>
      </c>
    </row>
    <row r="100" spans="1:210" ht="12.75" customHeight="1" x14ac:dyDescent="0.3">
      <c r="A100" s="397" t="s">
        <v>214</v>
      </c>
      <c r="B100" s="423">
        <v>12</v>
      </c>
      <c r="C100" s="397" t="s">
        <v>21</v>
      </c>
      <c r="D100" s="397" t="s">
        <v>5854</v>
      </c>
      <c r="E100" s="56" t="s">
        <v>2962</v>
      </c>
      <c r="F100" s="398" t="s">
        <v>900</v>
      </c>
      <c r="G100" s="397">
        <v>48.8</v>
      </c>
      <c r="H100" s="397">
        <v>0</v>
      </c>
      <c r="I100" s="56" t="s">
        <v>6476</v>
      </c>
      <c r="J100" s="56" t="s">
        <v>38</v>
      </c>
      <c r="L100" s="56" t="s">
        <v>65</v>
      </c>
      <c r="M100" s="56">
        <v>0</v>
      </c>
      <c r="N100" s="56">
        <v>0</v>
      </c>
      <c r="O100" s="56">
        <v>0</v>
      </c>
      <c r="P100" s="56">
        <v>0</v>
      </c>
      <c r="Q100" s="56">
        <v>2</v>
      </c>
      <c r="R100" s="56">
        <v>2</v>
      </c>
      <c r="S100" s="56">
        <v>0</v>
      </c>
      <c r="T100" s="56">
        <v>0</v>
      </c>
      <c r="U100" s="56">
        <v>0</v>
      </c>
      <c r="V100" s="56">
        <v>0</v>
      </c>
      <c r="W100" s="56">
        <v>0</v>
      </c>
      <c r="X100" s="56">
        <v>0</v>
      </c>
      <c r="Y100" s="56">
        <v>0</v>
      </c>
      <c r="Z100" s="56">
        <v>0</v>
      </c>
      <c r="AA100" s="56">
        <v>4</v>
      </c>
      <c r="AB100" s="56">
        <v>0</v>
      </c>
      <c r="AC100" s="56">
        <v>0</v>
      </c>
      <c r="AD100" s="56">
        <v>0</v>
      </c>
      <c r="AE100" s="56">
        <v>0</v>
      </c>
      <c r="AF100" s="56">
        <v>0</v>
      </c>
      <c r="AG100" s="56">
        <v>0</v>
      </c>
      <c r="AH100" s="56">
        <v>0</v>
      </c>
      <c r="AI100" s="56">
        <v>0</v>
      </c>
      <c r="AJ100" s="56">
        <v>0</v>
      </c>
      <c r="AK100" s="56">
        <v>0</v>
      </c>
      <c r="AL100" s="56">
        <v>0</v>
      </c>
      <c r="AM100" s="56">
        <v>0</v>
      </c>
      <c r="AN100" s="56">
        <v>0</v>
      </c>
      <c r="AO100" s="56">
        <v>5</v>
      </c>
      <c r="AP100" s="56">
        <v>5</v>
      </c>
      <c r="AQ100" s="56">
        <v>0</v>
      </c>
      <c r="AR100" s="56">
        <v>0</v>
      </c>
      <c r="AS100" s="56">
        <v>0</v>
      </c>
      <c r="AT100" s="56">
        <v>0</v>
      </c>
      <c r="AU100" s="56">
        <v>2</v>
      </c>
      <c r="AV100" s="56">
        <v>2</v>
      </c>
      <c r="AW100" s="56">
        <v>0</v>
      </c>
      <c r="AX100" s="56">
        <v>0</v>
      </c>
      <c r="AY100" s="56">
        <v>0</v>
      </c>
      <c r="AZ100" s="56">
        <v>0</v>
      </c>
      <c r="BA100" s="56">
        <v>0</v>
      </c>
      <c r="BB100" s="56">
        <v>0</v>
      </c>
      <c r="BC100" s="56">
        <v>0</v>
      </c>
      <c r="BD100" s="56">
        <v>5</v>
      </c>
      <c r="BE100" s="56">
        <v>9</v>
      </c>
      <c r="BF100" s="56">
        <v>0</v>
      </c>
      <c r="BG100" s="56">
        <v>0</v>
      </c>
      <c r="BH100" s="56" t="s">
        <v>7338</v>
      </c>
      <c r="BI100" s="56">
        <v>80471</v>
      </c>
      <c r="BJ100" s="56" t="s">
        <v>7338</v>
      </c>
      <c r="BK100" s="56">
        <v>99536</v>
      </c>
      <c r="BL100" s="56">
        <v>38</v>
      </c>
      <c r="BM100" s="56">
        <v>72558.516666666663</v>
      </c>
      <c r="BN100" s="56">
        <v>18229.366666666665</v>
      </c>
      <c r="BO100" s="56">
        <v>4</v>
      </c>
      <c r="BP100" s="56">
        <v>155941</v>
      </c>
      <c r="BQ100" s="56">
        <v>7288</v>
      </c>
      <c r="BR100" s="56">
        <v>56819</v>
      </c>
      <c r="BS100" s="56">
        <v>35841</v>
      </c>
      <c r="BT100" s="56">
        <v>17501</v>
      </c>
      <c r="BU100" s="56">
        <v>6807</v>
      </c>
      <c r="BV100" s="56">
        <v>116968</v>
      </c>
      <c r="BW100" s="56">
        <v>22466</v>
      </c>
      <c r="BX100" s="56">
        <v>146722</v>
      </c>
      <c r="BY100" s="56">
        <v>88</v>
      </c>
      <c r="BZ100" s="56">
        <v>5750</v>
      </c>
      <c r="CA100" s="56">
        <v>1313</v>
      </c>
      <c r="CB100" s="56">
        <v>3160</v>
      </c>
      <c r="CC100" s="56">
        <v>459</v>
      </c>
      <c r="CD100" s="56">
        <v>10682</v>
      </c>
      <c r="CE100" s="56">
        <v>10770</v>
      </c>
      <c r="CF100" s="56">
        <v>21</v>
      </c>
      <c r="CG100" s="56">
        <v>6872</v>
      </c>
      <c r="CH100" s="56">
        <v>803</v>
      </c>
      <c r="CI100" s="56">
        <v>6181</v>
      </c>
      <c r="CJ100" s="56">
        <v>2628</v>
      </c>
      <c r="CK100" s="56">
        <v>1573</v>
      </c>
      <c r="CL100" s="56">
        <v>2377</v>
      </c>
      <c r="CM100" s="56">
        <v>0</v>
      </c>
      <c r="CN100" s="56">
        <v>0</v>
      </c>
      <c r="CO100" s="56">
        <v>13856</v>
      </c>
      <c r="CP100" s="56">
        <v>3620</v>
      </c>
      <c r="CQ100" s="56">
        <v>17497</v>
      </c>
      <c r="CR100" s="56">
        <v>0</v>
      </c>
      <c r="CS100" s="56">
        <v>410</v>
      </c>
      <c r="CT100" s="56">
        <v>72</v>
      </c>
      <c r="CU100" s="56">
        <v>490</v>
      </c>
      <c r="DA100" s="56">
        <v>972</v>
      </c>
      <c r="DB100" s="56">
        <v>972</v>
      </c>
      <c r="DC100" s="56">
        <v>5.65</v>
      </c>
      <c r="DD100" s="56">
        <v>27.32</v>
      </c>
      <c r="DE100" s="56">
        <v>32.97</v>
      </c>
      <c r="DF100" s="56">
        <v>44</v>
      </c>
      <c r="DG100" s="56">
        <v>1720</v>
      </c>
      <c r="DH100" s="56">
        <v>140044</v>
      </c>
      <c r="DI100" s="56">
        <v>31218</v>
      </c>
      <c r="DJ100" s="56">
        <v>38333</v>
      </c>
      <c r="DK100" s="56">
        <v>7270</v>
      </c>
      <c r="DL100" s="56">
        <v>216865</v>
      </c>
      <c r="DM100" s="56">
        <v>9707</v>
      </c>
      <c r="DN100" s="56">
        <v>382</v>
      </c>
      <c r="DO100" s="56">
        <v>1829</v>
      </c>
      <c r="DP100" s="56">
        <v>1085</v>
      </c>
      <c r="DQ100" s="56">
        <v>3966</v>
      </c>
      <c r="DR100" s="56">
        <v>2848</v>
      </c>
      <c r="DS100" s="56">
        <v>0</v>
      </c>
      <c r="DT100" s="56">
        <v>0</v>
      </c>
      <c r="DU100" s="56">
        <v>11918</v>
      </c>
      <c r="DV100" s="56">
        <v>12859</v>
      </c>
      <c r="DW100" s="56">
        <v>2514</v>
      </c>
      <c r="DX100" s="56">
        <v>69</v>
      </c>
      <c r="DY100" s="56">
        <v>79</v>
      </c>
      <c r="DZ100" s="56">
        <v>89</v>
      </c>
      <c r="EA100" s="56" t="s">
        <v>554</v>
      </c>
      <c r="EB100" s="56" t="s">
        <v>554</v>
      </c>
      <c r="EC100" s="56" t="s">
        <v>554</v>
      </c>
      <c r="ED100" s="56">
        <v>6906</v>
      </c>
      <c r="EE100" s="56">
        <v>133</v>
      </c>
      <c r="EF100" s="56">
        <v>246266</v>
      </c>
      <c r="EG100" s="56">
        <v>0</v>
      </c>
      <c r="EH100" s="56" t="s">
        <v>55</v>
      </c>
      <c r="EI100" s="56">
        <v>4</v>
      </c>
      <c r="EJ100" s="56">
        <v>37519</v>
      </c>
      <c r="EK100" s="56">
        <v>17</v>
      </c>
      <c r="EL100" s="56">
        <v>0</v>
      </c>
      <c r="EM100" s="56" t="s">
        <v>554</v>
      </c>
      <c r="EN100" s="56" t="s">
        <v>554</v>
      </c>
      <c r="EO100" s="56" t="s">
        <v>554</v>
      </c>
      <c r="EP100" s="56" t="s">
        <v>554</v>
      </c>
      <c r="EQ100" s="56" t="s">
        <v>554</v>
      </c>
      <c r="ER100" s="56" t="s">
        <v>554</v>
      </c>
      <c r="ES100" s="56" t="s">
        <v>554</v>
      </c>
      <c r="ET100" s="56" t="s">
        <v>554</v>
      </c>
      <c r="EU100" s="56" t="s">
        <v>554</v>
      </c>
      <c r="EV100" s="56" t="s">
        <v>554</v>
      </c>
      <c r="EW100" s="56" t="s">
        <v>554</v>
      </c>
      <c r="EX100" s="56" t="s">
        <v>554</v>
      </c>
      <c r="EY100" s="56" t="s">
        <v>554</v>
      </c>
      <c r="EZ100" s="56" t="s">
        <v>554</v>
      </c>
      <c r="FA100" s="56" t="s">
        <v>554</v>
      </c>
      <c r="FB100" s="56" t="s">
        <v>554</v>
      </c>
      <c r="FC100" s="56" t="s">
        <v>554</v>
      </c>
      <c r="FD100" s="56" t="s">
        <v>554</v>
      </c>
      <c r="FE100" s="56" t="s">
        <v>554</v>
      </c>
      <c r="FF100" s="56" t="s">
        <v>554</v>
      </c>
      <c r="FG100" s="56" t="s">
        <v>554</v>
      </c>
      <c r="FH100" s="56" t="s">
        <v>554</v>
      </c>
      <c r="FI100" s="56" t="s">
        <v>554</v>
      </c>
      <c r="FJ100" s="56" t="s">
        <v>554</v>
      </c>
      <c r="FK100" s="56" t="s">
        <v>554</v>
      </c>
      <c r="FL100" s="56" t="s">
        <v>554</v>
      </c>
      <c r="FM100" s="56" t="s">
        <v>554</v>
      </c>
      <c r="FN100" s="56" t="s">
        <v>554</v>
      </c>
      <c r="FO100" s="56" t="s">
        <v>554</v>
      </c>
      <c r="FP100" s="56" t="s">
        <v>554</v>
      </c>
      <c r="FQ100" s="56" t="s">
        <v>554</v>
      </c>
      <c r="FR100" s="56" t="s">
        <v>554</v>
      </c>
      <c r="FS100" s="56" t="s">
        <v>554</v>
      </c>
      <c r="FT100" s="56" t="s">
        <v>554</v>
      </c>
      <c r="FU100" s="56" t="s">
        <v>554</v>
      </c>
      <c r="FV100" s="56" t="s">
        <v>554</v>
      </c>
      <c r="FW100" s="56" t="s">
        <v>554</v>
      </c>
      <c r="FX100" s="56" t="s">
        <v>554</v>
      </c>
      <c r="FY100" s="56" t="s">
        <v>554</v>
      </c>
      <c r="FZ100" s="56" t="s">
        <v>554</v>
      </c>
      <c r="GA100" s="56" t="s">
        <v>554</v>
      </c>
      <c r="GB100" s="56" t="s">
        <v>554</v>
      </c>
      <c r="GC100" s="56" t="s">
        <v>554</v>
      </c>
      <c r="GD100" s="56" t="s">
        <v>554</v>
      </c>
      <c r="GE100" s="56" t="s">
        <v>554</v>
      </c>
      <c r="GF100" s="56" t="s">
        <v>554</v>
      </c>
      <c r="GG100" s="56" t="s">
        <v>554</v>
      </c>
      <c r="GH100" s="56" t="s">
        <v>554</v>
      </c>
      <c r="GI100" s="56" t="s">
        <v>554</v>
      </c>
      <c r="GJ100" s="56" t="s">
        <v>554</v>
      </c>
      <c r="GK100" s="56" t="s">
        <v>554</v>
      </c>
      <c r="GL100" s="56" t="s">
        <v>554</v>
      </c>
      <c r="GM100" s="56" t="s">
        <v>554</v>
      </c>
      <c r="GN100" s="56" t="s">
        <v>554</v>
      </c>
      <c r="GO100" s="56" t="s">
        <v>7339</v>
      </c>
      <c r="GP100" s="56" t="s">
        <v>7340</v>
      </c>
      <c r="GQ100" s="56" t="s">
        <v>554</v>
      </c>
      <c r="GR100" s="56" t="s">
        <v>554</v>
      </c>
      <c r="GS100" s="56" t="s">
        <v>554</v>
      </c>
      <c r="GT100" s="56" t="s">
        <v>554</v>
      </c>
      <c r="GU100" s="56" t="s">
        <v>7341</v>
      </c>
      <c r="GW100" s="56">
        <v>4</v>
      </c>
      <c r="GX100" s="56">
        <v>5</v>
      </c>
      <c r="GY100" s="56">
        <v>0</v>
      </c>
      <c r="GZ100" s="56">
        <v>5</v>
      </c>
      <c r="HA100" s="56">
        <v>4</v>
      </c>
      <c r="HB100" s="56">
        <v>0</v>
      </c>
    </row>
    <row r="101" spans="1:210" ht="12.75" customHeight="1" x14ac:dyDescent="0.3">
      <c r="A101" s="397" t="s">
        <v>214</v>
      </c>
      <c r="B101" s="423">
        <v>13</v>
      </c>
      <c r="C101" s="397" t="s">
        <v>21</v>
      </c>
      <c r="D101" s="397" t="s">
        <v>5855</v>
      </c>
      <c r="E101" s="56" t="s">
        <v>2963</v>
      </c>
      <c r="F101" s="398" t="s">
        <v>900</v>
      </c>
      <c r="G101" s="397">
        <v>27.3</v>
      </c>
      <c r="H101" s="397">
        <v>0</v>
      </c>
      <c r="I101" s="56" t="s">
        <v>6476</v>
      </c>
      <c r="J101" s="56" t="s">
        <v>38</v>
      </c>
      <c r="L101" s="56" t="s">
        <v>67</v>
      </c>
      <c r="M101" s="56" t="s">
        <v>554</v>
      </c>
      <c r="N101" s="56" t="s">
        <v>554</v>
      </c>
      <c r="O101" s="56" t="s">
        <v>554</v>
      </c>
      <c r="P101" s="56" t="s">
        <v>554</v>
      </c>
      <c r="Q101" s="56" t="s">
        <v>554</v>
      </c>
      <c r="R101" s="56" t="s">
        <v>554</v>
      </c>
      <c r="S101" s="56" t="s">
        <v>554</v>
      </c>
      <c r="T101" s="56" t="s">
        <v>554</v>
      </c>
      <c r="U101" s="56" t="s">
        <v>554</v>
      </c>
      <c r="V101" s="56" t="s">
        <v>554</v>
      </c>
      <c r="W101" s="56" t="s">
        <v>554</v>
      </c>
      <c r="X101" s="56" t="s">
        <v>554</v>
      </c>
      <c r="Y101" s="56" t="s">
        <v>554</v>
      </c>
      <c r="Z101" s="56" t="s">
        <v>554</v>
      </c>
      <c r="AA101" s="56" t="s">
        <v>554</v>
      </c>
      <c r="AB101" s="56" t="s">
        <v>554</v>
      </c>
      <c r="AC101" s="56" t="s">
        <v>554</v>
      </c>
      <c r="AD101" s="56" t="s">
        <v>554</v>
      </c>
      <c r="AE101" s="56" t="s">
        <v>554</v>
      </c>
      <c r="AF101" s="56" t="s">
        <v>554</v>
      </c>
      <c r="AG101" s="56" t="s">
        <v>554</v>
      </c>
      <c r="AH101" s="56" t="s">
        <v>554</v>
      </c>
      <c r="AI101" s="56" t="s">
        <v>554</v>
      </c>
      <c r="AJ101" s="56" t="s">
        <v>554</v>
      </c>
      <c r="AK101" s="56" t="s">
        <v>554</v>
      </c>
      <c r="AL101" s="56" t="s">
        <v>554</v>
      </c>
      <c r="AM101" s="56" t="s">
        <v>554</v>
      </c>
      <c r="AN101" s="56" t="s">
        <v>554</v>
      </c>
      <c r="AO101" s="56" t="s">
        <v>554</v>
      </c>
      <c r="AP101" s="56" t="s">
        <v>554</v>
      </c>
      <c r="AQ101" s="56" t="s">
        <v>554</v>
      </c>
      <c r="AR101" s="56" t="s">
        <v>554</v>
      </c>
      <c r="AS101" s="56" t="s">
        <v>554</v>
      </c>
      <c r="AT101" s="56" t="s">
        <v>554</v>
      </c>
      <c r="AU101" s="56" t="s">
        <v>554</v>
      </c>
      <c r="AV101" s="56" t="s">
        <v>554</v>
      </c>
      <c r="AW101" s="56" t="s">
        <v>554</v>
      </c>
      <c r="AX101" s="56" t="s">
        <v>554</v>
      </c>
      <c r="AY101" s="56" t="s">
        <v>554</v>
      </c>
      <c r="AZ101" s="56" t="s">
        <v>554</v>
      </c>
      <c r="BA101" s="56" t="s">
        <v>554</v>
      </c>
      <c r="BB101" s="56" t="s">
        <v>554</v>
      </c>
      <c r="BC101" s="56" t="s">
        <v>554</v>
      </c>
      <c r="BD101" s="56" t="s">
        <v>554</v>
      </c>
      <c r="BE101" s="56" t="s">
        <v>554</v>
      </c>
      <c r="BF101" s="56" t="s">
        <v>554</v>
      </c>
      <c r="BG101" s="56" t="s">
        <v>554</v>
      </c>
      <c r="BH101" s="56" t="s">
        <v>554</v>
      </c>
      <c r="BI101" s="56" t="s">
        <v>554</v>
      </c>
      <c r="BJ101" s="56" t="s">
        <v>554</v>
      </c>
      <c r="BK101" s="56" t="s">
        <v>554</v>
      </c>
      <c r="BL101" s="56" t="s">
        <v>554</v>
      </c>
      <c r="BM101" s="56" t="s">
        <v>554</v>
      </c>
      <c r="BN101" s="56" t="s">
        <v>554</v>
      </c>
      <c r="BO101" s="56" t="s">
        <v>554</v>
      </c>
      <c r="BP101" s="56" t="s">
        <v>554</v>
      </c>
      <c r="BQ101" s="56" t="s">
        <v>554</v>
      </c>
      <c r="BR101" s="56" t="s">
        <v>554</v>
      </c>
      <c r="BS101" s="56" t="s">
        <v>554</v>
      </c>
      <c r="BT101" s="56" t="s">
        <v>554</v>
      </c>
      <c r="BU101" s="56" t="s">
        <v>554</v>
      </c>
      <c r="BV101" s="56" t="s">
        <v>554</v>
      </c>
      <c r="BW101" s="56" t="s">
        <v>554</v>
      </c>
      <c r="BX101" s="56" t="s">
        <v>554</v>
      </c>
      <c r="BY101" s="56" t="s">
        <v>554</v>
      </c>
      <c r="BZ101" s="56" t="s">
        <v>554</v>
      </c>
      <c r="CA101" s="56" t="s">
        <v>554</v>
      </c>
      <c r="CB101" s="56" t="s">
        <v>554</v>
      </c>
      <c r="CC101" s="56" t="s">
        <v>554</v>
      </c>
      <c r="CD101" s="56" t="s">
        <v>554</v>
      </c>
      <c r="CE101" s="56" t="s">
        <v>554</v>
      </c>
      <c r="CF101" s="56" t="s">
        <v>554</v>
      </c>
      <c r="CG101" s="56" t="s">
        <v>554</v>
      </c>
      <c r="CH101" s="56" t="s">
        <v>554</v>
      </c>
      <c r="CI101" s="56" t="s">
        <v>554</v>
      </c>
      <c r="CJ101" s="56" t="s">
        <v>554</v>
      </c>
      <c r="CK101" s="56" t="s">
        <v>554</v>
      </c>
      <c r="CL101" s="56" t="s">
        <v>554</v>
      </c>
      <c r="CM101" s="56" t="s">
        <v>554</v>
      </c>
      <c r="CN101" s="56" t="s">
        <v>554</v>
      </c>
      <c r="CO101" s="56" t="s">
        <v>554</v>
      </c>
      <c r="CP101" s="56" t="s">
        <v>554</v>
      </c>
      <c r="CQ101" s="56" t="s">
        <v>554</v>
      </c>
      <c r="CR101" s="56" t="s">
        <v>554</v>
      </c>
      <c r="CS101" s="56" t="s">
        <v>554</v>
      </c>
      <c r="CT101" s="56" t="s">
        <v>554</v>
      </c>
      <c r="CU101" s="56" t="s">
        <v>554</v>
      </c>
      <c r="DA101" s="56" t="s">
        <v>554</v>
      </c>
      <c r="DB101" s="56" t="s">
        <v>554</v>
      </c>
      <c r="DC101" s="56" t="s">
        <v>554</v>
      </c>
      <c r="DD101" s="56" t="s">
        <v>554</v>
      </c>
      <c r="DE101" s="56" t="s">
        <v>554</v>
      </c>
      <c r="DF101" s="56" t="s">
        <v>554</v>
      </c>
      <c r="DG101" s="56" t="s">
        <v>554</v>
      </c>
      <c r="DH101" s="56" t="s">
        <v>554</v>
      </c>
      <c r="DI101" s="56" t="s">
        <v>554</v>
      </c>
      <c r="DJ101" s="56" t="s">
        <v>554</v>
      </c>
      <c r="DK101" s="56" t="s">
        <v>554</v>
      </c>
      <c r="DL101" s="56" t="s">
        <v>554</v>
      </c>
      <c r="DM101" s="56" t="s">
        <v>554</v>
      </c>
      <c r="DN101" s="56" t="s">
        <v>554</v>
      </c>
      <c r="DO101" s="56" t="s">
        <v>554</v>
      </c>
      <c r="DP101" s="56" t="s">
        <v>554</v>
      </c>
      <c r="DQ101" s="56" t="s">
        <v>554</v>
      </c>
      <c r="DR101" s="56" t="s">
        <v>554</v>
      </c>
      <c r="DS101" s="56" t="s">
        <v>554</v>
      </c>
      <c r="DT101" s="56" t="s">
        <v>554</v>
      </c>
      <c r="DU101" s="56" t="s">
        <v>554</v>
      </c>
      <c r="DV101" s="56" t="s">
        <v>554</v>
      </c>
      <c r="DW101" s="56" t="s">
        <v>554</v>
      </c>
      <c r="DX101" s="56" t="s">
        <v>554</v>
      </c>
      <c r="DY101" s="56" t="s">
        <v>554</v>
      </c>
      <c r="DZ101" s="56" t="s">
        <v>554</v>
      </c>
      <c r="EA101" s="56" t="s">
        <v>554</v>
      </c>
      <c r="EB101" s="56" t="s">
        <v>554</v>
      </c>
      <c r="EC101" s="56" t="s">
        <v>554</v>
      </c>
      <c r="ED101" s="56" t="s">
        <v>554</v>
      </c>
      <c r="EE101" s="56" t="s">
        <v>554</v>
      </c>
      <c r="EF101" s="56" t="s">
        <v>554</v>
      </c>
      <c r="EG101" s="56" t="s">
        <v>554</v>
      </c>
      <c r="EH101" s="56" t="s">
        <v>554</v>
      </c>
      <c r="EI101" s="56" t="s">
        <v>554</v>
      </c>
      <c r="EJ101" s="56" t="s">
        <v>554</v>
      </c>
      <c r="EK101" s="56" t="s">
        <v>554</v>
      </c>
      <c r="EL101" s="56" t="s">
        <v>554</v>
      </c>
      <c r="EM101" s="56" t="s">
        <v>554</v>
      </c>
      <c r="EN101" s="56" t="s">
        <v>554</v>
      </c>
      <c r="EO101" s="56" t="s">
        <v>554</v>
      </c>
      <c r="EP101" s="56" t="s">
        <v>554</v>
      </c>
      <c r="EQ101" s="56" t="s">
        <v>554</v>
      </c>
      <c r="ER101" s="56" t="s">
        <v>554</v>
      </c>
      <c r="ES101" s="56" t="s">
        <v>554</v>
      </c>
      <c r="ET101" s="56" t="s">
        <v>554</v>
      </c>
      <c r="EU101" s="56" t="s">
        <v>554</v>
      </c>
      <c r="EV101" s="56" t="s">
        <v>554</v>
      </c>
      <c r="EW101" s="56" t="s">
        <v>554</v>
      </c>
      <c r="EX101" s="56" t="s">
        <v>554</v>
      </c>
      <c r="EY101" s="56" t="s">
        <v>554</v>
      </c>
      <c r="EZ101" s="56" t="s">
        <v>554</v>
      </c>
      <c r="FA101" s="56" t="s">
        <v>554</v>
      </c>
      <c r="FB101" s="56" t="s">
        <v>554</v>
      </c>
      <c r="FC101" s="56" t="s">
        <v>554</v>
      </c>
      <c r="FD101" s="56" t="s">
        <v>554</v>
      </c>
      <c r="FE101" s="56" t="s">
        <v>554</v>
      </c>
      <c r="FF101" s="56" t="s">
        <v>554</v>
      </c>
      <c r="FG101" s="56" t="s">
        <v>554</v>
      </c>
      <c r="FH101" s="56" t="s">
        <v>554</v>
      </c>
      <c r="FI101" s="56" t="s">
        <v>554</v>
      </c>
      <c r="FJ101" s="56" t="s">
        <v>554</v>
      </c>
      <c r="FK101" s="56" t="s">
        <v>554</v>
      </c>
      <c r="FL101" s="56" t="s">
        <v>554</v>
      </c>
      <c r="FM101" s="56" t="s">
        <v>554</v>
      </c>
      <c r="FN101" s="56" t="s">
        <v>554</v>
      </c>
      <c r="FO101" s="56" t="s">
        <v>554</v>
      </c>
      <c r="FP101" s="56" t="s">
        <v>554</v>
      </c>
      <c r="FQ101" s="56" t="s">
        <v>554</v>
      </c>
      <c r="FR101" s="56" t="s">
        <v>554</v>
      </c>
      <c r="FS101" s="56" t="s">
        <v>554</v>
      </c>
      <c r="FT101" s="56" t="s">
        <v>554</v>
      </c>
      <c r="FU101" s="56" t="s">
        <v>554</v>
      </c>
      <c r="FV101" s="56" t="s">
        <v>554</v>
      </c>
      <c r="FW101" s="56" t="s">
        <v>554</v>
      </c>
      <c r="FX101" s="56" t="s">
        <v>554</v>
      </c>
      <c r="FY101" s="56" t="s">
        <v>554</v>
      </c>
      <c r="FZ101" s="56" t="s">
        <v>554</v>
      </c>
      <c r="GA101" s="56" t="s">
        <v>554</v>
      </c>
      <c r="GB101" s="56" t="s">
        <v>554</v>
      </c>
      <c r="GC101" s="56" t="s">
        <v>554</v>
      </c>
      <c r="GD101" s="56" t="s">
        <v>554</v>
      </c>
      <c r="GE101" s="56" t="s">
        <v>554</v>
      </c>
      <c r="GF101" s="56" t="s">
        <v>554</v>
      </c>
      <c r="GG101" s="56" t="s">
        <v>554</v>
      </c>
      <c r="GH101" s="56" t="s">
        <v>554</v>
      </c>
      <c r="GI101" s="56" t="s">
        <v>554</v>
      </c>
      <c r="GJ101" s="56" t="s">
        <v>554</v>
      </c>
      <c r="GK101" s="56" t="s">
        <v>554</v>
      </c>
      <c r="GL101" s="56" t="s">
        <v>554</v>
      </c>
      <c r="GM101" s="56" t="s">
        <v>554</v>
      </c>
      <c r="GN101" s="56" t="s">
        <v>554</v>
      </c>
      <c r="GO101" s="56" t="s">
        <v>554</v>
      </c>
      <c r="GP101" s="56" t="s">
        <v>554</v>
      </c>
      <c r="GQ101" s="56" t="s">
        <v>554</v>
      </c>
      <c r="GR101" s="56" t="s">
        <v>554</v>
      </c>
      <c r="GS101" s="56" t="s">
        <v>554</v>
      </c>
      <c r="GT101" s="56" t="s">
        <v>554</v>
      </c>
      <c r="GU101" s="56" t="s">
        <v>554</v>
      </c>
      <c r="GW101" s="56" t="s">
        <v>554</v>
      </c>
      <c r="GX101" s="56" t="s">
        <v>554</v>
      </c>
      <c r="GY101" s="56" t="s">
        <v>554</v>
      </c>
      <c r="GZ101" s="56" t="s">
        <v>554</v>
      </c>
      <c r="HA101" s="56" t="s">
        <v>554</v>
      </c>
      <c r="HB101" s="56" t="s">
        <v>554</v>
      </c>
    </row>
    <row r="102" spans="1:210" ht="12.75" customHeight="1" x14ac:dyDescent="0.3">
      <c r="A102" s="397" t="s">
        <v>214</v>
      </c>
      <c r="B102" s="423">
        <v>14</v>
      </c>
      <c r="C102" s="397" t="s">
        <v>21</v>
      </c>
      <c r="D102" s="397" t="s">
        <v>5856</v>
      </c>
      <c r="E102" s="56" t="s">
        <v>2964</v>
      </c>
      <c r="F102" s="398" t="s">
        <v>900</v>
      </c>
      <c r="G102" s="397">
        <v>48.8</v>
      </c>
      <c r="H102" s="397">
        <v>0</v>
      </c>
      <c r="I102" s="56" t="s">
        <v>6476</v>
      </c>
      <c r="J102" s="56" t="s">
        <v>38</v>
      </c>
      <c r="L102" s="56" t="s">
        <v>41</v>
      </c>
      <c r="M102" s="56">
        <v>5</v>
      </c>
      <c r="N102" s="56">
        <v>0</v>
      </c>
      <c r="O102" s="56">
        <v>1</v>
      </c>
      <c r="P102" s="56">
        <v>0</v>
      </c>
      <c r="Q102" s="56">
        <v>0</v>
      </c>
      <c r="R102" s="56">
        <v>1</v>
      </c>
      <c r="S102" s="56">
        <v>1</v>
      </c>
      <c r="T102" s="56">
        <v>1</v>
      </c>
      <c r="U102" s="56">
        <v>0</v>
      </c>
      <c r="V102" s="56">
        <v>2</v>
      </c>
      <c r="W102" s="56">
        <v>0</v>
      </c>
      <c r="X102" s="56">
        <v>1</v>
      </c>
      <c r="Y102" s="56">
        <v>0</v>
      </c>
      <c r="Z102" s="56">
        <v>0</v>
      </c>
      <c r="AA102" s="56">
        <v>12</v>
      </c>
      <c r="AB102" s="56">
        <v>0</v>
      </c>
      <c r="AC102" s="56">
        <v>0</v>
      </c>
      <c r="AD102" s="56">
        <v>0</v>
      </c>
      <c r="AE102" s="56">
        <v>0</v>
      </c>
      <c r="AF102" s="56">
        <v>0</v>
      </c>
      <c r="AG102" s="56">
        <v>0</v>
      </c>
      <c r="AH102" s="56">
        <v>0</v>
      </c>
      <c r="AI102" s="56">
        <v>0</v>
      </c>
      <c r="AJ102" s="56">
        <v>0</v>
      </c>
      <c r="AK102" s="56">
        <v>0</v>
      </c>
      <c r="AL102" s="56">
        <v>0</v>
      </c>
      <c r="AM102" s="56">
        <v>0</v>
      </c>
      <c r="AN102" s="56">
        <v>0</v>
      </c>
      <c r="AO102" s="56">
        <v>0</v>
      </c>
      <c r="AP102" s="56">
        <v>0</v>
      </c>
      <c r="AQ102" s="56">
        <v>5</v>
      </c>
      <c r="AR102" s="56">
        <v>0</v>
      </c>
      <c r="AS102" s="56">
        <v>1</v>
      </c>
      <c r="AT102" s="56">
        <v>0</v>
      </c>
      <c r="AU102" s="56">
        <v>0</v>
      </c>
      <c r="AV102" s="56">
        <v>1</v>
      </c>
      <c r="AW102" s="56">
        <v>1</v>
      </c>
      <c r="AX102" s="56">
        <v>1</v>
      </c>
      <c r="AY102" s="56">
        <v>0</v>
      </c>
      <c r="AZ102" s="56">
        <v>2</v>
      </c>
      <c r="BA102" s="56">
        <v>0</v>
      </c>
      <c r="BB102" s="56">
        <v>1</v>
      </c>
      <c r="BC102" s="56">
        <v>0</v>
      </c>
      <c r="BD102" s="56">
        <v>0</v>
      </c>
      <c r="BE102" s="56">
        <v>12</v>
      </c>
      <c r="BF102" s="56">
        <v>0</v>
      </c>
      <c r="BG102" s="56">
        <v>0</v>
      </c>
      <c r="BH102" s="56" t="s">
        <v>2469</v>
      </c>
      <c r="BI102" s="56">
        <v>123788</v>
      </c>
      <c r="BJ102" s="56" t="s">
        <v>6532</v>
      </c>
      <c r="BK102" s="56">
        <v>199245</v>
      </c>
      <c r="BL102" s="56">
        <v>88</v>
      </c>
      <c r="BM102" s="56">
        <v>236574</v>
      </c>
      <c r="BN102" s="56">
        <v>59073</v>
      </c>
      <c r="BO102" s="56">
        <v>12</v>
      </c>
      <c r="BP102" s="56">
        <v>161288</v>
      </c>
      <c r="BQ102" s="56">
        <v>9125</v>
      </c>
      <c r="BR102" s="56">
        <v>44435</v>
      </c>
      <c r="BS102" s="56">
        <v>35041</v>
      </c>
      <c r="BT102" s="56">
        <v>36716</v>
      </c>
      <c r="BU102" s="56">
        <v>10696</v>
      </c>
      <c r="BV102" s="56">
        <v>126888</v>
      </c>
      <c r="BW102" s="56">
        <v>17281</v>
      </c>
      <c r="BX102" s="56">
        <v>153294</v>
      </c>
      <c r="BY102" s="56">
        <v>94</v>
      </c>
      <c r="BZ102" s="56">
        <v>8296</v>
      </c>
      <c r="CA102" s="56">
        <v>3870</v>
      </c>
      <c r="CB102" s="56">
        <v>4814</v>
      </c>
      <c r="CC102" s="56">
        <v>748</v>
      </c>
      <c r="CD102" s="56">
        <v>17728</v>
      </c>
      <c r="CE102" s="56">
        <v>17822</v>
      </c>
      <c r="CF102" s="56">
        <v>7</v>
      </c>
      <c r="CG102" s="56">
        <v>4194</v>
      </c>
      <c r="CH102" s="56">
        <v>1717</v>
      </c>
      <c r="CI102" s="56">
        <v>4960</v>
      </c>
      <c r="CJ102" s="56">
        <v>11226</v>
      </c>
      <c r="CK102" s="56">
        <v>98</v>
      </c>
      <c r="CL102" s="56">
        <v>6703</v>
      </c>
      <c r="CM102" s="56">
        <v>0</v>
      </c>
      <c r="CN102" s="56">
        <v>124</v>
      </c>
      <c r="CO102" s="56">
        <v>10871</v>
      </c>
      <c r="CP102" s="56">
        <v>651</v>
      </c>
      <c r="CQ102" s="56">
        <v>11529</v>
      </c>
      <c r="CR102" s="56">
        <v>0</v>
      </c>
      <c r="CS102" s="56">
        <v>401</v>
      </c>
      <c r="CT102" s="56">
        <v>142</v>
      </c>
      <c r="CU102" s="56">
        <v>756</v>
      </c>
      <c r="DA102" s="56">
        <v>1299</v>
      </c>
      <c r="DB102" s="56">
        <v>1299</v>
      </c>
      <c r="DC102" s="56">
        <v>4.7</v>
      </c>
      <c r="DD102" s="56">
        <v>35.299999999999997</v>
      </c>
      <c r="DE102" s="56">
        <v>40</v>
      </c>
      <c r="DF102" s="56">
        <v>271</v>
      </c>
      <c r="DG102" s="56">
        <v>7801</v>
      </c>
      <c r="DH102" s="56">
        <v>269999</v>
      </c>
      <c r="DI102" s="56">
        <v>106087</v>
      </c>
      <c r="DJ102" s="56">
        <v>230696</v>
      </c>
      <c r="DK102" s="56">
        <v>33634</v>
      </c>
      <c r="DL102" s="56">
        <v>640416</v>
      </c>
      <c r="DM102" s="56">
        <v>13209</v>
      </c>
      <c r="DN102" s="56">
        <v>5265</v>
      </c>
      <c r="DO102" s="56">
        <v>7657</v>
      </c>
      <c r="DP102" s="56">
        <v>16954</v>
      </c>
      <c r="DQ102" s="56">
        <v>64786</v>
      </c>
      <c r="DR102" s="56">
        <v>19875</v>
      </c>
      <c r="DS102" s="56">
        <v>0</v>
      </c>
      <c r="DT102" s="56">
        <v>47</v>
      </c>
      <c r="DU102" s="56">
        <v>26131</v>
      </c>
      <c r="DV102" s="56">
        <v>73665</v>
      </c>
      <c r="DW102" s="56">
        <v>48050</v>
      </c>
      <c r="DX102" s="56">
        <v>40</v>
      </c>
      <c r="DY102" s="56">
        <v>67</v>
      </c>
      <c r="DZ102" s="56">
        <v>79</v>
      </c>
      <c r="EA102" s="56">
        <v>79193</v>
      </c>
      <c r="EB102" s="56" t="s">
        <v>554</v>
      </c>
      <c r="EC102" s="56" t="s">
        <v>777</v>
      </c>
      <c r="ED102" s="56">
        <v>25452</v>
      </c>
      <c r="EE102" s="56">
        <v>135</v>
      </c>
      <c r="EF102" s="56">
        <v>636913</v>
      </c>
      <c r="EG102" s="56" t="s">
        <v>554</v>
      </c>
      <c r="EH102" s="56" t="s">
        <v>554</v>
      </c>
      <c r="EI102" s="56">
        <v>12</v>
      </c>
      <c r="EJ102" s="56">
        <v>160153</v>
      </c>
      <c r="EK102" s="56">
        <v>24</v>
      </c>
      <c r="EL102" s="56">
        <v>17</v>
      </c>
      <c r="EM102" s="56">
        <v>1298133.3699999999</v>
      </c>
      <c r="EN102" s="56">
        <v>205301.49</v>
      </c>
      <c r="EO102" s="56">
        <v>17646.98</v>
      </c>
      <c r="EP102" s="56">
        <v>48608.95</v>
      </c>
      <c r="EQ102" s="56">
        <v>23527.350000000002</v>
      </c>
      <c r="ER102" s="56">
        <v>18837.39</v>
      </c>
      <c r="ES102" s="56">
        <v>3864.5000000000005</v>
      </c>
      <c r="ET102" s="56">
        <v>5300.6100000000015</v>
      </c>
      <c r="EU102" s="56">
        <v>13365.18</v>
      </c>
      <c r="EV102" s="56">
        <v>3674.28</v>
      </c>
      <c r="EW102" s="56">
        <v>12290</v>
      </c>
      <c r="EX102" s="56">
        <v>2115</v>
      </c>
      <c r="EY102" s="56">
        <v>1793</v>
      </c>
      <c r="EZ102" s="56">
        <v>5715</v>
      </c>
      <c r="FA102" s="56">
        <v>0</v>
      </c>
      <c r="FB102" s="56">
        <v>0</v>
      </c>
      <c r="FC102" s="56">
        <v>16753</v>
      </c>
      <c r="FD102" s="56">
        <v>7144</v>
      </c>
      <c r="FE102" s="56">
        <v>0</v>
      </c>
      <c r="FF102" s="56">
        <v>180635.24</v>
      </c>
      <c r="FG102" s="56">
        <v>23591</v>
      </c>
      <c r="FH102" s="56">
        <v>77910</v>
      </c>
      <c r="FI102" s="56">
        <v>17835.27</v>
      </c>
      <c r="FJ102" s="56">
        <v>89095.400000000009</v>
      </c>
      <c r="FK102" s="56">
        <v>31456.980000000003</v>
      </c>
      <c r="FL102" s="56">
        <v>1923958.7499999998</v>
      </c>
      <c r="FM102" s="56">
        <v>18168.16</v>
      </c>
      <c r="FN102" s="56">
        <v>3200.51</v>
      </c>
      <c r="FO102" s="56">
        <v>56788.58</v>
      </c>
      <c r="FP102" s="56">
        <v>16798.52</v>
      </c>
      <c r="FQ102" s="56">
        <v>0</v>
      </c>
      <c r="FR102" s="56">
        <v>0</v>
      </c>
      <c r="FS102" s="56">
        <v>0</v>
      </c>
      <c r="FT102" s="56">
        <v>62100.11</v>
      </c>
      <c r="FU102" s="56">
        <v>2217.5</v>
      </c>
      <c r="FV102" s="56">
        <v>159273.38</v>
      </c>
      <c r="FW102" s="56">
        <v>1764685.3699999996</v>
      </c>
      <c r="FX102" s="56">
        <v>19381.89</v>
      </c>
      <c r="FY102" s="56">
        <v>1391110</v>
      </c>
      <c r="FZ102" s="56">
        <v>199670</v>
      </c>
      <c r="GA102" s="56">
        <v>255460</v>
      </c>
      <c r="GB102" s="56">
        <v>148710</v>
      </c>
      <c r="GC102" s="56">
        <v>1994950</v>
      </c>
      <c r="GD102" s="56">
        <v>126480</v>
      </c>
      <c r="GE102" s="56">
        <v>1868470</v>
      </c>
      <c r="GF102" s="56">
        <v>19380</v>
      </c>
      <c r="GG102" s="56">
        <v>0</v>
      </c>
      <c r="GH102" s="56">
        <v>0</v>
      </c>
      <c r="GI102" s="56">
        <v>123811</v>
      </c>
      <c r="GJ102" s="56">
        <v>0</v>
      </c>
      <c r="GK102" s="56">
        <v>0</v>
      </c>
      <c r="GL102" s="56">
        <v>0</v>
      </c>
      <c r="GM102" s="56">
        <v>123811</v>
      </c>
      <c r="GN102" s="56" t="s">
        <v>7342</v>
      </c>
      <c r="GO102" s="56" t="s">
        <v>7343</v>
      </c>
      <c r="GP102" s="56" t="s">
        <v>554</v>
      </c>
      <c r="GQ102" s="56" t="s">
        <v>7344</v>
      </c>
      <c r="GR102" s="56" t="s">
        <v>554</v>
      </c>
      <c r="GS102" s="56" t="s">
        <v>7345</v>
      </c>
      <c r="GT102" s="56" t="s">
        <v>7346</v>
      </c>
      <c r="GU102" s="56" t="s">
        <v>7347</v>
      </c>
      <c r="GW102" s="56">
        <v>12</v>
      </c>
      <c r="GX102" s="56">
        <v>0</v>
      </c>
      <c r="GY102" s="56">
        <v>11</v>
      </c>
      <c r="GZ102" s="56">
        <v>1</v>
      </c>
      <c r="HA102" s="56">
        <v>0</v>
      </c>
      <c r="HB102" s="56">
        <v>0</v>
      </c>
    </row>
    <row r="103" spans="1:210" ht="12.75" customHeight="1" x14ac:dyDescent="0.3">
      <c r="A103" s="397" t="s">
        <v>214</v>
      </c>
      <c r="B103" s="423">
        <v>15</v>
      </c>
      <c r="C103" s="397" t="s">
        <v>21</v>
      </c>
      <c r="D103" s="397" t="s">
        <v>5857</v>
      </c>
      <c r="E103" s="56" t="s">
        <v>2965</v>
      </c>
      <c r="F103" s="398" t="s">
        <v>900</v>
      </c>
      <c r="G103" s="397">
        <v>44.8</v>
      </c>
      <c r="H103" s="397">
        <v>0</v>
      </c>
      <c r="I103" s="56" t="s">
        <v>6476</v>
      </c>
      <c r="J103" s="56" t="s">
        <v>38</v>
      </c>
      <c r="L103" s="56" t="s">
        <v>740</v>
      </c>
      <c r="M103" s="56" t="s">
        <v>554</v>
      </c>
      <c r="N103" s="56" t="s">
        <v>554</v>
      </c>
      <c r="O103" s="56" t="s">
        <v>554</v>
      </c>
      <c r="P103" s="56" t="s">
        <v>554</v>
      </c>
      <c r="Q103" s="56" t="s">
        <v>554</v>
      </c>
      <c r="R103" s="56" t="s">
        <v>554</v>
      </c>
      <c r="S103" s="56" t="s">
        <v>554</v>
      </c>
      <c r="T103" s="56" t="s">
        <v>554</v>
      </c>
      <c r="U103" s="56" t="s">
        <v>554</v>
      </c>
      <c r="V103" s="56" t="s">
        <v>554</v>
      </c>
      <c r="W103" s="56" t="s">
        <v>554</v>
      </c>
      <c r="X103" s="56" t="s">
        <v>554</v>
      </c>
      <c r="Y103" s="56" t="s">
        <v>554</v>
      </c>
      <c r="Z103" s="56" t="s">
        <v>554</v>
      </c>
      <c r="AA103" s="56" t="s">
        <v>554</v>
      </c>
      <c r="AB103" s="56" t="s">
        <v>554</v>
      </c>
      <c r="AC103" s="56" t="s">
        <v>554</v>
      </c>
      <c r="AD103" s="56" t="s">
        <v>554</v>
      </c>
      <c r="AE103" s="56" t="s">
        <v>554</v>
      </c>
      <c r="AF103" s="56" t="s">
        <v>554</v>
      </c>
      <c r="AG103" s="56" t="s">
        <v>554</v>
      </c>
      <c r="AH103" s="56" t="s">
        <v>554</v>
      </c>
      <c r="AI103" s="56" t="s">
        <v>554</v>
      </c>
      <c r="AJ103" s="56" t="s">
        <v>554</v>
      </c>
      <c r="AK103" s="56" t="s">
        <v>554</v>
      </c>
      <c r="AL103" s="56" t="s">
        <v>554</v>
      </c>
      <c r="AM103" s="56" t="s">
        <v>554</v>
      </c>
      <c r="AN103" s="56" t="s">
        <v>554</v>
      </c>
      <c r="AO103" s="56" t="s">
        <v>554</v>
      </c>
      <c r="AP103" s="56" t="s">
        <v>554</v>
      </c>
      <c r="AQ103" s="56" t="s">
        <v>554</v>
      </c>
      <c r="AR103" s="56" t="s">
        <v>554</v>
      </c>
      <c r="AS103" s="56" t="s">
        <v>554</v>
      </c>
      <c r="AT103" s="56" t="s">
        <v>554</v>
      </c>
      <c r="AU103" s="56" t="s">
        <v>554</v>
      </c>
      <c r="AV103" s="56" t="s">
        <v>554</v>
      </c>
      <c r="AW103" s="56" t="s">
        <v>554</v>
      </c>
      <c r="AX103" s="56" t="s">
        <v>554</v>
      </c>
      <c r="AY103" s="56" t="s">
        <v>554</v>
      </c>
      <c r="AZ103" s="56" t="s">
        <v>554</v>
      </c>
      <c r="BA103" s="56" t="s">
        <v>554</v>
      </c>
      <c r="BB103" s="56" t="s">
        <v>554</v>
      </c>
      <c r="BC103" s="56" t="s">
        <v>554</v>
      </c>
      <c r="BD103" s="56" t="s">
        <v>554</v>
      </c>
      <c r="BE103" s="56" t="s">
        <v>554</v>
      </c>
      <c r="BF103" s="56" t="s">
        <v>554</v>
      </c>
      <c r="BG103" s="56" t="s">
        <v>554</v>
      </c>
      <c r="BH103" s="56" t="s">
        <v>554</v>
      </c>
      <c r="BI103" s="56" t="s">
        <v>554</v>
      </c>
      <c r="BJ103" s="56" t="s">
        <v>554</v>
      </c>
      <c r="BK103" s="56" t="s">
        <v>554</v>
      </c>
      <c r="BL103" s="56" t="s">
        <v>554</v>
      </c>
      <c r="BM103" s="56" t="s">
        <v>554</v>
      </c>
      <c r="BN103" s="56" t="s">
        <v>554</v>
      </c>
      <c r="BO103" s="56" t="s">
        <v>554</v>
      </c>
      <c r="BP103" s="56" t="s">
        <v>554</v>
      </c>
      <c r="BQ103" s="56" t="s">
        <v>554</v>
      </c>
      <c r="BR103" s="56" t="s">
        <v>554</v>
      </c>
      <c r="BS103" s="56" t="s">
        <v>554</v>
      </c>
      <c r="BT103" s="56" t="s">
        <v>554</v>
      </c>
      <c r="BU103" s="56" t="s">
        <v>554</v>
      </c>
      <c r="BV103" s="56" t="s">
        <v>554</v>
      </c>
      <c r="BW103" s="56" t="s">
        <v>554</v>
      </c>
      <c r="BX103" s="56" t="s">
        <v>554</v>
      </c>
      <c r="BY103" s="56" t="s">
        <v>554</v>
      </c>
      <c r="BZ103" s="56" t="s">
        <v>554</v>
      </c>
      <c r="CA103" s="56" t="s">
        <v>554</v>
      </c>
      <c r="CB103" s="56" t="s">
        <v>554</v>
      </c>
      <c r="CC103" s="56" t="s">
        <v>554</v>
      </c>
      <c r="CD103" s="56" t="s">
        <v>554</v>
      </c>
      <c r="CE103" s="56" t="s">
        <v>554</v>
      </c>
      <c r="CF103" s="56" t="s">
        <v>554</v>
      </c>
      <c r="CG103" s="56" t="s">
        <v>554</v>
      </c>
      <c r="CH103" s="56" t="s">
        <v>554</v>
      </c>
      <c r="CI103" s="56" t="s">
        <v>554</v>
      </c>
      <c r="CJ103" s="56" t="s">
        <v>554</v>
      </c>
      <c r="CK103" s="56" t="s">
        <v>554</v>
      </c>
      <c r="CL103" s="56" t="s">
        <v>554</v>
      </c>
      <c r="CM103" s="56" t="s">
        <v>554</v>
      </c>
      <c r="CN103" s="56" t="s">
        <v>554</v>
      </c>
      <c r="CO103" s="56" t="s">
        <v>554</v>
      </c>
      <c r="CP103" s="56" t="s">
        <v>554</v>
      </c>
      <c r="CQ103" s="56" t="s">
        <v>554</v>
      </c>
      <c r="CR103" s="56" t="s">
        <v>554</v>
      </c>
      <c r="CS103" s="56" t="s">
        <v>554</v>
      </c>
      <c r="CT103" s="56" t="s">
        <v>554</v>
      </c>
      <c r="CU103" s="56" t="s">
        <v>554</v>
      </c>
      <c r="DA103" s="56" t="s">
        <v>554</v>
      </c>
      <c r="DB103" s="56" t="s">
        <v>554</v>
      </c>
      <c r="DC103" s="56" t="s">
        <v>554</v>
      </c>
      <c r="DD103" s="56" t="s">
        <v>554</v>
      </c>
      <c r="DE103" s="56" t="s">
        <v>554</v>
      </c>
      <c r="DF103" s="56" t="s">
        <v>554</v>
      </c>
      <c r="DG103" s="56" t="s">
        <v>554</v>
      </c>
      <c r="DH103" s="56" t="s">
        <v>554</v>
      </c>
      <c r="DI103" s="56" t="s">
        <v>554</v>
      </c>
      <c r="DJ103" s="56" t="s">
        <v>554</v>
      </c>
      <c r="DK103" s="56" t="s">
        <v>554</v>
      </c>
      <c r="DL103" s="56" t="s">
        <v>554</v>
      </c>
      <c r="DM103" s="56" t="s">
        <v>554</v>
      </c>
      <c r="DN103" s="56" t="s">
        <v>554</v>
      </c>
      <c r="DO103" s="56" t="s">
        <v>554</v>
      </c>
      <c r="DP103" s="56" t="s">
        <v>554</v>
      </c>
      <c r="DQ103" s="56" t="s">
        <v>554</v>
      </c>
      <c r="DR103" s="56" t="s">
        <v>554</v>
      </c>
      <c r="DS103" s="56" t="s">
        <v>554</v>
      </c>
      <c r="DT103" s="56" t="s">
        <v>554</v>
      </c>
      <c r="DU103" s="56" t="s">
        <v>554</v>
      </c>
      <c r="DV103" s="56" t="s">
        <v>554</v>
      </c>
      <c r="DW103" s="56" t="s">
        <v>554</v>
      </c>
      <c r="DX103" s="56" t="s">
        <v>554</v>
      </c>
      <c r="DY103" s="56" t="s">
        <v>554</v>
      </c>
      <c r="DZ103" s="56" t="s">
        <v>554</v>
      </c>
      <c r="EA103" s="56" t="s">
        <v>554</v>
      </c>
      <c r="EB103" s="56" t="s">
        <v>554</v>
      </c>
      <c r="EC103" s="56" t="s">
        <v>554</v>
      </c>
      <c r="ED103" s="56" t="s">
        <v>554</v>
      </c>
      <c r="EE103" s="56" t="s">
        <v>554</v>
      </c>
      <c r="EF103" s="56" t="s">
        <v>554</v>
      </c>
      <c r="EG103" s="56" t="s">
        <v>554</v>
      </c>
      <c r="EH103" s="56" t="s">
        <v>554</v>
      </c>
      <c r="EI103" s="56" t="s">
        <v>554</v>
      </c>
      <c r="EJ103" s="56" t="s">
        <v>554</v>
      </c>
      <c r="EK103" s="56" t="s">
        <v>554</v>
      </c>
      <c r="EL103" s="56" t="s">
        <v>554</v>
      </c>
      <c r="EM103" s="56" t="s">
        <v>554</v>
      </c>
      <c r="EN103" s="56" t="s">
        <v>554</v>
      </c>
      <c r="EO103" s="56" t="s">
        <v>554</v>
      </c>
      <c r="EP103" s="56" t="s">
        <v>554</v>
      </c>
      <c r="EQ103" s="56" t="s">
        <v>554</v>
      </c>
      <c r="ER103" s="56" t="s">
        <v>554</v>
      </c>
      <c r="ES103" s="56" t="s">
        <v>554</v>
      </c>
      <c r="ET103" s="56" t="s">
        <v>554</v>
      </c>
      <c r="EU103" s="56" t="s">
        <v>554</v>
      </c>
      <c r="EV103" s="56" t="s">
        <v>554</v>
      </c>
      <c r="EW103" s="56" t="s">
        <v>554</v>
      </c>
      <c r="EX103" s="56" t="s">
        <v>554</v>
      </c>
      <c r="EY103" s="56" t="s">
        <v>554</v>
      </c>
      <c r="EZ103" s="56" t="s">
        <v>554</v>
      </c>
      <c r="FA103" s="56" t="s">
        <v>554</v>
      </c>
      <c r="FB103" s="56" t="s">
        <v>554</v>
      </c>
      <c r="FC103" s="56" t="s">
        <v>554</v>
      </c>
      <c r="FD103" s="56" t="s">
        <v>554</v>
      </c>
      <c r="FE103" s="56" t="s">
        <v>554</v>
      </c>
      <c r="FF103" s="56" t="s">
        <v>554</v>
      </c>
      <c r="FG103" s="56" t="s">
        <v>554</v>
      </c>
      <c r="FH103" s="56" t="s">
        <v>554</v>
      </c>
      <c r="FI103" s="56" t="s">
        <v>554</v>
      </c>
      <c r="FJ103" s="56" t="s">
        <v>554</v>
      </c>
      <c r="FK103" s="56" t="s">
        <v>554</v>
      </c>
      <c r="FL103" s="56" t="s">
        <v>554</v>
      </c>
      <c r="FM103" s="56" t="s">
        <v>554</v>
      </c>
      <c r="FN103" s="56" t="s">
        <v>554</v>
      </c>
      <c r="FO103" s="56" t="s">
        <v>554</v>
      </c>
      <c r="FP103" s="56" t="s">
        <v>554</v>
      </c>
      <c r="FQ103" s="56" t="s">
        <v>554</v>
      </c>
      <c r="FR103" s="56" t="s">
        <v>554</v>
      </c>
      <c r="FS103" s="56" t="s">
        <v>554</v>
      </c>
      <c r="FT103" s="56" t="s">
        <v>554</v>
      </c>
      <c r="FU103" s="56" t="s">
        <v>554</v>
      </c>
      <c r="FV103" s="56" t="s">
        <v>554</v>
      </c>
      <c r="FW103" s="56" t="s">
        <v>554</v>
      </c>
      <c r="FX103" s="56" t="s">
        <v>554</v>
      </c>
      <c r="FY103" s="56" t="s">
        <v>554</v>
      </c>
      <c r="FZ103" s="56" t="s">
        <v>554</v>
      </c>
      <c r="GA103" s="56" t="s">
        <v>554</v>
      </c>
      <c r="GB103" s="56" t="s">
        <v>554</v>
      </c>
      <c r="GC103" s="56" t="s">
        <v>554</v>
      </c>
      <c r="GD103" s="56" t="s">
        <v>554</v>
      </c>
      <c r="GE103" s="56" t="s">
        <v>554</v>
      </c>
      <c r="GF103" s="56" t="s">
        <v>554</v>
      </c>
      <c r="GG103" s="56" t="s">
        <v>554</v>
      </c>
      <c r="GH103" s="56" t="s">
        <v>554</v>
      </c>
      <c r="GI103" s="56" t="s">
        <v>554</v>
      </c>
      <c r="GJ103" s="56" t="s">
        <v>554</v>
      </c>
      <c r="GK103" s="56" t="s">
        <v>554</v>
      </c>
      <c r="GL103" s="56" t="s">
        <v>554</v>
      </c>
      <c r="GM103" s="56" t="s">
        <v>554</v>
      </c>
      <c r="GN103" s="56" t="s">
        <v>554</v>
      </c>
      <c r="GO103" s="56" t="s">
        <v>554</v>
      </c>
      <c r="GP103" s="56" t="s">
        <v>554</v>
      </c>
      <c r="GQ103" s="56" t="s">
        <v>554</v>
      </c>
      <c r="GR103" s="56" t="s">
        <v>554</v>
      </c>
      <c r="GS103" s="56" t="s">
        <v>554</v>
      </c>
      <c r="GT103" s="56" t="s">
        <v>554</v>
      </c>
      <c r="GU103" s="56" t="s">
        <v>554</v>
      </c>
      <c r="GW103" s="56" t="s">
        <v>554</v>
      </c>
      <c r="GX103" s="56" t="s">
        <v>554</v>
      </c>
      <c r="GY103" s="56" t="s">
        <v>554</v>
      </c>
      <c r="GZ103" s="56" t="s">
        <v>554</v>
      </c>
      <c r="HA103" s="56" t="s">
        <v>554</v>
      </c>
      <c r="HB103" s="56" t="s">
        <v>554</v>
      </c>
    </row>
    <row r="104" spans="1:210" ht="12.75" customHeight="1" x14ac:dyDescent="0.3">
      <c r="A104" s="397" t="s">
        <v>214</v>
      </c>
      <c r="B104" s="423">
        <v>16</v>
      </c>
      <c r="C104" s="397" t="s">
        <v>21</v>
      </c>
      <c r="D104" s="397" t="s">
        <v>5858</v>
      </c>
      <c r="E104" s="56" t="s">
        <v>2966</v>
      </c>
      <c r="F104" s="398" t="s">
        <v>900</v>
      </c>
      <c r="G104" s="397">
        <v>30</v>
      </c>
      <c r="H104" s="397">
        <v>0</v>
      </c>
      <c r="I104" s="56" t="s">
        <v>6476</v>
      </c>
      <c r="J104" s="56" t="s">
        <v>38</v>
      </c>
      <c r="L104" s="56" t="s">
        <v>43</v>
      </c>
      <c r="M104" s="56">
        <v>0</v>
      </c>
      <c r="N104" s="56">
        <v>1</v>
      </c>
      <c r="O104" s="56">
        <v>3</v>
      </c>
      <c r="P104" s="56">
        <v>1</v>
      </c>
      <c r="Q104" s="56">
        <v>4</v>
      </c>
      <c r="R104" s="56">
        <v>4</v>
      </c>
      <c r="S104" s="56">
        <v>0</v>
      </c>
      <c r="T104" s="56">
        <v>0</v>
      </c>
      <c r="U104" s="56">
        <v>2</v>
      </c>
      <c r="V104" s="56">
        <v>0</v>
      </c>
      <c r="W104" s="56">
        <v>0</v>
      </c>
      <c r="X104" s="56">
        <v>0</v>
      </c>
      <c r="Y104" s="56">
        <v>0</v>
      </c>
      <c r="Z104" s="56">
        <v>0</v>
      </c>
      <c r="AA104" s="56">
        <v>15</v>
      </c>
      <c r="AB104" s="56">
        <v>0</v>
      </c>
      <c r="AC104" s="56">
        <v>0</v>
      </c>
      <c r="AD104" s="56">
        <v>0</v>
      </c>
      <c r="AE104" s="56">
        <v>0</v>
      </c>
      <c r="AF104" s="56">
        <v>0</v>
      </c>
      <c r="AG104" s="56">
        <v>0</v>
      </c>
      <c r="AH104" s="56">
        <v>0</v>
      </c>
      <c r="AI104" s="56">
        <v>0</v>
      </c>
      <c r="AJ104" s="56">
        <v>0</v>
      </c>
      <c r="AK104" s="56">
        <v>0</v>
      </c>
      <c r="AL104" s="56">
        <v>0</v>
      </c>
      <c r="AM104" s="56">
        <v>0</v>
      </c>
      <c r="AN104" s="56">
        <v>0</v>
      </c>
      <c r="AO104" s="56">
        <v>0</v>
      </c>
      <c r="AP104" s="56">
        <v>0</v>
      </c>
      <c r="AQ104" s="56">
        <v>0</v>
      </c>
      <c r="AR104" s="56">
        <v>1</v>
      </c>
      <c r="AS104" s="56">
        <v>3</v>
      </c>
      <c r="AT104" s="56">
        <v>1</v>
      </c>
      <c r="AU104" s="56">
        <v>4</v>
      </c>
      <c r="AV104" s="56">
        <v>4</v>
      </c>
      <c r="AW104" s="56">
        <v>0</v>
      </c>
      <c r="AX104" s="56">
        <v>0</v>
      </c>
      <c r="AY104" s="56">
        <v>2</v>
      </c>
      <c r="AZ104" s="56">
        <v>0</v>
      </c>
      <c r="BA104" s="56">
        <v>0</v>
      </c>
      <c r="BB104" s="56">
        <v>0</v>
      </c>
      <c r="BC104" s="56">
        <v>0</v>
      </c>
      <c r="BD104" s="56">
        <v>0</v>
      </c>
      <c r="BE104" s="56">
        <v>15</v>
      </c>
      <c r="BF104" s="56">
        <v>0</v>
      </c>
      <c r="BG104" s="56">
        <v>0</v>
      </c>
      <c r="BH104" s="56" t="s">
        <v>3454</v>
      </c>
      <c r="BI104" s="56">
        <v>147131</v>
      </c>
      <c r="BJ104" s="56" t="s">
        <v>3454</v>
      </c>
      <c r="BK104" s="56">
        <v>280797</v>
      </c>
      <c r="BL104" s="56">
        <v>195</v>
      </c>
      <c r="BM104" s="56">
        <v>410621</v>
      </c>
      <c r="BN104" s="56">
        <v>203762</v>
      </c>
      <c r="BO104" s="56">
        <v>15</v>
      </c>
      <c r="BP104" s="56">
        <v>615856</v>
      </c>
      <c r="BQ104" s="56">
        <v>119912</v>
      </c>
      <c r="BR104" s="56">
        <v>99487</v>
      </c>
      <c r="BS104" s="56">
        <v>239437</v>
      </c>
      <c r="BT104" s="56">
        <v>79695</v>
      </c>
      <c r="BU104" s="56">
        <v>21198</v>
      </c>
      <c r="BV104" s="56">
        <v>439817</v>
      </c>
      <c r="BW104" s="56">
        <v>21233</v>
      </c>
      <c r="BX104" s="56">
        <v>580962</v>
      </c>
      <c r="BY104" s="56">
        <v>88</v>
      </c>
      <c r="BZ104" s="56">
        <v>9714</v>
      </c>
      <c r="CA104" s="56">
        <v>2398</v>
      </c>
      <c r="CB104" s="56">
        <v>11683</v>
      </c>
      <c r="CC104" s="56">
        <v>1392</v>
      </c>
      <c r="CD104" s="56">
        <v>25187</v>
      </c>
      <c r="CE104" s="56">
        <v>25275</v>
      </c>
      <c r="CF104" s="56">
        <v>259</v>
      </c>
      <c r="CG104" s="56">
        <v>6875</v>
      </c>
      <c r="CH104" s="56">
        <v>1559</v>
      </c>
      <c r="CI104" s="56">
        <v>15212</v>
      </c>
      <c r="CJ104" s="56">
        <v>15486</v>
      </c>
      <c r="CK104" s="56">
        <v>146</v>
      </c>
      <c r="CL104" s="56">
        <v>3892</v>
      </c>
      <c r="CM104" s="56">
        <v>0</v>
      </c>
      <c r="CN104" s="56">
        <v>131</v>
      </c>
      <c r="CO104" s="56">
        <v>23646</v>
      </c>
      <c r="CP104" s="56">
        <v>7389</v>
      </c>
      <c r="CQ104" s="56">
        <v>31294</v>
      </c>
      <c r="CR104" s="56">
        <v>0</v>
      </c>
      <c r="CS104" s="56">
        <v>335</v>
      </c>
      <c r="CT104" s="56">
        <v>46</v>
      </c>
      <c r="CU104" s="56">
        <v>7</v>
      </c>
      <c r="DA104" s="56">
        <v>388</v>
      </c>
      <c r="DB104" s="56">
        <v>388</v>
      </c>
      <c r="DC104" s="56">
        <v>0</v>
      </c>
      <c r="DD104" s="56">
        <v>100.4</v>
      </c>
      <c r="DE104" s="56">
        <v>100.4</v>
      </c>
      <c r="DF104" s="56">
        <v>208</v>
      </c>
      <c r="DG104" s="56">
        <v>6463.9</v>
      </c>
      <c r="DH104" s="56">
        <v>174930</v>
      </c>
      <c r="DI104" s="56">
        <v>133916</v>
      </c>
      <c r="DJ104" s="56">
        <v>205435</v>
      </c>
      <c r="DK104" s="56">
        <v>30953</v>
      </c>
      <c r="DL104" s="56">
        <v>545234</v>
      </c>
      <c r="DM104" s="56">
        <v>10723</v>
      </c>
      <c r="DN104" s="56">
        <v>1776</v>
      </c>
      <c r="DO104" s="56">
        <v>4237</v>
      </c>
      <c r="DP104" s="56">
        <v>12437</v>
      </c>
      <c r="DQ104" s="56">
        <v>21639</v>
      </c>
      <c r="DR104" s="56">
        <v>6709</v>
      </c>
      <c r="DS104" s="56">
        <v>0</v>
      </c>
      <c r="DT104" s="56">
        <v>78</v>
      </c>
      <c r="DU104" s="56">
        <v>16736</v>
      </c>
      <c r="DV104" s="56">
        <v>36874</v>
      </c>
      <c r="DW104" s="56">
        <v>19020</v>
      </c>
      <c r="DX104" s="56">
        <v>56</v>
      </c>
      <c r="DY104" s="56">
        <v>78</v>
      </c>
      <c r="DZ104" s="56">
        <v>87</v>
      </c>
      <c r="EA104" s="56">
        <v>446688</v>
      </c>
      <c r="EB104" s="56">
        <v>5520</v>
      </c>
      <c r="EC104" s="56" t="s">
        <v>54</v>
      </c>
      <c r="ED104" s="56">
        <v>49512</v>
      </c>
      <c r="EE104" s="56">
        <v>225</v>
      </c>
      <c r="EF104" s="56">
        <v>880711</v>
      </c>
      <c r="EG104" s="56" t="s">
        <v>554</v>
      </c>
      <c r="EH104" s="56" t="s">
        <v>54</v>
      </c>
      <c r="EI104" s="56">
        <v>0</v>
      </c>
      <c r="EJ104" s="56">
        <v>820079</v>
      </c>
      <c r="EK104" s="56">
        <v>312</v>
      </c>
      <c r="EL104" s="56">
        <v>68</v>
      </c>
      <c r="EM104" s="56">
        <v>2889777.59</v>
      </c>
      <c r="EN104" s="56">
        <v>1035077.2</v>
      </c>
      <c r="EO104" s="56">
        <v>2500</v>
      </c>
      <c r="EP104" s="56">
        <v>80000</v>
      </c>
      <c r="EQ104" s="56">
        <v>53000</v>
      </c>
      <c r="ER104" s="56">
        <v>62000</v>
      </c>
      <c r="ES104" s="56">
        <v>7374</v>
      </c>
      <c r="ET104" s="56">
        <v>20500</v>
      </c>
      <c r="EU104" s="56">
        <v>15620</v>
      </c>
      <c r="EV104" s="56">
        <v>227</v>
      </c>
      <c r="EW104" s="56">
        <v>52</v>
      </c>
      <c r="EX104" s="56">
        <v>4200</v>
      </c>
      <c r="EY104" s="56">
        <v>14202</v>
      </c>
      <c r="EZ104" s="56">
        <v>6047</v>
      </c>
      <c r="FA104" s="56">
        <v>0</v>
      </c>
      <c r="FB104" s="56">
        <v>0</v>
      </c>
      <c r="FC104" s="56">
        <v>21541</v>
      </c>
      <c r="FD104" s="56">
        <v>6000</v>
      </c>
      <c r="FE104" s="56">
        <v>2000</v>
      </c>
      <c r="FF104" s="56">
        <v>295263</v>
      </c>
      <c r="FG104" s="56">
        <v>386661.82</v>
      </c>
      <c r="FH104" s="56">
        <v>287237.32</v>
      </c>
      <c r="FI104" s="56">
        <v>7054.3</v>
      </c>
      <c r="FJ104" s="56">
        <v>72930</v>
      </c>
      <c r="FK104" s="56">
        <v>354257.09</v>
      </c>
      <c r="FL104" s="56">
        <v>5328258.32</v>
      </c>
      <c r="FM104" s="56">
        <v>24252.09</v>
      </c>
      <c r="FN104" s="56">
        <v>55.59</v>
      </c>
      <c r="FO104" s="56">
        <v>28048.560000000001</v>
      </c>
      <c r="FP104" s="56">
        <v>19121.14</v>
      </c>
      <c r="FQ104" s="56">
        <v>69249.759999999995</v>
      </c>
      <c r="FR104" s="56">
        <v>41579.56</v>
      </c>
      <c r="FS104" s="56">
        <v>0</v>
      </c>
      <c r="FT104" s="56">
        <v>64974.51</v>
      </c>
      <c r="FU104" s="56">
        <v>141.93</v>
      </c>
      <c r="FV104" s="56">
        <v>247423.14</v>
      </c>
      <c r="FW104" s="56">
        <v>5080835.1800000006</v>
      </c>
      <c r="FX104" s="56">
        <v>672647</v>
      </c>
      <c r="FY104" s="56">
        <v>3077085</v>
      </c>
      <c r="FZ104" s="56">
        <v>635177</v>
      </c>
      <c r="GA104" s="56">
        <v>311261</v>
      </c>
      <c r="GB104" s="56">
        <v>1040872</v>
      </c>
      <c r="GC104" s="56">
        <v>5064395</v>
      </c>
      <c r="GD104" s="56">
        <v>167540</v>
      </c>
      <c r="GE104" s="56">
        <v>4896855</v>
      </c>
      <c r="GF104" s="56">
        <v>197440</v>
      </c>
      <c r="GG104" s="56">
        <v>0</v>
      </c>
      <c r="GH104" s="56">
        <v>0</v>
      </c>
      <c r="GI104" s="56">
        <v>0</v>
      </c>
      <c r="GJ104" s="56">
        <v>0</v>
      </c>
      <c r="GK104" s="56">
        <v>0</v>
      </c>
      <c r="GL104" s="56">
        <v>0</v>
      </c>
      <c r="GM104" s="56">
        <v>0</v>
      </c>
      <c r="GN104" s="56" t="s">
        <v>7348</v>
      </c>
      <c r="GO104" s="56">
        <v>0</v>
      </c>
      <c r="GP104" s="56" t="s">
        <v>554</v>
      </c>
      <c r="GQ104" s="56" t="s">
        <v>7349</v>
      </c>
      <c r="GR104" s="56" t="s">
        <v>554</v>
      </c>
      <c r="GS104" s="56" t="s">
        <v>554</v>
      </c>
      <c r="GT104" s="56" t="s">
        <v>7350</v>
      </c>
      <c r="GU104" s="56" t="s">
        <v>7351</v>
      </c>
      <c r="GW104" s="56">
        <v>15</v>
      </c>
      <c r="GX104" s="56">
        <v>0</v>
      </c>
      <c r="GY104" s="56">
        <v>15</v>
      </c>
      <c r="GZ104" s="56">
        <v>0</v>
      </c>
      <c r="HA104" s="56">
        <v>0</v>
      </c>
      <c r="HB104" s="56">
        <v>0</v>
      </c>
    </row>
    <row r="105" spans="1:210" ht="12.75" customHeight="1" x14ac:dyDescent="0.3">
      <c r="A105" s="397" t="s">
        <v>214</v>
      </c>
      <c r="B105" s="423">
        <v>17</v>
      </c>
      <c r="C105" s="397" t="s">
        <v>21</v>
      </c>
      <c r="D105" s="397" t="s">
        <v>5859</v>
      </c>
      <c r="E105" s="56" t="s">
        <v>2967</v>
      </c>
      <c r="F105" s="398" t="s">
        <v>900</v>
      </c>
      <c r="G105" s="397">
        <v>52.8</v>
      </c>
      <c r="H105" s="397">
        <v>0</v>
      </c>
      <c r="I105" s="56" t="s">
        <v>6476</v>
      </c>
      <c r="J105" s="56" t="s">
        <v>38</v>
      </c>
      <c r="L105" s="56" t="s">
        <v>45</v>
      </c>
      <c r="M105" s="56">
        <v>4</v>
      </c>
      <c r="N105" s="56">
        <v>1</v>
      </c>
      <c r="O105" s="56">
        <v>0</v>
      </c>
      <c r="P105" s="56">
        <v>0</v>
      </c>
      <c r="Q105" s="56">
        <v>1</v>
      </c>
      <c r="R105" s="56">
        <v>2</v>
      </c>
      <c r="S105" s="56">
        <v>0</v>
      </c>
      <c r="T105" s="56">
        <v>2</v>
      </c>
      <c r="U105" s="56">
        <v>0</v>
      </c>
      <c r="V105" s="56">
        <v>0</v>
      </c>
      <c r="W105" s="56">
        <v>0</v>
      </c>
      <c r="X105" s="56">
        <v>1</v>
      </c>
      <c r="Y105" s="56">
        <v>0</v>
      </c>
      <c r="Z105" s="56">
        <v>0</v>
      </c>
      <c r="AA105" s="56">
        <v>11</v>
      </c>
      <c r="AB105" s="56">
        <v>0</v>
      </c>
      <c r="AC105" s="56">
        <v>0</v>
      </c>
      <c r="AD105" s="56">
        <v>0</v>
      </c>
      <c r="AE105" s="56">
        <v>0</v>
      </c>
      <c r="AF105" s="56">
        <v>0</v>
      </c>
      <c r="AG105" s="56">
        <v>0</v>
      </c>
      <c r="AH105" s="56">
        <v>0</v>
      </c>
      <c r="AI105" s="56">
        <v>0</v>
      </c>
      <c r="AJ105" s="56">
        <v>0</v>
      </c>
      <c r="AK105" s="56">
        <v>0</v>
      </c>
      <c r="AL105" s="56">
        <v>0</v>
      </c>
      <c r="AM105" s="56">
        <v>0</v>
      </c>
      <c r="AN105" s="56">
        <v>0</v>
      </c>
      <c r="AO105" s="56">
        <v>0</v>
      </c>
      <c r="AP105" s="56">
        <v>0</v>
      </c>
      <c r="AQ105" s="56">
        <v>4</v>
      </c>
      <c r="AR105" s="56">
        <v>1</v>
      </c>
      <c r="AS105" s="56">
        <v>0</v>
      </c>
      <c r="AT105" s="56">
        <v>0</v>
      </c>
      <c r="AU105" s="56">
        <v>1</v>
      </c>
      <c r="AV105" s="56">
        <v>2</v>
      </c>
      <c r="AW105" s="56">
        <v>0</v>
      </c>
      <c r="AX105" s="56">
        <v>2</v>
      </c>
      <c r="AY105" s="56">
        <v>0</v>
      </c>
      <c r="AZ105" s="56">
        <v>0</v>
      </c>
      <c r="BA105" s="56">
        <v>0</v>
      </c>
      <c r="BB105" s="56">
        <v>1</v>
      </c>
      <c r="BC105" s="56">
        <v>0</v>
      </c>
      <c r="BD105" s="56">
        <v>0</v>
      </c>
      <c r="BE105" s="56">
        <v>11</v>
      </c>
      <c r="BF105" s="56">
        <v>0</v>
      </c>
      <c r="BG105" s="56">
        <v>0</v>
      </c>
      <c r="BH105" s="56" t="s">
        <v>3455</v>
      </c>
      <c r="BI105" s="56">
        <v>86152</v>
      </c>
      <c r="BJ105" s="56" t="s">
        <v>3455</v>
      </c>
      <c r="BK105" s="56">
        <v>112038</v>
      </c>
      <c r="BL105" s="56">
        <v>118</v>
      </c>
      <c r="BM105" s="56">
        <v>261499</v>
      </c>
      <c r="BN105" s="56">
        <v>63748</v>
      </c>
      <c r="BO105" s="56">
        <v>10</v>
      </c>
      <c r="BP105" s="56">
        <v>213592</v>
      </c>
      <c r="BQ105" s="56">
        <v>4752</v>
      </c>
      <c r="BR105" s="56">
        <v>105573</v>
      </c>
      <c r="BS105" s="56">
        <v>45265</v>
      </c>
      <c r="BT105" s="56">
        <v>79745</v>
      </c>
      <c r="BU105" s="56">
        <v>13248</v>
      </c>
      <c r="BV105" s="56">
        <v>243831</v>
      </c>
      <c r="BW105" s="56">
        <v>16103</v>
      </c>
      <c r="BX105" s="56">
        <v>264686</v>
      </c>
      <c r="BY105" s="56">
        <v>43</v>
      </c>
      <c r="BZ105" s="56">
        <v>8723</v>
      </c>
      <c r="CA105" s="56">
        <v>2515</v>
      </c>
      <c r="CB105" s="56">
        <v>7797</v>
      </c>
      <c r="CC105" s="56">
        <v>1140</v>
      </c>
      <c r="CD105" s="56">
        <v>20175</v>
      </c>
      <c r="CE105" s="56">
        <v>20218</v>
      </c>
      <c r="CF105" s="56">
        <v>0</v>
      </c>
      <c r="CG105" s="56">
        <v>6483</v>
      </c>
      <c r="CH105" s="56">
        <v>724</v>
      </c>
      <c r="CI105" s="56">
        <v>4862</v>
      </c>
      <c r="CJ105" s="56">
        <v>4486</v>
      </c>
      <c r="CK105" s="56">
        <v>31</v>
      </c>
      <c r="CL105" s="56">
        <v>1415</v>
      </c>
      <c r="CM105" s="56">
        <v>0</v>
      </c>
      <c r="CN105" s="56">
        <v>0</v>
      </c>
      <c r="CO105" s="56">
        <v>12069</v>
      </c>
      <c r="CP105" s="56">
        <v>0</v>
      </c>
      <c r="CQ105" s="56">
        <v>12069</v>
      </c>
      <c r="CR105" s="56">
        <v>0</v>
      </c>
      <c r="CS105" s="56">
        <v>797</v>
      </c>
      <c r="CT105" s="56">
        <v>46</v>
      </c>
      <c r="CU105" s="56">
        <v>345</v>
      </c>
      <c r="DA105" s="56">
        <v>1188</v>
      </c>
      <c r="DB105" s="56">
        <v>1188</v>
      </c>
      <c r="DC105" s="56">
        <v>1</v>
      </c>
      <c r="DD105" s="56">
        <v>25.6</v>
      </c>
      <c r="DE105" s="56">
        <v>26.6</v>
      </c>
      <c r="DF105" s="56">
        <v>180</v>
      </c>
      <c r="DG105" s="56">
        <v>5570</v>
      </c>
      <c r="DH105" s="56">
        <v>149258</v>
      </c>
      <c r="DI105" s="56">
        <v>45860</v>
      </c>
      <c r="DJ105" s="56">
        <v>151801</v>
      </c>
      <c r="DK105" s="56">
        <v>22415</v>
      </c>
      <c r="DL105" s="56">
        <v>369334</v>
      </c>
      <c r="DM105" s="56">
        <v>9303</v>
      </c>
      <c r="DN105" s="56">
        <v>643</v>
      </c>
      <c r="DO105" s="56">
        <v>3036</v>
      </c>
      <c r="DP105" s="56">
        <v>25239</v>
      </c>
      <c r="DQ105" s="56">
        <v>13007</v>
      </c>
      <c r="DR105" s="56">
        <v>8091</v>
      </c>
      <c r="DS105" s="56">
        <v>0</v>
      </c>
      <c r="DT105" s="56">
        <v>0</v>
      </c>
      <c r="DU105" s="56">
        <v>12982</v>
      </c>
      <c r="DV105" s="56">
        <v>16928</v>
      </c>
      <c r="DW105" s="56">
        <v>6992</v>
      </c>
      <c r="DX105" s="56">
        <v>76</v>
      </c>
      <c r="DY105" s="56">
        <v>84</v>
      </c>
      <c r="DZ105" s="56">
        <v>90</v>
      </c>
      <c r="EA105" s="56">
        <v>77250</v>
      </c>
      <c r="EB105" s="56">
        <v>4419</v>
      </c>
      <c r="EC105" s="56" t="s">
        <v>777</v>
      </c>
      <c r="ED105" s="56">
        <v>25521</v>
      </c>
      <c r="EE105" s="56">
        <v>162</v>
      </c>
      <c r="EF105" s="56">
        <v>330569</v>
      </c>
      <c r="EG105" s="56">
        <v>0</v>
      </c>
      <c r="EH105" s="56" t="s">
        <v>55</v>
      </c>
      <c r="EI105" s="56">
        <v>10</v>
      </c>
      <c r="EJ105" s="56">
        <v>132555</v>
      </c>
      <c r="EK105" s="56">
        <v>0</v>
      </c>
      <c r="EL105" s="56">
        <v>79</v>
      </c>
      <c r="EM105" s="56">
        <v>392286</v>
      </c>
      <c r="EN105" s="56">
        <v>252721</v>
      </c>
      <c r="EO105" s="56">
        <v>2121</v>
      </c>
      <c r="EP105" s="56">
        <v>71663</v>
      </c>
      <c r="EQ105" s="56">
        <v>22981</v>
      </c>
      <c r="ER105" s="56">
        <v>38518</v>
      </c>
      <c r="ES105" s="56">
        <v>7490</v>
      </c>
      <c r="ET105" s="56">
        <v>18452</v>
      </c>
      <c r="EU105" s="56">
        <v>38811</v>
      </c>
      <c r="EV105" s="56">
        <v>2013</v>
      </c>
      <c r="EW105" s="56">
        <v>5439</v>
      </c>
      <c r="EX105" s="56">
        <v>28175</v>
      </c>
      <c r="EY105" s="56">
        <v>5598</v>
      </c>
      <c r="EZ105" s="56">
        <v>10200</v>
      </c>
      <c r="FA105" s="56">
        <v>0</v>
      </c>
      <c r="FB105" s="56">
        <v>0</v>
      </c>
      <c r="FC105" s="56">
        <v>0</v>
      </c>
      <c r="FD105" s="56">
        <v>0</v>
      </c>
      <c r="FE105" s="56">
        <v>0</v>
      </c>
      <c r="FF105" s="56">
        <v>251461</v>
      </c>
      <c r="FG105" s="56">
        <v>310</v>
      </c>
      <c r="FH105" s="56">
        <v>36838</v>
      </c>
      <c r="FI105" s="56">
        <v>2607</v>
      </c>
      <c r="FJ105" s="56">
        <v>0</v>
      </c>
      <c r="FK105" s="56">
        <v>30764</v>
      </c>
      <c r="FL105" s="56">
        <v>966987</v>
      </c>
      <c r="FM105" s="56">
        <v>21862</v>
      </c>
      <c r="FN105" s="56">
        <v>0</v>
      </c>
      <c r="FO105" s="56">
        <v>53259</v>
      </c>
      <c r="FP105" s="56">
        <v>50</v>
      </c>
      <c r="FQ105" s="56">
        <v>0</v>
      </c>
      <c r="FR105" s="56">
        <v>88</v>
      </c>
      <c r="FS105" s="56">
        <v>0</v>
      </c>
      <c r="FT105" s="56">
        <v>71094</v>
      </c>
      <c r="FU105" s="56">
        <v>57987</v>
      </c>
      <c r="FV105" s="56">
        <v>204340</v>
      </c>
      <c r="FW105" s="56">
        <v>762647</v>
      </c>
      <c r="FX105" s="56" t="s">
        <v>554</v>
      </c>
      <c r="FY105" s="56" t="s">
        <v>554</v>
      </c>
      <c r="FZ105" s="56" t="s">
        <v>554</v>
      </c>
      <c r="GA105" s="56" t="s">
        <v>554</v>
      </c>
      <c r="GB105" s="56" t="s">
        <v>554</v>
      </c>
      <c r="GC105" s="56" t="s">
        <v>554</v>
      </c>
      <c r="GD105" s="56" t="s">
        <v>554</v>
      </c>
      <c r="GE105" s="56" t="s">
        <v>554</v>
      </c>
      <c r="GF105" s="56" t="s">
        <v>554</v>
      </c>
      <c r="GG105" s="56">
        <v>0</v>
      </c>
      <c r="GH105" s="56">
        <v>0</v>
      </c>
      <c r="GI105" s="56">
        <v>0</v>
      </c>
      <c r="GJ105" s="56">
        <v>0</v>
      </c>
      <c r="GK105" s="56">
        <v>0</v>
      </c>
      <c r="GL105" s="56">
        <v>0</v>
      </c>
      <c r="GM105" s="56">
        <v>0</v>
      </c>
      <c r="GN105" s="56" t="s">
        <v>3436</v>
      </c>
      <c r="GO105" s="56" t="s">
        <v>7352</v>
      </c>
      <c r="GP105" s="56" t="s">
        <v>7353</v>
      </c>
      <c r="GQ105" s="56">
        <v>0</v>
      </c>
      <c r="GR105" s="56" t="s">
        <v>554</v>
      </c>
      <c r="GS105" s="56">
        <v>0</v>
      </c>
      <c r="GT105" s="56" t="s">
        <v>554</v>
      </c>
      <c r="GU105" s="56" t="s">
        <v>7354</v>
      </c>
      <c r="GW105" s="56">
        <v>11</v>
      </c>
      <c r="GX105" s="56">
        <v>0</v>
      </c>
      <c r="GY105" s="56">
        <v>0</v>
      </c>
      <c r="GZ105" s="56">
        <v>11</v>
      </c>
      <c r="HA105" s="56">
        <v>0</v>
      </c>
      <c r="HB105" s="56">
        <v>0</v>
      </c>
    </row>
    <row r="106" spans="1:210" ht="12.75" customHeight="1" x14ac:dyDescent="0.3">
      <c r="A106" s="397" t="s">
        <v>214</v>
      </c>
      <c r="B106" s="423">
        <v>18</v>
      </c>
      <c r="C106" s="397" t="s">
        <v>21</v>
      </c>
      <c r="D106" s="397" t="s">
        <v>5860</v>
      </c>
      <c r="E106" s="56" t="s">
        <v>5861</v>
      </c>
      <c r="F106" s="398" t="s">
        <v>900</v>
      </c>
      <c r="G106" s="397">
        <v>36.799999999999997</v>
      </c>
      <c r="H106" s="397">
        <v>0</v>
      </c>
      <c r="I106" s="56" t="s">
        <v>6476</v>
      </c>
      <c r="J106" s="56" t="s">
        <v>38</v>
      </c>
      <c r="L106" s="56" t="s">
        <v>47</v>
      </c>
      <c r="M106" s="56">
        <v>0</v>
      </c>
      <c r="N106" s="56">
        <v>6</v>
      </c>
      <c r="O106" s="56">
        <v>1</v>
      </c>
      <c r="P106" s="56">
        <v>0</v>
      </c>
      <c r="Q106" s="56">
        <v>0</v>
      </c>
      <c r="R106" s="56">
        <v>2</v>
      </c>
      <c r="S106" s="56">
        <v>2</v>
      </c>
      <c r="T106" s="56">
        <v>0</v>
      </c>
      <c r="U106" s="56">
        <v>0</v>
      </c>
      <c r="V106" s="56">
        <v>0</v>
      </c>
      <c r="W106" s="56">
        <v>0</v>
      </c>
      <c r="X106" s="56">
        <v>0</v>
      </c>
      <c r="Y106" s="56">
        <v>0</v>
      </c>
      <c r="Z106" s="56">
        <v>0</v>
      </c>
      <c r="AA106" s="56">
        <v>11</v>
      </c>
      <c r="AB106" s="56">
        <v>0</v>
      </c>
      <c r="AC106" s="56">
        <v>0</v>
      </c>
      <c r="AD106" s="56">
        <v>0</v>
      </c>
      <c r="AE106" s="56">
        <v>0</v>
      </c>
      <c r="AF106" s="56">
        <v>0</v>
      </c>
      <c r="AG106" s="56">
        <v>0</v>
      </c>
      <c r="AH106" s="56">
        <v>0</v>
      </c>
      <c r="AI106" s="56">
        <v>0</v>
      </c>
      <c r="AJ106" s="56">
        <v>0</v>
      </c>
      <c r="AK106" s="56">
        <v>0</v>
      </c>
      <c r="AL106" s="56">
        <v>0</v>
      </c>
      <c r="AM106" s="56">
        <v>0</v>
      </c>
      <c r="AN106" s="56">
        <v>0</v>
      </c>
      <c r="AO106" s="56">
        <v>0</v>
      </c>
      <c r="AP106" s="56">
        <v>0</v>
      </c>
      <c r="AQ106" s="56">
        <v>0</v>
      </c>
      <c r="AR106" s="56">
        <v>6</v>
      </c>
      <c r="AS106" s="56">
        <v>1</v>
      </c>
      <c r="AT106" s="56">
        <v>0</v>
      </c>
      <c r="AU106" s="56">
        <v>0</v>
      </c>
      <c r="AV106" s="56">
        <v>2</v>
      </c>
      <c r="AW106" s="56">
        <v>2</v>
      </c>
      <c r="AX106" s="56">
        <v>0</v>
      </c>
      <c r="AY106" s="56">
        <v>0</v>
      </c>
      <c r="AZ106" s="56">
        <v>0</v>
      </c>
      <c r="BA106" s="56">
        <v>0</v>
      </c>
      <c r="BB106" s="56">
        <v>0</v>
      </c>
      <c r="BC106" s="56">
        <v>0</v>
      </c>
      <c r="BD106" s="56">
        <v>0</v>
      </c>
      <c r="BE106" s="56">
        <v>11</v>
      </c>
      <c r="BF106" s="56">
        <v>1</v>
      </c>
      <c r="BG106" s="56">
        <v>0</v>
      </c>
      <c r="BH106" s="56" t="s">
        <v>2722</v>
      </c>
      <c r="BI106" s="56">
        <v>144567</v>
      </c>
      <c r="BJ106" s="56" t="s">
        <v>2722</v>
      </c>
      <c r="BK106" s="56">
        <v>253300</v>
      </c>
      <c r="BL106" s="56">
        <v>147</v>
      </c>
      <c r="BM106" s="56">
        <v>336526</v>
      </c>
      <c r="BN106" s="56">
        <v>79647</v>
      </c>
      <c r="BO106" s="56">
        <v>11</v>
      </c>
      <c r="BP106" s="56">
        <v>264009</v>
      </c>
      <c r="BQ106" s="56">
        <v>32284</v>
      </c>
      <c r="BR106" s="56">
        <v>64994</v>
      </c>
      <c r="BS106" s="56">
        <v>58236</v>
      </c>
      <c r="BT106" s="56">
        <v>63377</v>
      </c>
      <c r="BU106" s="56">
        <v>18150</v>
      </c>
      <c r="BV106" s="56">
        <v>204757</v>
      </c>
      <c r="BW106" s="56">
        <v>0</v>
      </c>
      <c r="BX106" s="56">
        <v>237041</v>
      </c>
      <c r="BY106" s="56">
        <v>99</v>
      </c>
      <c r="BZ106" s="56">
        <v>10528</v>
      </c>
      <c r="CA106" s="56">
        <v>4210</v>
      </c>
      <c r="CB106" s="56">
        <v>7839</v>
      </c>
      <c r="CC106" s="56">
        <v>3334</v>
      </c>
      <c r="CD106" s="56">
        <v>25911</v>
      </c>
      <c r="CE106" s="56">
        <v>26010</v>
      </c>
      <c r="CF106" s="56">
        <v>1</v>
      </c>
      <c r="CG106" s="56">
        <v>3207</v>
      </c>
      <c r="CH106" s="56">
        <v>648</v>
      </c>
      <c r="CI106" s="56">
        <v>1258</v>
      </c>
      <c r="CJ106" s="56">
        <v>11824</v>
      </c>
      <c r="CK106" s="56">
        <v>2370</v>
      </c>
      <c r="CL106" s="56">
        <v>954</v>
      </c>
      <c r="CM106" s="56">
        <v>0</v>
      </c>
      <c r="CN106" s="56">
        <v>115</v>
      </c>
      <c r="CO106" s="56">
        <v>5113</v>
      </c>
      <c r="CP106" s="56">
        <v>0</v>
      </c>
      <c r="CQ106" s="56">
        <v>5114</v>
      </c>
      <c r="CR106" s="56">
        <v>0</v>
      </c>
      <c r="CS106" s="56">
        <v>207</v>
      </c>
      <c r="CT106" s="56">
        <v>0</v>
      </c>
      <c r="CU106" s="56">
        <v>11</v>
      </c>
      <c r="DA106" s="56">
        <v>218</v>
      </c>
      <c r="DB106" s="56">
        <v>218</v>
      </c>
      <c r="DC106" s="56">
        <v>5.8</v>
      </c>
      <c r="DD106" s="56">
        <v>60.25</v>
      </c>
      <c r="DE106" s="56">
        <v>66.05</v>
      </c>
      <c r="DF106" s="56">
        <v>182</v>
      </c>
      <c r="DG106" s="56">
        <v>2955.5</v>
      </c>
      <c r="DH106" s="56">
        <v>240105</v>
      </c>
      <c r="DI106" s="56">
        <v>92514</v>
      </c>
      <c r="DJ106" s="56">
        <v>227765</v>
      </c>
      <c r="DK106" s="56">
        <v>34257</v>
      </c>
      <c r="DL106" s="56">
        <v>594641</v>
      </c>
      <c r="DM106" s="56">
        <v>13746</v>
      </c>
      <c r="DN106" s="56">
        <v>1022</v>
      </c>
      <c r="DO106" s="56">
        <v>1163</v>
      </c>
      <c r="DP106" s="56">
        <v>39643</v>
      </c>
      <c r="DQ106" s="56">
        <v>62191</v>
      </c>
      <c r="DR106" s="56">
        <v>53220</v>
      </c>
      <c r="DS106" s="56">
        <v>0</v>
      </c>
      <c r="DT106" s="56">
        <v>186</v>
      </c>
      <c r="DU106" s="56">
        <v>15931</v>
      </c>
      <c r="DV106" s="56">
        <v>31617</v>
      </c>
      <c r="DW106" s="56">
        <v>31617</v>
      </c>
      <c r="DX106" s="56">
        <v>91</v>
      </c>
      <c r="DY106" s="56">
        <v>91</v>
      </c>
      <c r="DZ106" s="56">
        <v>91</v>
      </c>
      <c r="EA106" s="56">
        <v>206900</v>
      </c>
      <c r="EB106" s="56">
        <v>3350</v>
      </c>
      <c r="EC106" s="56" t="s">
        <v>54</v>
      </c>
      <c r="ED106" s="56">
        <v>26639</v>
      </c>
      <c r="EE106" s="56">
        <v>49</v>
      </c>
      <c r="EF106" s="56">
        <v>736288</v>
      </c>
      <c r="EG106" s="56">
        <v>0</v>
      </c>
      <c r="EH106" s="56" t="s">
        <v>54</v>
      </c>
      <c r="EI106" s="56">
        <v>0</v>
      </c>
      <c r="EJ106" s="56">
        <v>1600000</v>
      </c>
      <c r="EK106" s="56">
        <v>1206</v>
      </c>
      <c r="EL106" s="56">
        <v>343</v>
      </c>
      <c r="EM106" s="56">
        <v>1665024</v>
      </c>
      <c r="EN106" s="56">
        <v>480202</v>
      </c>
      <c r="EO106" s="56">
        <v>3131</v>
      </c>
      <c r="EP106" s="56">
        <v>63283</v>
      </c>
      <c r="EQ106" s="56">
        <v>39123</v>
      </c>
      <c r="ER106" s="56">
        <v>16250</v>
      </c>
      <c r="ES106" s="56">
        <v>8220</v>
      </c>
      <c r="ET106" s="56">
        <v>4490</v>
      </c>
      <c r="EU106" s="56">
        <v>4502</v>
      </c>
      <c r="EV106" s="56">
        <v>0</v>
      </c>
      <c r="EW106" s="56">
        <v>128</v>
      </c>
      <c r="EX106" s="56" t="s">
        <v>3434</v>
      </c>
      <c r="EY106" s="56" t="s">
        <v>3434</v>
      </c>
      <c r="EZ106" s="56" t="s">
        <v>3434</v>
      </c>
      <c r="FA106" s="56">
        <v>0</v>
      </c>
      <c r="FB106" s="56" t="s">
        <v>3434</v>
      </c>
      <c r="FC106" s="56">
        <v>76920</v>
      </c>
      <c r="FD106" s="56">
        <v>2943</v>
      </c>
      <c r="FE106" s="56">
        <v>58226</v>
      </c>
      <c r="FF106" s="56">
        <v>277216</v>
      </c>
      <c r="FG106" s="56">
        <v>0</v>
      </c>
      <c r="FH106" s="56">
        <v>82758</v>
      </c>
      <c r="FI106" s="56">
        <v>19355</v>
      </c>
      <c r="FJ106" s="56">
        <v>1255</v>
      </c>
      <c r="FK106" s="56">
        <v>1326959</v>
      </c>
      <c r="FL106" s="56">
        <v>3852769</v>
      </c>
      <c r="FM106" s="56">
        <v>14256</v>
      </c>
      <c r="FN106" s="56">
        <v>0</v>
      </c>
      <c r="FO106" s="56">
        <v>25520</v>
      </c>
      <c r="FP106" s="56">
        <v>2608</v>
      </c>
      <c r="FQ106" s="56">
        <v>0</v>
      </c>
      <c r="FR106" s="56">
        <v>35749</v>
      </c>
      <c r="FS106" s="56">
        <v>26861</v>
      </c>
      <c r="FT106" s="56">
        <v>64776</v>
      </c>
      <c r="FU106" s="56">
        <v>0</v>
      </c>
      <c r="FV106" s="56">
        <v>169770</v>
      </c>
      <c r="FW106" s="56">
        <v>3682999</v>
      </c>
      <c r="FX106" s="56">
        <v>204320</v>
      </c>
      <c r="FY106" s="56">
        <v>1622548</v>
      </c>
      <c r="FZ106" s="56">
        <v>287672</v>
      </c>
      <c r="GA106" s="56">
        <v>277216</v>
      </c>
      <c r="GB106" s="56">
        <v>1326959</v>
      </c>
      <c r="GC106" s="56">
        <v>3514395</v>
      </c>
      <c r="GD106" s="56">
        <v>169770</v>
      </c>
      <c r="GE106" s="56">
        <v>3344625</v>
      </c>
      <c r="GF106" s="56">
        <v>204320</v>
      </c>
      <c r="GG106" s="56">
        <v>619185</v>
      </c>
      <c r="GH106" s="56">
        <v>31252</v>
      </c>
      <c r="GI106" s="56">
        <v>851</v>
      </c>
      <c r="GJ106" s="56">
        <v>0</v>
      </c>
      <c r="GK106" s="56">
        <v>0</v>
      </c>
      <c r="GL106" s="56">
        <v>0</v>
      </c>
      <c r="GM106" s="56">
        <v>651288</v>
      </c>
      <c r="GN106" s="56" t="s">
        <v>7355</v>
      </c>
      <c r="GO106" s="56" t="s">
        <v>554</v>
      </c>
      <c r="GP106" s="56" t="s">
        <v>7356</v>
      </c>
      <c r="GQ106" s="56" t="s">
        <v>7357</v>
      </c>
      <c r="GR106" s="56">
        <v>0</v>
      </c>
      <c r="GS106" s="56" t="s">
        <v>554</v>
      </c>
      <c r="GT106" s="56" t="s">
        <v>554</v>
      </c>
      <c r="GU106" s="56" t="s">
        <v>7358</v>
      </c>
      <c r="GW106" s="56">
        <v>11</v>
      </c>
      <c r="GX106" s="56">
        <v>0</v>
      </c>
      <c r="GY106" s="56">
        <v>11</v>
      </c>
      <c r="GZ106" s="56">
        <v>0</v>
      </c>
      <c r="HA106" s="56">
        <v>0</v>
      </c>
      <c r="HB106" s="56">
        <v>0</v>
      </c>
    </row>
    <row r="107" spans="1:210" ht="12.75" customHeight="1" x14ac:dyDescent="0.3">
      <c r="A107" s="397" t="s">
        <v>214</v>
      </c>
      <c r="B107" s="423">
        <v>19</v>
      </c>
      <c r="C107" s="397" t="s">
        <v>21</v>
      </c>
      <c r="D107" s="397" t="s">
        <v>5862</v>
      </c>
      <c r="E107" s="56" t="s">
        <v>2968</v>
      </c>
      <c r="F107" s="398" t="s">
        <v>900</v>
      </c>
      <c r="G107" s="397">
        <v>36.799999999999997</v>
      </c>
      <c r="H107" s="397">
        <v>0</v>
      </c>
      <c r="I107" s="56" t="s">
        <v>6476</v>
      </c>
      <c r="J107" s="56" t="s">
        <v>38</v>
      </c>
      <c r="L107" s="56" t="s">
        <v>49</v>
      </c>
      <c r="M107" s="56">
        <v>0</v>
      </c>
      <c r="N107" s="56">
        <v>0</v>
      </c>
      <c r="O107" s="56">
        <v>1</v>
      </c>
      <c r="P107" s="56">
        <v>5</v>
      </c>
      <c r="Q107" s="56">
        <v>0</v>
      </c>
      <c r="R107" s="56">
        <v>0</v>
      </c>
      <c r="S107" s="56">
        <v>3</v>
      </c>
      <c r="T107" s="56">
        <v>0</v>
      </c>
      <c r="U107" s="56">
        <v>0</v>
      </c>
      <c r="V107" s="56">
        <v>0</v>
      </c>
      <c r="W107" s="56">
        <v>0</v>
      </c>
      <c r="X107" s="56">
        <v>1</v>
      </c>
      <c r="Y107" s="56">
        <v>0</v>
      </c>
      <c r="Z107" s="56">
        <v>0</v>
      </c>
      <c r="AA107" s="56">
        <v>10</v>
      </c>
      <c r="AB107" s="56">
        <v>0</v>
      </c>
      <c r="AC107" s="56">
        <v>0</v>
      </c>
      <c r="AD107" s="56">
        <v>0</v>
      </c>
      <c r="AE107" s="56">
        <v>0</v>
      </c>
      <c r="AF107" s="56">
        <v>0</v>
      </c>
      <c r="AG107" s="56">
        <v>0</v>
      </c>
      <c r="AH107" s="56">
        <v>0</v>
      </c>
      <c r="AI107" s="56">
        <v>0</v>
      </c>
      <c r="AJ107" s="56">
        <v>0</v>
      </c>
      <c r="AK107" s="56">
        <v>0</v>
      </c>
      <c r="AL107" s="56">
        <v>0</v>
      </c>
      <c r="AM107" s="56">
        <v>0</v>
      </c>
      <c r="AN107" s="56">
        <v>0</v>
      </c>
      <c r="AO107" s="56">
        <v>0</v>
      </c>
      <c r="AP107" s="56">
        <v>0</v>
      </c>
      <c r="AQ107" s="56">
        <v>0</v>
      </c>
      <c r="AR107" s="56">
        <v>0</v>
      </c>
      <c r="AS107" s="56">
        <v>1</v>
      </c>
      <c r="AT107" s="56">
        <v>5</v>
      </c>
      <c r="AU107" s="56">
        <v>0</v>
      </c>
      <c r="AV107" s="56">
        <v>0</v>
      </c>
      <c r="AW107" s="56">
        <v>3</v>
      </c>
      <c r="AX107" s="56">
        <v>0</v>
      </c>
      <c r="AY107" s="56">
        <v>0</v>
      </c>
      <c r="AZ107" s="56">
        <v>0</v>
      </c>
      <c r="BA107" s="56">
        <v>0</v>
      </c>
      <c r="BB107" s="56">
        <v>1</v>
      </c>
      <c r="BC107" s="56">
        <v>0</v>
      </c>
      <c r="BD107" s="56">
        <v>0</v>
      </c>
      <c r="BE107" s="56">
        <v>10</v>
      </c>
      <c r="BF107" s="56">
        <v>0</v>
      </c>
      <c r="BG107" s="56">
        <v>0</v>
      </c>
      <c r="BH107" s="56" t="s">
        <v>6533</v>
      </c>
      <c r="BI107" s="56">
        <v>76937</v>
      </c>
      <c r="BJ107" s="56" t="s">
        <v>6533</v>
      </c>
      <c r="BK107" s="56">
        <v>288000</v>
      </c>
      <c r="BL107" s="56">
        <v>151</v>
      </c>
      <c r="BM107" s="56">
        <v>261867</v>
      </c>
      <c r="BN107" s="56">
        <v>72886</v>
      </c>
      <c r="BO107" s="56">
        <v>10</v>
      </c>
      <c r="BP107" s="56">
        <v>413584</v>
      </c>
      <c r="BQ107" s="56">
        <v>86149</v>
      </c>
      <c r="BR107" s="56">
        <v>69769</v>
      </c>
      <c r="BS107" s="56">
        <v>80946</v>
      </c>
      <c r="BT107" s="56">
        <v>79929</v>
      </c>
      <c r="BU107" s="56">
        <v>20015</v>
      </c>
      <c r="BV107" s="56">
        <v>250659</v>
      </c>
      <c r="BW107" s="56">
        <v>51780</v>
      </c>
      <c r="BX107" s="56">
        <v>388588</v>
      </c>
      <c r="BY107" s="56">
        <v>1207</v>
      </c>
      <c r="BZ107" s="56">
        <v>4150</v>
      </c>
      <c r="CA107" s="56">
        <v>3046</v>
      </c>
      <c r="CB107" s="56">
        <v>4524</v>
      </c>
      <c r="CC107" s="56">
        <v>1027</v>
      </c>
      <c r="CD107" s="56">
        <v>12747</v>
      </c>
      <c r="CE107" s="56">
        <v>13954</v>
      </c>
      <c r="CF107" s="56">
        <v>0</v>
      </c>
      <c r="CG107" s="56">
        <v>4677</v>
      </c>
      <c r="CH107" s="56">
        <v>1255</v>
      </c>
      <c r="CI107" s="56">
        <v>12939</v>
      </c>
      <c r="CJ107" s="56">
        <v>1310</v>
      </c>
      <c r="CK107" s="56">
        <v>8340</v>
      </c>
      <c r="CL107" s="56">
        <v>873</v>
      </c>
      <c r="CM107" s="56">
        <v>15000000</v>
      </c>
      <c r="CN107" s="56">
        <v>0</v>
      </c>
      <c r="CO107" s="56">
        <v>18871</v>
      </c>
      <c r="CP107" s="56">
        <v>302</v>
      </c>
      <c r="CQ107" s="56">
        <v>19173</v>
      </c>
      <c r="CR107" s="56">
        <v>0</v>
      </c>
      <c r="CS107" s="56">
        <v>241</v>
      </c>
      <c r="CT107" s="56">
        <v>1</v>
      </c>
      <c r="CU107" s="56">
        <v>304</v>
      </c>
      <c r="DA107" s="56">
        <v>546</v>
      </c>
      <c r="DB107" s="56">
        <v>546</v>
      </c>
      <c r="DC107" s="56">
        <v>5</v>
      </c>
      <c r="DD107" s="56">
        <v>36.74</v>
      </c>
      <c r="DE107" s="56">
        <v>41.74</v>
      </c>
      <c r="DF107" s="56">
        <v>192</v>
      </c>
      <c r="DG107" s="56">
        <v>15108</v>
      </c>
      <c r="DH107" s="56">
        <v>151085</v>
      </c>
      <c r="DI107" s="56">
        <v>62745</v>
      </c>
      <c r="DJ107" s="56">
        <v>134633</v>
      </c>
      <c r="DK107" s="56">
        <v>18686</v>
      </c>
      <c r="DL107" s="56">
        <v>367149</v>
      </c>
      <c r="DM107" s="56">
        <v>10831</v>
      </c>
      <c r="DN107" s="56">
        <v>1036</v>
      </c>
      <c r="DO107" s="56">
        <v>3038</v>
      </c>
      <c r="DP107" s="56">
        <v>11022</v>
      </c>
      <c r="DQ107" s="56">
        <v>31162</v>
      </c>
      <c r="DR107" s="56">
        <v>13787</v>
      </c>
      <c r="DS107" s="56">
        <v>33278</v>
      </c>
      <c r="DT107" s="56">
        <v>0</v>
      </c>
      <c r="DU107" s="56">
        <v>14905</v>
      </c>
      <c r="DV107" s="56">
        <v>22426</v>
      </c>
      <c r="DW107" s="56">
        <v>10422</v>
      </c>
      <c r="DX107" s="56">
        <v>51</v>
      </c>
      <c r="DY107" s="56">
        <v>60.5</v>
      </c>
      <c r="DZ107" s="56">
        <v>71.150000000000006</v>
      </c>
      <c r="EA107" s="56">
        <v>228600</v>
      </c>
      <c r="EB107" s="56" t="s">
        <v>554</v>
      </c>
      <c r="EC107" s="56" t="s">
        <v>777</v>
      </c>
      <c r="ED107" s="56">
        <v>18609</v>
      </c>
      <c r="EE107" s="56">
        <v>56</v>
      </c>
      <c r="EF107" s="56">
        <v>896271</v>
      </c>
      <c r="EG107" s="56">
        <v>0</v>
      </c>
      <c r="EH107" s="56" t="s">
        <v>777</v>
      </c>
      <c r="EI107" s="56">
        <v>8</v>
      </c>
      <c r="EJ107" s="56">
        <v>43864</v>
      </c>
      <c r="EK107" s="56">
        <v>166</v>
      </c>
      <c r="EL107" s="56">
        <v>76</v>
      </c>
      <c r="EM107" s="56">
        <v>1138569</v>
      </c>
      <c r="EN107" s="56">
        <v>610359</v>
      </c>
      <c r="EO107" s="56">
        <v>15584</v>
      </c>
      <c r="EP107" s="56">
        <v>41974</v>
      </c>
      <c r="EQ107" s="56">
        <v>22824</v>
      </c>
      <c r="ER107" s="56">
        <v>37440</v>
      </c>
      <c r="ES107" s="56" t="s">
        <v>3429</v>
      </c>
      <c r="ET107" s="56">
        <v>4852</v>
      </c>
      <c r="EU107" s="56">
        <v>10334</v>
      </c>
      <c r="EV107" s="56" t="s">
        <v>3429</v>
      </c>
      <c r="EW107" s="56">
        <v>4708</v>
      </c>
      <c r="EX107" s="56">
        <v>17500</v>
      </c>
      <c r="EY107" s="56">
        <v>6016</v>
      </c>
      <c r="EZ107" s="56">
        <v>11011</v>
      </c>
      <c r="FA107" s="56">
        <v>7905</v>
      </c>
      <c r="FB107" s="56">
        <v>0</v>
      </c>
      <c r="FC107" s="56">
        <v>24431</v>
      </c>
      <c r="FD107" s="56">
        <v>0</v>
      </c>
      <c r="FE107" s="56">
        <v>185</v>
      </c>
      <c r="FF107" s="56">
        <v>204764</v>
      </c>
      <c r="FG107" s="56">
        <v>89656</v>
      </c>
      <c r="FH107" s="56">
        <v>74255</v>
      </c>
      <c r="FI107" s="56">
        <v>11383</v>
      </c>
      <c r="FJ107" s="56">
        <v>43988</v>
      </c>
      <c r="FK107" s="56">
        <v>480965</v>
      </c>
      <c r="FL107" s="56">
        <v>2653939</v>
      </c>
      <c r="FM107" s="56">
        <v>0</v>
      </c>
      <c r="FN107" s="56">
        <v>0</v>
      </c>
      <c r="FO107" s="56">
        <v>35873</v>
      </c>
      <c r="FP107" s="56">
        <v>3555</v>
      </c>
      <c r="FQ107" s="56">
        <v>0</v>
      </c>
      <c r="FR107" s="56">
        <v>73361</v>
      </c>
      <c r="FS107" s="56">
        <v>0</v>
      </c>
      <c r="FT107" s="56">
        <v>49285</v>
      </c>
      <c r="FU107" s="56">
        <v>153294</v>
      </c>
      <c r="FV107" s="56">
        <v>315368</v>
      </c>
      <c r="FW107" s="56">
        <v>2338571</v>
      </c>
      <c r="FX107" s="56">
        <v>459982</v>
      </c>
      <c r="FY107" s="56">
        <v>1235600</v>
      </c>
      <c r="FZ107" s="56">
        <v>624600</v>
      </c>
      <c r="GA107" s="56">
        <v>166300</v>
      </c>
      <c r="GB107" s="56">
        <v>667496</v>
      </c>
      <c r="GC107" s="56">
        <v>2693996</v>
      </c>
      <c r="GD107" s="56">
        <v>255600</v>
      </c>
      <c r="GE107" s="56">
        <v>2438396</v>
      </c>
      <c r="GF107" s="56">
        <v>410400</v>
      </c>
      <c r="GG107" s="56">
        <v>0</v>
      </c>
      <c r="GH107" s="56">
        <v>0</v>
      </c>
      <c r="GI107" s="56">
        <v>0</v>
      </c>
      <c r="GJ107" s="56">
        <v>0</v>
      </c>
      <c r="GK107" s="56">
        <v>0</v>
      </c>
      <c r="GL107" s="56">
        <v>0</v>
      </c>
      <c r="GM107" s="56">
        <v>0</v>
      </c>
      <c r="GN107" s="56" t="s">
        <v>554</v>
      </c>
      <c r="GO107" s="56" t="s">
        <v>554</v>
      </c>
      <c r="GP107" s="56" t="s">
        <v>554</v>
      </c>
      <c r="GQ107" s="56">
        <v>0</v>
      </c>
      <c r="GR107" s="56">
        <v>0</v>
      </c>
      <c r="GS107" s="56" t="s">
        <v>554</v>
      </c>
      <c r="GT107" s="56" t="s">
        <v>554</v>
      </c>
      <c r="GU107" s="56" t="s">
        <v>554</v>
      </c>
      <c r="GW107" s="56">
        <v>10</v>
      </c>
      <c r="GX107" s="56">
        <v>0</v>
      </c>
      <c r="GY107" s="56">
        <v>10</v>
      </c>
      <c r="GZ107" s="56">
        <v>0</v>
      </c>
      <c r="HA107" s="56">
        <v>0</v>
      </c>
      <c r="HB107" s="56">
        <v>0</v>
      </c>
    </row>
    <row r="108" spans="1:210" ht="12.75" customHeight="1" x14ac:dyDescent="0.3">
      <c r="A108" s="397" t="s">
        <v>214</v>
      </c>
      <c r="B108" s="423">
        <v>20</v>
      </c>
      <c r="C108" s="397" t="s">
        <v>21</v>
      </c>
      <c r="D108" s="397" t="s">
        <v>5863</v>
      </c>
      <c r="E108" s="56" t="s">
        <v>2969</v>
      </c>
      <c r="F108" s="398" t="s">
        <v>900</v>
      </c>
      <c r="G108" s="397">
        <v>44.8</v>
      </c>
      <c r="H108" s="397">
        <v>0</v>
      </c>
      <c r="I108" s="56" t="s">
        <v>6476</v>
      </c>
      <c r="J108" s="56" t="s">
        <v>38</v>
      </c>
      <c r="L108" s="56" t="s">
        <v>51</v>
      </c>
      <c r="M108" s="56">
        <v>0</v>
      </c>
      <c r="N108" s="56">
        <v>0</v>
      </c>
      <c r="O108" s="56">
        <v>0</v>
      </c>
      <c r="P108" s="56">
        <v>0</v>
      </c>
      <c r="Q108" s="56">
        <v>0</v>
      </c>
      <c r="R108" s="56">
        <v>1</v>
      </c>
      <c r="S108" s="56">
        <v>0</v>
      </c>
      <c r="T108" s="56">
        <v>1</v>
      </c>
      <c r="U108" s="56">
        <v>3</v>
      </c>
      <c r="V108" s="56">
        <v>2</v>
      </c>
      <c r="W108" s="56">
        <v>0</v>
      </c>
      <c r="X108" s="56">
        <v>0</v>
      </c>
      <c r="Y108" s="56">
        <v>1</v>
      </c>
      <c r="Z108" s="56">
        <v>0</v>
      </c>
      <c r="AA108" s="56">
        <v>8</v>
      </c>
      <c r="AB108" s="56">
        <v>0</v>
      </c>
      <c r="AC108" s="56">
        <v>0</v>
      </c>
      <c r="AD108" s="56">
        <v>0</v>
      </c>
      <c r="AE108" s="56">
        <v>0</v>
      </c>
      <c r="AF108" s="56">
        <v>0</v>
      </c>
      <c r="AG108" s="56">
        <v>0</v>
      </c>
      <c r="AH108" s="56">
        <v>0</v>
      </c>
      <c r="AI108" s="56">
        <v>0</v>
      </c>
      <c r="AJ108" s="56">
        <v>0</v>
      </c>
      <c r="AK108" s="56">
        <v>0</v>
      </c>
      <c r="AL108" s="56">
        <v>0</v>
      </c>
      <c r="AM108" s="56">
        <v>0</v>
      </c>
      <c r="AN108" s="56">
        <v>0</v>
      </c>
      <c r="AO108" s="56">
        <v>0</v>
      </c>
      <c r="AP108" s="56">
        <v>0</v>
      </c>
      <c r="AQ108" s="56">
        <v>0</v>
      </c>
      <c r="AR108" s="56">
        <v>0</v>
      </c>
      <c r="AS108" s="56">
        <v>0</v>
      </c>
      <c r="AT108" s="56">
        <v>0</v>
      </c>
      <c r="AU108" s="56">
        <v>0</v>
      </c>
      <c r="AV108" s="56">
        <v>1</v>
      </c>
      <c r="AW108" s="56">
        <v>0</v>
      </c>
      <c r="AX108" s="56">
        <v>1</v>
      </c>
      <c r="AY108" s="56">
        <v>3</v>
      </c>
      <c r="AZ108" s="56">
        <v>2</v>
      </c>
      <c r="BA108" s="56">
        <v>0</v>
      </c>
      <c r="BB108" s="56">
        <v>0</v>
      </c>
      <c r="BC108" s="56">
        <v>1</v>
      </c>
      <c r="BD108" s="56">
        <v>0</v>
      </c>
      <c r="BE108" s="56">
        <v>8</v>
      </c>
      <c r="BF108" s="56">
        <v>0</v>
      </c>
      <c r="BG108" s="56">
        <v>0</v>
      </c>
      <c r="BH108" s="56" t="s">
        <v>2741</v>
      </c>
      <c r="BI108" s="56">
        <v>171468</v>
      </c>
      <c r="BJ108" s="56" t="s">
        <v>2741</v>
      </c>
      <c r="BK108" s="56">
        <v>206723</v>
      </c>
      <c r="BL108" s="56">
        <v>65</v>
      </c>
      <c r="BM108" s="56" t="s">
        <v>554</v>
      </c>
      <c r="BN108" s="56" t="s">
        <v>554</v>
      </c>
      <c r="BO108" s="56">
        <v>7</v>
      </c>
      <c r="BP108" s="56">
        <v>289597</v>
      </c>
      <c r="BQ108" s="56">
        <v>13657</v>
      </c>
      <c r="BR108" s="56">
        <v>56653</v>
      </c>
      <c r="BS108" s="56">
        <v>66219</v>
      </c>
      <c r="BT108" s="56">
        <v>47152</v>
      </c>
      <c r="BU108" s="56">
        <v>9626</v>
      </c>
      <c r="BV108" s="56">
        <v>179650</v>
      </c>
      <c r="BW108" s="56">
        <v>53835</v>
      </c>
      <c r="BX108" s="56">
        <v>247142</v>
      </c>
      <c r="BY108" s="56">
        <v>198</v>
      </c>
      <c r="BZ108" s="56">
        <v>3108</v>
      </c>
      <c r="CA108" s="56">
        <v>1581</v>
      </c>
      <c r="CB108" s="56">
        <v>4263</v>
      </c>
      <c r="CC108" s="56">
        <v>534</v>
      </c>
      <c r="CD108" s="56">
        <v>9486</v>
      </c>
      <c r="CE108" s="56">
        <v>9684</v>
      </c>
      <c r="CF108" s="56">
        <v>0</v>
      </c>
      <c r="CG108" s="56">
        <v>5887</v>
      </c>
      <c r="CH108" s="56">
        <v>609</v>
      </c>
      <c r="CI108" s="56">
        <v>4732</v>
      </c>
      <c r="CJ108" s="56">
        <v>1390</v>
      </c>
      <c r="CK108" s="56">
        <v>146</v>
      </c>
      <c r="CL108" s="56">
        <v>81</v>
      </c>
      <c r="CM108" s="56">
        <v>0</v>
      </c>
      <c r="CN108" s="56">
        <v>0</v>
      </c>
      <c r="CO108" s="56">
        <v>11228</v>
      </c>
      <c r="CP108" s="56">
        <v>0</v>
      </c>
      <c r="CQ108" s="56">
        <v>11228</v>
      </c>
      <c r="CR108" s="56">
        <v>0</v>
      </c>
      <c r="CS108" s="56">
        <v>178</v>
      </c>
      <c r="CT108" s="56">
        <v>89</v>
      </c>
      <c r="CU108" s="56">
        <v>81</v>
      </c>
      <c r="DA108" s="56">
        <v>348</v>
      </c>
      <c r="DB108" s="56">
        <v>348</v>
      </c>
      <c r="DC108" s="56">
        <v>2.5</v>
      </c>
      <c r="DD108" s="56">
        <v>23.6</v>
      </c>
      <c r="DE108" s="56">
        <v>26.1</v>
      </c>
      <c r="DF108" s="56" t="s">
        <v>554</v>
      </c>
      <c r="DG108" s="56">
        <v>947</v>
      </c>
      <c r="DH108" s="56">
        <v>128644</v>
      </c>
      <c r="DI108" s="56">
        <v>89723</v>
      </c>
      <c r="DJ108" s="56">
        <v>164110</v>
      </c>
      <c r="DK108" s="56">
        <v>25046</v>
      </c>
      <c r="DL108" s="56">
        <v>407523</v>
      </c>
      <c r="DM108" s="56">
        <v>3689</v>
      </c>
      <c r="DN108" s="56">
        <v>1380</v>
      </c>
      <c r="DO108" s="56">
        <v>1819</v>
      </c>
      <c r="DP108" s="56">
        <v>11344</v>
      </c>
      <c r="DQ108" s="56">
        <v>10891</v>
      </c>
      <c r="DR108" s="56" t="s">
        <v>554</v>
      </c>
      <c r="DS108" s="56">
        <v>0</v>
      </c>
      <c r="DT108" s="56">
        <v>0</v>
      </c>
      <c r="DU108" s="56">
        <v>6888</v>
      </c>
      <c r="DV108" s="56">
        <v>15625</v>
      </c>
      <c r="DW108" s="56">
        <v>15625</v>
      </c>
      <c r="DX108" s="56" t="s">
        <v>554</v>
      </c>
      <c r="DY108" s="56" t="s">
        <v>554</v>
      </c>
      <c r="DZ108" s="56" t="s">
        <v>554</v>
      </c>
      <c r="EA108" s="56" t="s">
        <v>554</v>
      </c>
      <c r="EB108" s="56" t="s">
        <v>554</v>
      </c>
      <c r="EC108" s="56" t="s">
        <v>554</v>
      </c>
      <c r="ED108" s="56">
        <v>13280</v>
      </c>
      <c r="EE108" s="56">
        <v>391</v>
      </c>
      <c r="EF108" s="56">
        <v>361584</v>
      </c>
      <c r="EG108" s="56" t="s">
        <v>554</v>
      </c>
      <c r="EH108" s="56" t="s">
        <v>55</v>
      </c>
      <c r="EI108" s="56">
        <v>7</v>
      </c>
      <c r="EJ108" s="56" t="s">
        <v>554</v>
      </c>
      <c r="EK108" s="56" t="s">
        <v>554</v>
      </c>
      <c r="EL108" s="56" t="s">
        <v>554</v>
      </c>
      <c r="EM108" s="56">
        <v>723549</v>
      </c>
      <c r="EN108" s="56">
        <v>304880</v>
      </c>
      <c r="EO108" s="56">
        <v>898</v>
      </c>
      <c r="EP108" s="56">
        <v>34703</v>
      </c>
      <c r="EQ108" s="56">
        <v>16333</v>
      </c>
      <c r="ER108" s="56">
        <v>27488</v>
      </c>
      <c r="ES108" s="56" t="s">
        <v>3429</v>
      </c>
      <c r="ET108" s="56">
        <v>7794</v>
      </c>
      <c r="EU108" s="56">
        <v>8803</v>
      </c>
      <c r="EV108" s="56" t="s">
        <v>3426</v>
      </c>
      <c r="EW108" s="56">
        <v>837</v>
      </c>
      <c r="EX108" s="56">
        <v>7300</v>
      </c>
      <c r="EY108" s="56">
        <v>2400</v>
      </c>
      <c r="EZ108" s="56">
        <v>0</v>
      </c>
      <c r="FA108" s="56">
        <v>0</v>
      </c>
      <c r="FB108" s="56">
        <v>0</v>
      </c>
      <c r="FC108" s="56">
        <v>0</v>
      </c>
      <c r="FD108" s="56">
        <v>3610</v>
      </c>
      <c r="FE108" s="56">
        <v>0</v>
      </c>
      <c r="FF108" s="56">
        <v>110166</v>
      </c>
      <c r="FG108" s="56">
        <v>0</v>
      </c>
      <c r="FH108" s="56">
        <v>0</v>
      </c>
      <c r="FI108" s="56">
        <v>10947</v>
      </c>
      <c r="FJ108" s="56">
        <v>0</v>
      </c>
      <c r="FK108" s="56">
        <v>475982</v>
      </c>
      <c r="FL108" s="56">
        <v>1625524</v>
      </c>
      <c r="FM108" s="56">
        <v>22463</v>
      </c>
      <c r="FN108" s="56" t="s">
        <v>7359</v>
      </c>
      <c r="FO108" s="56">
        <v>85669</v>
      </c>
      <c r="FP108" s="56">
        <v>3839</v>
      </c>
      <c r="FQ108" s="56">
        <v>0</v>
      </c>
      <c r="FR108" s="56">
        <v>40000</v>
      </c>
      <c r="FS108" s="56">
        <v>0</v>
      </c>
      <c r="FT108" s="56">
        <v>162171</v>
      </c>
      <c r="FU108" s="56">
        <v>0</v>
      </c>
      <c r="FV108" s="56">
        <v>314142</v>
      </c>
      <c r="FW108" s="56">
        <v>1311382</v>
      </c>
      <c r="FX108" s="56">
        <v>0</v>
      </c>
      <c r="FY108" s="56">
        <v>760000</v>
      </c>
      <c r="FZ108" s="56">
        <v>290000</v>
      </c>
      <c r="GA108" s="56">
        <v>110000</v>
      </c>
      <c r="GB108" s="56">
        <v>500000</v>
      </c>
      <c r="GC108" s="56">
        <v>1660000</v>
      </c>
      <c r="GD108" s="56">
        <v>160000</v>
      </c>
      <c r="GE108" s="56">
        <v>1500000</v>
      </c>
      <c r="GF108" s="56">
        <v>0</v>
      </c>
      <c r="GG108" s="56" t="s">
        <v>554</v>
      </c>
      <c r="GH108" s="56" t="s">
        <v>554</v>
      </c>
      <c r="GI108" s="56" t="s">
        <v>554</v>
      </c>
      <c r="GJ108" s="56" t="s">
        <v>554</v>
      </c>
      <c r="GK108" s="56" t="s">
        <v>554</v>
      </c>
      <c r="GL108" s="56" t="s">
        <v>554</v>
      </c>
      <c r="GM108" s="56" t="s">
        <v>554</v>
      </c>
      <c r="GN108" s="56" t="s">
        <v>554</v>
      </c>
      <c r="GO108" s="56" t="s">
        <v>554</v>
      </c>
      <c r="GP108" s="56" t="s">
        <v>7360</v>
      </c>
      <c r="GQ108" s="56" t="s">
        <v>7361</v>
      </c>
      <c r="GR108" s="56" t="s">
        <v>554</v>
      </c>
      <c r="GS108" s="56" t="s">
        <v>554</v>
      </c>
      <c r="GT108" s="56" t="s">
        <v>554</v>
      </c>
      <c r="GU108" s="56" t="s">
        <v>7362</v>
      </c>
      <c r="GW108" s="56">
        <v>8</v>
      </c>
      <c r="GX108" s="56">
        <v>0</v>
      </c>
      <c r="GY108" s="56">
        <v>8</v>
      </c>
      <c r="GZ108" s="56">
        <v>0</v>
      </c>
      <c r="HA108" s="56">
        <v>0</v>
      </c>
      <c r="HB108" s="56">
        <v>0</v>
      </c>
    </row>
    <row r="109" spans="1:210" ht="12.75" customHeight="1" x14ac:dyDescent="0.3">
      <c r="A109" s="397" t="s">
        <v>214</v>
      </c>
      <c r="B109" s="423">
        <v>21</v>
      </c>
      <c r="C109" s="397" t="s">
        <v>21</v>
      </c>
      <c r="D109" s="397" t="s">
        <v>5864</v>
      </c>
      <c r="E109" s="56" t="s">
        <v>2970</v>
      </c>
      <c r="F109" s="398" t="s">
        <v>900</v>
      </c>
      <c r="G109" s="397">
        <v>37</v>
      </c>
      <c r="H109" s="397">
        <v>0</v>
      </c>
      <c r="I109" s="56" t="s">
        <v>6476</v>
      </c>
      <c r="J109" s="56" t="s">
        <v>38</v>
      </c>
      <c r="L109" s="56" t="s">
        <v>96</v>
      </c>
      <c r="M109" s="56" t="s">
        <v>554</v>
      </c>
      <c r="N109" s="56" t="s">
        <v>554</v>
      </c>
      <c r="O109" s="56" t="s">
        <v>554</v>
      </c>
      <c r="P109" s="56" t="s">
        <v>554</v>
      </c>
      <c r="Q109" s="56" t="s">
        <v>554</v>
      </c>
      <c r="R109" s="56" t="s">
        <v>554</v>
      </c>
      <c r="S109" s="56" t="s">
        <v>554</v>
      </c>
      <c r="T109" s="56" t="s">
        <v>554</v>
      </c>
      <c r="U109" s="56" t="s">
        <v>554</v>
      </c>
      <c r="V109" s="56" t="s">
        <v>554</v>
      </c>
      <c r="W109" s="56" t="s">
        <v>554</v>
      </c>
      <c r="X109" s="56" t="s">
        <v>554</v>
      </c>
      <c r="Y109" s="56" t="s">
        <v>554</v>
      </c>
      <c r="Z109" s="56" t="s">
        <v>554</v>
      </c>
      <c r="AA109" s="56" t="s">
        <v>554</v>
      </c>
      <c r="AB109" s="56" t="s">
        <v>554</v>
      </c>
      <c r="AC109" s="56" t="s">
        <v>554</v>
      </c>
      <c r="AD109" s="56" t="s">
        <v>554</v>
      </c>
      <c r="AE109" s="56" t="s">
        <v>554</v>
      </c>
      <c r="AF109" s="56" t="s">
        <v>554</v>
      </c>
      <c r="AG109" s="56" t="s">
        <v>554</v>
      </c>
      <c r="AH109" s="56" t="s">
        <v>554</v>
      </c>
      <c r="AI109" s="56" t="s">
        <v>554</v>
      </c>
      <c r="AJ109" s="56" t="s">
        <v>554</v>
      </c>
      <c r="AK109" s="56" t="s">
        <v>554</v>
      </c>
      <c r="AL109" s="56" t="s">
        <v>554</v>
      </c>
      <c r="AM109" s="56" t="s">
        <v>554</v>
      </c>
      <c r="AN109" s="56" t="s">
        <v>554</v>
      </c>
      <c r="AO109" s="56" t="s">
        <v>554</v>
      </c>
      <c r="AP109" s="56" t="s">
        <v>554</v>
      </c>
      <c r="AQ109" s="56" t="s">
        <v>554</v>
      </c>
      <c r="AR109" s="56" t="s">
        <v>554</v>
      </c>
      <c r="AS109" s="56" t="s">
        <v>554</v>
      </c>
      <c r="AT109" s="56" t="s">
        <v>554</v>
      </c>
      <c r="AU109" s="56" t="s">
        <v>554</v>
      </c>
      <c r="AV109" s="56" t="s">
        <v>554</v>
      </c>
      <c r="AW109" s="56" t="s">
        <v>554</v>
      </c>
      <c r="AX109" s="56" t="s">
        <v>554</v>
      </c>
      <c r="AY109" s="56" t="s">
        <v>554</v>
      </c>
      <c r="AZ109" s="56" t="s">
        <v>554</v>
      </c>
      <c r="BA109" s="56" t="s">
        <v>554</v>
      </c>
      <c r="BB109" s="56" t="s">
        <v>554</v>
      </c>
      <c r="BC109" s="56" t="s">
        <v>554</v>
      </c>
      <c r="BD109" s="56" t="s">
        <v>554</v>
      </c>
      <c r="BE109" s="56" t="s">
        <v>554</v>
      </c>
      <c r="BF109" s="56" t="s">
        <v>554</v>
      </c>
      <c r="BG109" s="56" t="s">
        <v>554</v>
      </c>
      <c r="BH109" s="56" t="s">
        <v>554</v>
      </c>
      <c r="BI109" s="56" t="s">
        <v>554</v>
      </c>
      <c r="BJ109" s="56" t="s">
        <v>554</v>
      </c>
      <c r="BK109" s="56" t="s">
        <v>554</v>
      </c>
      <c r="BL109" s="56" t="s">
        <v>554</v>
      </c>
      <c r="BM109" s="56" t="s">
        <v>554</v>
      </c>
      <c r="BN109" s="56" t="s">
        <v>554</v>
      </c>
      <c r="BO109" s="56" t="s">
        <v>554</v>
      </c>
      <c r="BP109" s="56" t="s">
        <v>554</v>
      </c>
      <c r="BQ109" s="56" t="s">
        <v>554</v>
      </c>
      <c r="BR109" s="56" t="s">
        <v>554</v>
      </c>
      <c r="BS109" s="56" t="s">
        <v>554</v>
      </c>
      <c r="BT109" s="56" t="s">
        <v>554</v>
      </c>
      <c r="BU109" s="56" t="s">
        <v>554</v>
      </c>
      <c r="BV109" s="56" t="s">
        <v>554</v>
      </c>
      <c r="BW109" s="56" t="s">
        <v>554</v>
      </c>
      <c r="BX109" s="56" t="s">
        <v>554</v>
      </c>
      <c r="BY109" s="56" t="s">
        <v>554</v>
      </c>
      <c r="BZ109" s="56" t="s">
        <v>554</v>
      </c>
      <c r="CA109" s="56" t="s">
        <v>554</v>
      </c>
      <c r="CB109" s="56" t="s">
        <v>554</v>
      </c>
      <c r="CC109" s="56" t="s">
        <v>554</v>
      </c>
      <c r="CD109" s="56" t="s">
        <v>554</v>
      </c>
      <c r="CE109" s="56" t="s">
        <v>554</v>
      </c>
      <c r="CF109" s="56" t="s">
        <v>554</v>
      </c>
      <c r="CG109" s="56" t="s">
        <v>554</v>
      </c>
      <c r="CH109" s="56" t="s">
        <v>554</v>
      </c>
      <c r="CI109" s="56" t="s">
        <v>554</v>
      </c>
      <c r="CJ109" s="56" t="s">
        <v>554</v>
      </c>
      <c r="CK109" s="56" t="s">
        <v>554</v>
      </c>
      <c r="CL109" s="56" t="s">
        <v>554</v>
      </c>
      <c r="CM109" s="56" t="s">
        <v>554</v>
      </c>
      <c r="CN109" s="56" t="s">
        <v>554</v>
      </c>
      <c r="CO109" s="56" t="s">
        <v>554</v>
      </c>
      <c r="CP109" s="56" t="s">
        <v>554</v>
      </c>
      <c r="CQ109" s="56" t="s">
        <v>554</v>
      </c>
      <c r="CR109" s="56" t="s">
        <v>554</v>
      </c>
      <c r="CS109" s="56" t="s">
        <v>554</v>
      </c>
      <c r="CT109" s="56" t="s">
        <v>554</v>
      </c>
      <c r="CU109" s="56" t="s">
        <v>554</v>
      </c>
      <c r="DA109" s="56" t="s">
        <v>554</v>
      </c>
      <c r="DB109" s="56" t="s">
        <v>554</v>
      </c>
      <c r="DC109" s="56" t="s">
        <v>554</v>
      </c>
      <c r="DD109" s="56" t="s">
        <v>554</v>
      </c>
      <c r="DE109" s="56" t="s">
        <v>554</v>
      </c>
      <c r="DF109" s="56" t="s">
        <v>554</v>
      </c>
      <c r="DG109" s="56" t="s">
        <v>554</v>
      </c>
      <c r="DH109" s="56" t="s">
        <v>554</v>
      </c>
      <c r="DI109" s="56" t="s">
        <v>554</v>
      </c>
      <c r="DJ109" s="56" t="s">
        <v>554</v>
      </c>
      <c r="DK109" s="56" t="s">
        <v>554</v>
      </c>
      <c r="DL109" s="56" t="s">
        <v>554</v>
      </c>
      <c r="DM109" s="56" t="s">
        <v>554</v>
      </c>
      <c r="DN109" s="56" t="s">
        <v>554</v>
      </c>
      <c r="DO109" s="56" t="s">
        <v>554</v>
      </c>
      <c r="DP109" s="56" t="s">
        <v>554</v>
      </c>
      <c r="DQ109" s="56" t="s">
        <v>554</v>
      </c>
      <c r="DR109" s="56" t="s">
        <v>554</v>
      </c>
      <c r="DS109" s="56" t="s">
        <v>554</v>
      </c>
      <c r="DT109" s="56" t="s">
        <v>554</v>
      </c>
      <c r="DU109" s="56" t="s">
        <v>554</v>
      </c>
      <c r="DV109" s="56" t="s">
        <v>554</v>
      </c>
      <c r="DW109" s="56" t="s">
        <v>554</v>
      </c>
      <c r="DX109" s="56" t="s">
        <v>554</v>
      </c>
      <c r="DY109" s="56" t="s">
        <v>554</v>
      </c>
      <c r="DZ109" s="56" t="s">
        <v>554</v>
      </c>
      <c r="EA109" s="56" t="s">
        <v>554</v>
      </c>
      <c r="EB109" s="56" t="s">
        <v>554</v>
      </c>
      <c r="EC109" s="56" t="s">
        <v>554</v>
      </c>
      <c r="ED109" s="56" t="s">
        <v>554</v>
      </c>
      <c r="EE109" s="56" t="s">
        <v>554</v>
      </c>
      <c r="EF109" s="56" t="s">
        <v>554</v>
      </c>
      <c r="EG109" s="56" t="s">
        <v>554</v>
      </c>
      <c r="EH109" s="56" t="s">
        <v>554</v>
      </c>
      <c r="EI109" s="56" t="s">
        <v>554</v>
      </c>
      <c r="EJ109" s="56" t="s">
        <v>554</v>
      </c>
      <c r="EK109" s="56" t="s">
        <v>554</v>
      </c>
      <c r="EL109" s="56" t="s">
        <v>554</v>
      </c>
      <c r="EM109" s="56" t="s">
        <v>554</v>
      </c>
      <c r="EN109" s="56" t="s">
        <v>554</v>
      </c>
      <c r="EO109" s="56" t="s">
        <v>554</v>
      </c>
      <c r="EP109" s="56" t="s">
        <v>554</v>
      </c>
      <c r="EQ109" s="56" t="s">
        <v>554</v>
      </c>
      <c r="ER109" s="56" t="s">
        <v>554</v>
      </c>
      <c r="ES109" s="56" t="s">
        <v>554</v>
      </c>
      <c r="ET109" s="56" t="s">
        <v>554</v>
      </c>
      <c r="EU109" s="56" t="s">
        <v>554</v>
      </c>
      <c r="EV109" s="56" t="s">
        <v>554</v>
      </c>
      <c r="EW109" s="56" t="s">
        <v>554</v>
      </c>
      <c r="EX109" s="56" t="s">
        <v>554</v>
      </c>
      <c r="EY109" s="56" t="s">
        <v>554</v>
      </c>
      <c r="EZ109" s="56" t="s">
        <v>554</v>
      </c>
      <c r="FA109" s="56" t="s">
        <v>554</v>
      </c>
      <c r="FB109" s="56" t="s">
        <v>554</v>
      </c>
      <c r="FC109" s="56" t="s">
        <v>554</v>
      </c>
      <c r="FD109" s="56" t="s">
        <v>554</v>
      </c>
      <c r="FE109" s="56" t="s">
        <v>554</v>
      </c>
      <c r="FF109" s="56" t="s">
        <v>554</v>
      </c>
      <c r="FG109" s="56" t="s">
        <v>554</v>
      </c>
      <c r="FH109" s="56" t="s">
        <v>554</v>
      </c>
      <c r="FI109" s="56" t="s">
        <v>554</v>
      </c>
      <c r="FJ109" s="56" t="s">
        <v>554</v>
      </c>
      <c r="FK109" s="56" t="s">
        <v>554</v>
      </c>
      <c r="FL109" s="56" t="s">
        <v>554</v>
      </c>
      <c r="FM109" s="56" t="s">
        <v>554</v>
      </c>
      <c r="FN109" s="56" t="s">
        <v>554</v>
      </c>
      <c r="FO109" s="56" t="s">
        <v>554</v>
      </c>
      <c r="FP109" s="56" t="s">
        <v>554</v>
      </c>
      <c r="FQ109" s="56" t="s">
        <v>554</v>
      </c>
      <c r="FR109" s="56" t="s">
        <v>554</v>
      </c>
      <c r="FS109" s="56" t="s">
        <v>554</v>
      </c>
      <c r="FT109" s="56" t="s">
        <v>554</v>
      </c>
      <c r="FU109" s="56" t="s">
        <v>554</v>
      </c>
      <c r="FV109" s="56" t="s">
        <v>554</v>
      </c>
      <c r="FW109" s="56" t="s">
        <v>554</v>
      </c>
      <c r="FX109" s="56" t="s">
        <v>554</v>
      </c>
      <c r="FY109" s="56" t="s">
        <v>554</v>
      </c>
      <c r="FZ109" s="56" t="s">
        <v>554</v>
      </c>
      <c r="GA109" s="56" t="s">
        <v>554</v>
      </c>
      <c r="GB109" s="56" t="s">
        <v>554</v>
      </c>
      <c r="GC109" s="56" t="s">
        <v>554</v>
      </c>
      <c r="GD109" s="56" t="s">
        <v>554</v>
      </c>
      <c r="GE109" s="56" t="s">
        <v>554</v>
      </c>
      <c r="GF109" s="56" t="s">
        <v>554</v>
      </c>
      <c r="GG109" s="56" t="s">
        <v>554</v>
      </c>
      <c r="GH109" s="56" t="s">
        <v>554</v>
      </c>
      <c r="GI109" s="56" t="s">
        <v>554</v>
      </c>
      <c r="GJ109" s="56" t="s">
        <v>554</v>
      </c>
      <c r="GK109" s="56" t="s">
        <v>554</v>
      </c>
      <c r="GL109" s="56" t="s">
        <v>554</v>
      </c>
      <c r="GM109" s="56" t="s">
        <v>554</v>
      </c>
      <c r="GN109" s="56" t="s">
        <v>554</v>
      </c>
      <c r="GO109" s="56" t="s">
        <v>554</v>
      </c>
      <c r="GP109" s="56" t="s">
        <v>554</v>
      </c>
      <c r="GQ109" s="56" t="s">
        <v>554</v>
      </c>
      <c r="GR109" s="56" t="s">
        <v>554</v>
      </c>
      <c r="GS109" s="56" t="s">
        <v>554</v>
      </c>
      <c r="GT109" s="56" t="s">
        <v>554</v>
      </c>
      <c r="GU109" s="56" t="s">
        <v>554</v>
      </c>
      <c r="GW109" s="56" t="s">
        <v>554</v>
      </c>
      <c r="GX109" s="56" t="s">
        <v>554</v>
      </c>
      <c r="GY109" s="56" t="s">
        <v>554</v>
      </c>
      <c r="GZ109" s="56" t="s">
        <v>554</v>
      </c>
      <c r="HA109" s="56" t="s">
        <v>554</v>
      </c>
      <c r="HB109" s="56" t="s">
        <v>554</v>
      </c>
    </row>
    <row r="110" spans="1:210" ht="12.75" customHeight="1" x14ac:dyDescent="0.3">
      <c r="A110" s="397" t="s">
        <v>214</v>
      </c>
      <c r="B110" s="423">
        <v>22</v>
      </c>
      <c r="C110" s="397" t="s">
        <v>21</v>
      </c>
      <c r="D110" s="397" t="s">
        <v>5865</v>
      </c>
      <c r="E110" s="56" t="s">
        <v>2971</v>
      </c>
      <c r="F110" s="398" t="s">
        <v>900</v>
      </c>
      <c r="G110" s="397">
        <v>29.5</v>
      </c>
      <c r="H110" s="397">
        <v>0</v>
      </c>
      <c r="I110" s="56" t="s">
        <v>6476</v>
      </c>
      <c r="J110" s="56" t="s">
        <v>38</v>
      </c>
      <c r="L110" s="56" t="s">
        <v>98</v>
      </c>
      <c r="M110" s="56">
        <v>0</v>
      </c>
      <c r="N110" s="56">
        <v>0</v>
      </c>
      <c r="O110" s="56">
        <v>0</v>
      </c>
      <c r="P110" s="56">
        <v>0</v>
      </c>
      <c r="Q110" s="56">
        <v>1</v>
      </c>
      <c r="R110" s="56">
        <v>0</v>
      </c>
      <c r="S110" s="56">
        <v>0</v>
      </c>
      <c r="T110" s="56">
        <v>0</v>
      </c>
      <c r="U110" s="56">
        <v>0</v>
      </c>
      <c r="V110" s="56">
        <v>3</v>
      </c>
      <c r="W110" s="56">
        <v>0</v>
      </c>
      <c r="X110" s="56">
        <v>1</v>
      </c>
      <c r="Y110" s="56">
        <v>0</v>
      </c>
      <c r="Z110" s="56">
        <v>0</v>
      </c>
      <c r="AA110" s="56">
        <v>5</v>
      </c>
      <c r="AB110" s="56">
        <v>0</v>
      </c>
      <c r="AC110" s="56">
        <v>0</v>
      </c>
      <c r="AD110" s="56">
        <v>0</v>
      </c>
      <c r="AE110" s="56">
        <v>0</v>
      </c>
      <c r="AF110" s="56">
        <v>0</v>
      </c>
      <c r="AG110" s="56">
        <v>0</v>
      </c>
      <c r="AH110" s="56">
        <v>0</v>
      </c>
      <c r="AI110" s="56">
        <v>0</v>
      </c>
      <c r="AJ110" s="56">
        <v>0</v>
      </c>
      <c r="AK110" s="56">
        <v>0</v>
      </c>
      <c r="AL110" s="56">
        <v>0</v>
      </c>
      <c r="AM110" s="56">
        <v>0</v>
      </c>
      <c r="AN110" s="56">
        <v>0</v>
      </c>
      <c r="AO110" s="56">
        <v>0</v>
      </c>
      <c r="AP110" s="56">
        <v>0</v>
      </c>
      <c r="AQ110" s="56">
        <v>0</v>
      </c>
      <c r="AR110" s="56">
        <v>0</v>
      </c>
      <c r="AS110" s="56">
        <v>0</v>
      </c>
      <c r="AT110" s="56">
        <v>0</v>
      </c>
      <c r="AU110" s="56">
        <v>1</v>
      </c>
      <c r="AV110" s="56">
        <v>0</v>
      </c>
      <c r="AW110" s="56">
        <v>0</v>
      </c>
      <c r="AX110" s="56">
        <v>0</v>
      </c>
      <c r="AY110" s="56">
        <v>0</v>
      </c>
      <c r="AZ110" s="56">
        <v>3</v>
      </c>
      <c r="BA110" s="56">
        <v>0</v>
      </c>
      <c r="BB110" s="56">
        <v>1</v>
      </c>
      <c r="BC110" s="56">
        <v>0</v>
      </c>
      <c r="BD110" s="56">
        <v>0</v>
      </c>
      <c r="BE110" s="56">
        <v>5</v>
      </c>
      <c r="BF110" s="56" t="s">
        <v>554</v>
      </c>
      <c r="BG110" s="56" t="s">
        <v>554</v>
      </c>
      <c r="BH110" s="56" t="s">
        <v>2813</v>
      </c>
      <c r="BI110" s="56">
        <v>102947</v>
      </c>
      <c r="BJ110" s="56" t="s">
        <v>2813</v>
      </c>
      <c r="BK110" s="56">
        <v>84908</v>
      </c>
      <c r="BL110" s="56">
        <v>32</v>
      </c>
      <c r="BM110" s="56" t="s">
        <v>554</v>
      </c>
      <c r="BN110" s="56" t="s">
        <v>554</v>
      </c>
      <c r="BO110" s="56">
        <v>4</v>
      </c>
      <c r="BP110" s="56">
        <v>56159</v>
      </c>
      <c r="BQ110" s="56">
        <v>5672</v>
      </c>
      <c r="BR110" s="56">
        <v>13766</v>
      </c>
      <c r="BS110" s="56">
        <v>8815</v>
      </c>
      <c r="BT110" s="56">
        <v>16063</v>
      </c>
      <c r="BU110" s="56">
        <v>5207</v>
      </c>
      <c r="BV110" s="56">
        <v>43851</v>
      </c>
      <c r="BW110" s="56">
        <v>5506</v>
      </c>
      <c r="BX110" s="56">
        <v>55029</v>
      </c>
      <c r="BY110" s="56">
        <v>21</v>
      </c>
      <c r="BZ110" s="56">
        <v>2605</v>
      </c>
      <c r="CA110" s="56">
        <v>714</v>
      </c>
      <c r="CB110" s="56">
        <v>1885</v>
      </c>
      <c r="CC110" s="56">
        <v>435</v>
      </c>
      <c r="CD110" s="56">
        <v>5639</v>
      </c>
      <c r="CE110" s="56">
        <v>5660</v>
      </c>
      <c r="CF110" s="56">
        <v>39</v>
      </c>
      <c r="CG110" s="56">
        <v>1221</v>
      </c>
      <c r="CH110" s="56">
        <v>475</v>
      </c>
      <c r="CI110" s="56">
        <v>1640</v>
      </c>
      <c r="CJ110" s="56">
        <v>7028</v>
      </c>
      <c r="CK110" s="56" t="s">
        <v>554</v>
      </c>
      <c r="CL110" s="56">
        <v>5275</v>
      </c>
      <c r="CM110" s="56">
        <v>0</v>
      </c>
      <c r="CN110" s="56">
        <v>0</v>
      </c>
      <c r="CO110" s="56">
        <v>3336</v>
      </c>
      <c r="CP110" s="56">
        <v>559</v>
      </c>
      <c r="CQ110" s="56">
        <v>3934</v>
      </c>
      <c r="CR110" s="56">
        <v>0</v>
      </c>
      <c r="CS110" s="56">
        <v>161</v>
      </c>
      <c r="CT110" s="56">
        <v>46</v>
      </c>
      <c r="CU110" s="56">
        <v>262</v>
      </c>
      <c r="DA110" s="56">
        <v>469</v>
      </c>
      <c r="DB110" s="56">
        <v>469</v>
      </c>
      <c r="DC110" s="56">
        <v>2.8</v>
      </c>
      <c r="DD110" s="56">
        <v>6.3</v>
      </c>
      <c r="DE110" s="56">
        <v>9.1</v>
      </c>
      <c r="DF110" s="56">
        <v>19</v>
      </c>
      <c r="DG110" s="56" t="s">
        <v>554</v>
      </c>
      <c r="DH110" s="56">
        <v>69597</v>
      </c>
      <c r="DI110" s="56">
        <v>21159</v>
      </c>
      <c r="DJ110" s="56">
        <v>48530</v>
      </c>
      <c r="DK110" s="56">
        <v>8848</v>
      </c>
      <c r="DL110" s="56">
        <v>148134</v>
      </c>
      <c r="DM110" s="56">
        <v>5976</v>
      </c>
      <c r="DN110" s="56">
        <v>1202</v>
      </c>
      <c r="DO110" s="56">
        <v>2571</v>
      </c>
      <c r="DP110" s="56">
        <v>5634</v>
      </c>
      <c r="DQ110" s="56">
        <v>7047</v>
      </c>
      <c r="DR110" s="56">
        <v>8420</v>
      </c>
      <c r="DS110" s="56">
        <v>0</v>
      </c>
      <c r="DT110" s="56">
        <v>0</v>
      </c>
      <c r="DU110" s="56">
        <v>9749</v>
      </c>
      <c r="DV110" s="56">
        <v>18408</v>
      </c>
      <c r="DW110" s="56">
        <v>7969</v>
      </c>
      <c r="DX110" s="56">
        <v>41</v>
      </c>
      <c r="DY110" s="56">
        <v>76</v>
      </c>
      <c r="DZ110" s="56">
        <v>86</v>
      </c>
      <c r="EA110" s="56">
        <v>5072</v>
      </c>
      <c r="EB110" s="56" t="s">
        <v>554</v>
      </c>
      <c r="EC110" s="56" t="s">
        <v>55</v>
      </c>
      <c r="ED110" s="56">
        <v>6161</v>
      </c>
      <c r="EE110" s="56">
        <v>6</v>
      </c>
      <c r="EF110" s="56">
        <v>123741</v>
      </c>
      <c r="EG110" s="56">
        <v>5135</v>
      </c>
      <c r="EH110" s="56" t="s">
        <v>55</v>
      </c>
      <c r="EI110" s="56">
        <v>4</v>
      </c>
      <c r="EJ110" s="56">
        <v>34999</v>
      </c>
      <c r="EK110" s="56">
        <v>0</v>
      </c>
      <c r="EL110" s="56">
        <v>167</v>
      </c>
      <c r="EM110" s="56">
        <v>288763</v>
      </c>
      <c r="EN110" s="56">
        <v>61994</v>
      </c>
      <c r="EO110" s="56">
        <v>500</v>
      </c>
      <c r="EP110" s="56">
        <v>14570</v>
      </c>
      <c r="EQ110" s="56">
        <v>5900</v>
      </c>
      <c r="ER110" s="56">
        <v>7500</v>
      </c>
      <c r="ES110" s="56">
        <v>2500</v>
      </c>
      <c r="ET110" s="56">
        <v>4000</v>
      </c>
      <c r="EU110" s="56">
        <v>6134</v>
      </c>
      <c r="EV110" s="56">
        <v>1400</v>
      </c>
      <c r="EW110" s="56">
        <v>3700</v>
      </c>
      <c r="EX110" s="56">
        <v>3500</v>
      </c>
      <c r="EY110" s="56">
        <v>5870</v>
      </c>
      <c r="EZ110" s="56">
        <v>1500</v>
      </c>
      <c r="FA110" s="56">
        <v>0</v>
      </c>
      <c r="FB110" s="56">
        <v>0</v>
      </c>
      <c r="FC110" s="56">
        <v>0</v>
      </c>
      <c r="FD110" s="56">
        <v>0</v>
      </c>
      <c r="FE110" s="56">
        <v>0</v>
      </c>
      <c r="FF110" s="56">
        <v>57074</v>
      </c>
      <c r="FG110" s="56">
        <v>1551</v>
      </c>
      <c r="FH110" s="56">
        <v>12372</v>
      </c>
      <c r="FI110" s="56">
        <v>10895</v>
      </c>
      <c r="FJ110" s="56">
        <v>0</v>
      </c>
      <c r="FK110" s="56">
        <v>0</v>
      </c>
      <c r="FL110" s="56">
        <v>432649</v>
      </c>
      <c r="FM110" s="56">
        <v>0</v>
      </c>
      <c r="FN110" s="56">
        <v>0</v>
      </c>
      <c r="FO110" s="56">
        <v>60</v>
      </c>
      <c r="FP110" s="56">
        <v>5530</v>
      </c>
      <c r="FQ110" s="56">
        <v>0</v>
      </c>
      <c r="FR110" s="56">
        <v>0</v>
      </c>
      <c r="FS110" s="56">
        <v>0</v>
      </c>
      <c r="FT110" s="56">
        <v>4872</v>
      </c>
      <c r="FU110" s="56">
        <v>7000</v>
      </c>
      <c r="FV110" s="56">
        <v>17462</v>
      </c>
      <c r="FW110" s="56">
        <v>415187</v>
      </c>
      <c r="FX110" s="56">
        <v>46896</v>
      </c>
      <c r="FY110" s="56">
        <v>283500</v>
      </c>
      <c r="FZ110" s="56">
        <v>58300</v>
      </c>
      <c r="GA110" s="56">
        <v>77300</v>
      </c>
      <c r="GB110" s="56">
        <v>15700</v>
      </c>
      <c r="GC110" s="56">
        <v>434800</v>
      </c>
      <c r="GD110" s="56">
        <v>20000</v>
      </c>
      <c r="GE110" s="56">
        <v>414800</v>
      </c>
      <c r="GF110" s="56">
        <v>46900</v>
      </c>
      <c r="GG110" s="56">
        <v>0</v>
      </c>
      <c r="GH110" s="56">
        <v>0</v>
      </c>
      <c r="GI110" s="56">
        <v>0</v>
      </c>
      <c r="GJ110" s="56">
        <v>0</v>
      </c>
      <c r="GK110" s="56">
        <v>0</v>
      </c>
      <c r="GL110" s="56">
        <v>0</v>
      </c>
      <c r="GM110" s="56">
        <v>0</v>
      </c>
      <c r="GN110" s="56" t="s">
        <v>7363</v>
      </c>
      <c r="GO110" s="56" t="s">
        <v>554</v>
      </c>
      <c r="GP110" s="56" t="s">
        <v>554</v>
      </c>
      <c r="GQ110" s="56" t="s">
        <v>554</v>
      </c>
      <c r="GR110" s="56">
        <v>0</v>
      </c>
      <c r="GS110" s="56" t="s">
        <v>554</v>
      </c>
      <c r="GT110" s="56" t="s">
        <v>554</v>
      </c>
      <c r="GU110" s="56" t="s">
        <v>7364</v>
      </c>
      <c r="GW110" s="56">
        <v>5</v>
      </c>
      <c r="GX110" s="56">
        <v>0</v>
      </c>
      <c r="GY110" s="56">
        <v>5</v>
      </c>
      <c r="GZ110" s="56">
        <v>0</v>
      </c>
      <c r="HA110" s="56">
        <v>0</v>
      </c>
      <c r="HB110" s="56">
        <v>0</v>
      </c>
    </row>
    <row r="111" spans="1:210" ht="12.75" customHeight="1" x14ac:dyDescent="0.3">
      <c r="A111" s="397" t="s">
        <v>214</v>
      </c>
      <c r="B111" s="423">
        <v>23</v>
      </c>
      <c r="C111" s="397" t="s">
        <v>21</v>
      </c>
      <c r="D111" s="397" t="s">
        <v>5866</v>
      </c>
      <c r="E111" s="56" t="s">
        <v>2972</v>
      </c>
      <c r="F111" s="398" t="s">
        <v>900</v>
      </c>
      <c r="G111" s="397">
        <v>69</v>
      </c>
      <c r="H111" s="397">
        <v>0</v>
      </c>
      <c r="I111" s="56" t="s">
        <v>6476</v>
      </c>
      <c r="J111" s="56" t="s">
        <v>38</v>
      </c>
      <c r="L111" s="56" t="s">
        <v>226</v>
      </c>
      <c r="M111" s="56">
        <v>1</v>
      </c>
      <c r="N111" s="56">
        <v>1</v>
      </c>
      <c r="O111" s="56">
        <v>0</v>
      </c>
      <c r="P111" s="56">
        <v>2</v>
      </c>
      <c r="Q111" s="56">
        <v>1</v>
      </c>
      <c r="R111" s="56">
        <v>1</v>
      </c>
      <c r="S111" s="56">
        <v>5</v>
      </c>
      <c r="T111" s="56">
        <v>0</v>
      </c>
      <c r="U111" s="56">
        <v>7</v>
      </c>
      <c r="V111" s="56">
        <v>3</v>
      </c>
      <c r="W111" s="56">
        <v>0</v>
      </c>
      <c r="X111" s="56">
        <v>3</v>
      </c>
      <c r="Y111" s="56">
        <v>0</v>
      </c>
      <c r="Z111" s="56">
        <v>0</v>
      </c>
      <c r="AA111" s="56">
        <v>24</v>
      </c>
      <c r="AB111" s="56">
        <v>0</v>
      </c>
      <c r="AC111" s="56">
        <v>0</v>
      </c>
      <c r="AD111" s="56">
        <v>0</v>
      </c>
      <c r="AE111" s="56">
        <v>0</v>
      </c>
      <c r="AF111" s="56">
        <v>0</v>
      </c>
      <c r="AG111" s="56">
        <v>0</v>
      </c>
      <c r="AH111" s="56">
        <v>0</v>
      </c>
      <c r="AI111" s="56">
        <v>0</v>
      </c>
      <c r="AJ111" s="56">
        <v>0</v>
      </c>
      <c r="AK111" s="56">
        <v>0</v>
      </c>
      <c r="AL111" s="56">
        <v>0</v>
      </c>
      <c r="AM111" s="56">
        <v>0</v>
      </c>
      <c r="AN111" s="56">
        <v>0</v>
      </c>
      <c r="AO111" s="56">
        <v>0</v>
      </c>
      <c r="AP111" s="56">
        <v>0</v>
      </c>
      <c r="AQ111" s="56">
        <v>1</v>
      </c>
      <c r="AR111" s="56">
        <v>1</v>
      </c>
      <c r="AS111" s="56">
        <v>0</v>
      </c>
      <c r="AT111" s="56">
        <v>2</v>
      </c>
      <c r="AU111" s="56">
        <v>1</v>
      </c>
      <c r="AV111" s="56">
        <v>1</v>
      </c>
      <c r="AW111" s="56">
        <v>5</v>
      </c>
      <c r="AX111" s="56">
        <v>0</v>
      </c>
      <c r="AY111" s="56">
        <v>7</v>
      </c>
      <c r="AZ111" s="56">
        <v>3</v>
      </c>
      <c r="BA111" s="56">
        <v>0</v>
      </c>
      <c r="BB111" s="56">
        <v>3</v>
      </c>
      <c r="BC111" s="56">
        <v>0</v>
      </c>
      <c r="BD111" s="56">
        <v>0</v>
      </c>
      <c r="BE111" s="56">
        <v>24</v>
      </c>
      <c r="BF111" s="56">
        <v>0</v>
      </c>
      <c r="BG111" s="56">
        <v>0</v>
      </c>
      <c r="BH111" s="56" t="s">
        <v>2895</v>
      </c>
      <c r="BI111" s="56">
        <v>139432</v>
      </c>
      <c r="BJ111" s="56" t="s">
        <v>2895</v>
      </c>
      <c r="BK111" s="56">
        <v>145708</v>
      </c>
      <c r="BL111" s="56">
        <v>120</v>
      </c>
      <c r="BM111" s="56">
        <v>218458</v>
      </c>
      <c r="BN111" s="56">
        <v>51857</v>
      </c>
      <c r="BO111" s="56">
        <v>20</v>
      </c>
      <c r="BP111" s="56">
        <v>342159</v>
      </c>
      <c r="BQ111" s="56">
        <v>16435</v>
      </c>
      <c r="BR111" s="56">
        <v>96141</v>
      </c>
      <c r="BS111" s="56">
        <v>91338</v>
      </c>
      <c r="BT111" s="56">
        <v>72903</v>
      </c>
      <c r="BU111" s="56">
        <v>22007</v>
      </c>
      <c r="BV111" s="56">
        <v>282389</v>
      </c>
      <c r="BW111" s="56">
        <v>41656</v>
      </c>
      <c r="BX111" s="56">
        <v>340480</v>
      </c>
      <c r="BY111" s="56">
        <v>7</v>
      </c>
      <c r="BZ111" s="56">
        <v>7914</v>
      </c>
      <c r="CA111" s="56">
        <v>4312</v>
      </c>
      <c r="CB111" s="56">
        <v>5176</v>
      </c>
      <c r="CC111" s="56">
        <v>1090</v>
      </c>
      <c r="CD111" s="56">
        <v>18492</v>
      </c>
      <c r="CE111" s="56">
        <v>18499</v>
      </c>
      <c r="CF111" s="56">
        <v>0</v>
      </c>
      <c r="CG111" s="56">
        <v>5234</v>
      </c>
      <c r="CH111" s="56">
        <v>1787</v>
      </c>
      <c r="CI111" s="56">
        <v>9640</v>
      </c>
      <c r="CJ111" s="56">
        <v>16738</v>
      </c>
      <c r="CK111" s="56">
        <v>6344</v>
      </c>
      <c r="CL111" s="56">
        <v>1304</v>
      </c>
      <c r="CM111" s="56">
        <v>0</v>
      </c>
      <c r="CN111" s="56">
        <v>0</v>
      </c>
      <c r="CO111" s="56">
        <v>16661</v>
      </c>
      <c r="CP111" s="56">
        <v>4152</v>
      </c>
      <c r="CQ111" s="56">
        <v>20813</v>
      </c>
      <c r="CR111" s="56">
        <v>0</v>
      </c>
      <c r="CS111" s="56">
        <v>268</v>
      </c>
      <c r="CT111" s="56">
        <v>101</v>
      </c>
      <c r="CU111" s="56">
        <v>31</v>
      </c>
      <c r="DA111" s="56">
        <v>400</v>
      </c>
      <c r="DB111" s="56">
        <v>400</v>
      </c>
      <c r="DC111" s="56">
        <v>18.8</v>
      </c>
      <c r="DD111" s="56">
        <v>41.4</v>
      </c>
      <c r="DE111" s="56">
        <v>60.2</v>
      </c>
      <c r="DF111" s="56">
        <v>311</v>
      </c>
      <c r="DG111" s="56">
        <v>11064</v>
      </c>
      <c r="DH111" s="56">
        <v>390537</v>
      </c>
      <c r="DI111" s="56">
        <v>131039</v>
      </c>
      <c r="DJ111" s="56">
        <v>177358</v>
      </c>
      <c r="DK111" s="56">
        <v>25922</v>
      </c>
      <c r="DL111" s="56">
        <v>724856</v>
      </c>
      <c r="DM111" s="56">
        <v>13166</v>
      </c>
      <c r="DN111" s="56">
        <v>2381</v>
      </c>
      <c r="DO111" s="56">
        <v>7425</v>
      </c>
      <c r="DP111" s="56">
        <v>30763</v>
      </c>
      <c r="DQ111" s="56">
        <v>93722</v>
      </c>
      <c r="DR111" s="56">
        <v>9319</v>
      </c>
      <c r="DS111" s="56">
        <v>0</v>
      </c>
      <c r="DT111" s="56">
        <v>0</v>
      </c>
      <c r="DU111" s="56">
        <v>22972</v>
      </c>
      <c r="DV111" s="56">
        <v>58130</v>
      </c>
      <c r="DW111" s="56">
        <v>22350</v>
      </c>
      <c r="DX111" s="56">
        <v>68.16</v>
      </c>
      <c r="DY111" s="56">
        <v>79</v>
      </c>
      <c r="DZ111" s="56">
        <v>88</v>
      </c>
      <c r="EA111" s="56">
        <v>320547</v>
      </c>
      <c r="EB111" s="56" t="s">
        <v>554</v>
      </c>
      <c r="EC111" s="56" t="s">
        <v>777</v>
      </c>
      <c r="ED111" s="56">
        <v>27461</v>
      </c>
      <c r="EE111" s="56">
        <v>128</v>
      </c>
      <c r="EF111" s="56">
        <v>850949</v>
      </c>
      <c r="EG111" s="56" t="s">
        <v>554</v>
      </c>
      <c r="EH111" s="56" t="s">
        <v>55</v>
      </c>
      <c r="EI111" s="56">
        <v>19</v>
      </c>
      <c r="EJ111" s="56">
        <v>212891</v>
      </c>
      <c r="EK111" s="56">
        <v>74</v>
      </c>
      <c r="EL111" s="56">
        <v>258</v>
      </c>
      <c r="EM111" s="56">
        <v>1904210</v>
      </c>
      <c r="EN111" s="56">
        <v>681221</v>
      </c>
      <c r="EO111" s="56">
        <v>2650</v>
      </c>
      <c r="EP111" s="56">
        <v>87503</v>
      </c>
      <c r="EQ111" s="56">
        <v>44321</v>
      </c>
      <c r="ER111" s="56">
        <v>28616</v>
      </c>
      <c r="ES111" s="56">
        <v>6200</v>
      </c>
      <c r="ET111" s="56">
        <v>8200</v>
      </c>
      <c r="EU111" s="56">
        <v>8604</v>
      </c>
      <c r="EV111" s="56">
        <v>2500</v>
      </c>
      <c r="EW111" s="56">
        <v>620</v>
      </c>
      <c r="EX111" s="56">
        <v>7246</v>
      </c>
      <c r="EY111" s="56">
        <v>8995</v>
      </c>
      <c r="EZ111" s="56">
        <v>8234</v>
      </c>
      <c r="FA111" s="56">
        <v>0</v>
      </c>
      <c r="FB111" s="56">
        <v>0</v>
      </c>
      <c r="FC111" s="56">
        <v>21200</v>
      </c>
      <c r="FD111" s="56">
        <v>4952</v>
      </c>
      <c r="FE111" s="56">
        <v>0</v>
      </c>
      <c r="FF111" s="56">
        <v>239841</v>
      </c>
      <c r="FG111" s="56">
        <v>90579</v>
      </c>
      <c r="FH111" s="56">
        <v>0</v>
      </c>
      <c r="FI111" s="56">
        <v>130444</v>
      </c>
      <c r="FJ111" s="56">
        <v>189041</v>
      </c>
      <c r="FK111" s="56">
        <v>40885</v>
      </c>
      <c r="FL111" s="56">
        <v>3276221</v>
      </c>
      <c r="FM111" s="56">
        <v>12818</v>
      </c>
      <c r="FN111" s="56">
        <v>25962</v>
      </c>
      <c r="FO111" s="56">
        <v>55370</v>
      </c>
      <c r="FP111" s="56">
        <v>5072</v>
      </c>
      <c r="FQ111" s="56">
        <v>23824</v>
      </c>
      <c r="FR111" s="56">
        <v>0</v>
      </c>
      <c r="FS111" s="56">
        <v>38500</v>
      </c>
      <c r="FT111" s="56">
        <v>68874</v>
      </c>
      <c r="FU111" s="56">
        <v>0</v>
      </c>
      <c r="FV111" s="56">
        <v>230420</v>
      </c>
      <c r="FW111" s="56">
        <v>3045801</v>
      </c>
      <c r="FX111" s="56">
        <v>680880</v>
      </c>
      <c r="FY111" s="56">
        <v>1848700</v>
      </c>
      <c r="FZ111" s="56">
        <v>477500</v>
      </c>
      <c r="GA111" s="56">
        <v>231850</v>
      </c>
      <c r="GB111" s="56">
        <v>173730</v>
      </c>
      <c r="GC111" s="56">
        <v>2731780</v>
      </c>
      <c r="GD111" s="56">
        <v>119280</v>
      </c>
      <c r="GE111" s="56">
        <v>2612500</v>
      </c>
      <c r="GF111" s="56">
        <v>698100</v>
      </c>
      <c r="GG111" s="56">
        <v>0</v>
      </c>
      <c r="GH111" s="56">
        <v>0</v>
      </c>
      <c r="GI111" s="56">
        <v>0</v>
      </c>
      <c r="GJ111" s="56">
        <v>0</v>
      </c>
      <c r="GK111" s="56">
        <v>0</v>
      </c>
      <c r="GL111" s="56">
        <v>0</v>
      </c>
      <c r="GM111" s="56">
        <v>0</v>
      </c>
      <c r="GN111" s="56">
        <v>0</v>
      </c>
      <c r="GO111" s="56">
        <v>0</v>
      </c>
      <c r="GP111" s="56">
        <v>0</v>
      </c>
      <c r="GQ111" s="56" t="s">
        <v>7365</v>
      </c>
      <c r="GR111" s="56" t="s">
        <v>554</v>
      </c>
      <c r="GS111" s="56" t="s">
        <v>554</v>
      </c>
      <c r="GT111" s="56" t="s">
        <v>554</v>
      </c>
      <c r="GU111" s="56" t="s">
        <v>7366</v>
      </c>
      <c r="GW111" s="56">
        <v>24</v>
      </c>
      <c r="GX111" s="56">
        <v>0</v>
      </c>
      <c r="GY111" s="56">
        <v>16</v>
      </c>
      <c r="GZ111" s="56">
        <v>0</v>
      </c>
      <c r="HA111" s="56">
        <v>8</v>
      </c>
      <c r="HB111" s="56">
        <v>0</v>
      </c>
    </row>
    <row r="112" spans="1:210" ht="12.75" customHeight="1" x14ac:dyDescent="0.3">
      <c r="A112" s="397" t="s">
        <v>214</v>
      </c>
      <c r="B112" s="423">
        <v>24</v>
      </c>
      <c r="C112" s="397" t="s">
        <v>21</v>
      </c>
      <c r="D112" s="397" t="s">
        <v>5867</v>
      </c>
      <c r="E112" s="56" t="s">
        <v>902</v>
      </c>
      <c r="F112" s="398" t="s">
        <v>901</v>
      </c>
      <c r="G112" s="397">
        <v>25</v>
      </c>
      <c r="H112" s="397">
        <v>0</v>
      </c>
      <c r="I112" s="56" t="s">
        <v>6476</v>
      </c>
      <c r="J112" s="56" t="s">
        <v>38</v>
      </c>
      <c r="L112" s="56" t="s">
        <v>159</v>
      </c>
      <c r="M112" s="56">
        <v>0</v>
      </c>
      <c r="N112" s="56">
        <v>1</v>
      </c>
      <c r="O112" s="56">
        <v>1</v>
      </c>
      <c r="P112" s="56">
        <v>2</v>
      </c>
      <c r="Q112" s="56">
        <v>0</v>
      </c>
      <c r="R112" s="56">
        <v>0</v>
      </c>
      <c r="S112" s="56">
        <v>0</v>
      </c>
      <c r="T112" s="56">
        <v>0</v>
      </c>
      <c r="U112" s="56">
        <v>0</v>
      </c>
      <c r="V112" s="56">
        <v>0</v>
      </c>
      <c r="W112" s="56">
        <v>0</v>
      </c>
      <c r="X112" s="56">
        <v>0</v>
      </c>
      <c r="Y112" s="56">
        <v>0</v>
      </c>
      <c r="Z112" s="56">
        <v>0</v>
      </c>
      <c r="AA112" s="56">
        <v>4</v>
      </c>
      <c r="AB112" s="56">
        <v>0</v>
      </c>
      <c r="AC112" s="56">
        <v>0</v>
      </c>
      <c r="AD112" s="56">
        <v>0</v>
      </c>
      <c r="AE112" s="56">
        <v>0</v>
      </c>
      <c r="AF112" s="56">
        <v>0</v>
      </c>
      <c r="AG112" s="56">
        <v>0</v>
      </c>
      <c r="AH112" s="56">
        <v>0</v>
      </c>
      <c r="AI112" s="56">
        <v>0</v>
      </c>
      <c r="AJ112" s="56">
        <v>0</v>
      </c>
      <c r="AK112" s="56">
        <v>0</v>
      </c>
      <c r="AL112" s="56">
        <v>0</v>
      </c>
      <c r="AM112" s="56">
        <v>0</v>
      </c>
      <c r="AN112" s="56">
        <v>0</v>
      </c>
      <c r="AO112" s="56">
        <v>0</v>
      </c>
      <c r="AP112" s="56">
        <v>0</v>
      </c>
      <c r="AQ112" s="56">
        <v>0</v>
      </c>
      <c r="AR112" s="56">
        <v>1</v>
      </c>
      <c r="AS112" s="56">
        <v>1</v>
      </c>
      <c r="AT112" s="56">
        <v>2</v>
      </c>
      <c r="AU112" s="56">
        <v>0</v>
      </c>
      <c r="AV112" s="56">
        <v>0</v>
      </c>
      <c r="AW112" s="56">
        <v>0</v>
      </c>
      <c r="AX112" s="56">
        <v>0</v>
      </c>
      <c r="AY112" s="56">
        <v>0</v>
      </c>
      <c r="AZ112" s="56">
        <v>0</v>
      </c>
      <c r="BA112" s="56">
        <v>0</v>
      </c>
      <c r="BB112" s="56">
        <v>0</v>
      </c>
      <c r="BC112" s="56">
        <v>0</v>
      </c>
      <c r="BD112" s="56">
        <v>0</v>
      </c>
      <c r="BE112" s="56">
        <v>4</v>
      </c>
      <c r="BF112" s="56">
        <v>0</v>
      </c>
      <c r="BG112" s="56">
        <v>0</v>
      </c>
      <c r="BH112" s="56" t="s">
        <v>7367</v>
      </c>
      <c r="BI112" s="56">
        <v>151629</v>
      </c>
      <c r="BJ112" s="56" t="s">
        <v>7367</v>
      </c>
      <c r="BK112" s="56">
        <v>281225</v>
      </c>
      <c r="BL112" s="56">
        <v>84</v>
      </c>
      <c r="BM112" s="56">
        <v>185513</v>
      </c>
      <c r="BN112" s="56">
        <v>66903</v>
      </c>
      <c r="BO112" s="56">
        <v>4</v>
      </c>
      <c r="BP112" s="56">
        <v>150786</v>
      </c>
      <c r="BQ112" s="56">
        <v>0</v>
      </c>
      <c r="BR112" s="56">
        <v>31684</v>
      </c>
      <c r="BS112" s="56">
        <v>26124</v>
      </c>
      <c r="BT112" s="56">
        <v>61556</v>
      </c>
      <c r="BU112" s="56">
        <v>17135</v>
      </c>
      <c r="BV112" s="56">
        <v>136499</v>
      </c>
      <c r="BW112" s="56">
        <v>2905</v>
      </c>
      <c r="BX112" s="56">
        <v>139404</v>
      </c>
      <c r="BY112" s="56">
        <v>0</v>
      </c>
      <c r="BZ112" s="56">
        <v>6222</v>
      </c>
      <c r="CA112" s="56">
        <v>3241</v>
      </c>
      <c r="CB112" s="56">
        <v>9791</v>
      </c>
      <c r="CC112" s="56">
        <v>1811</v>
      </c>
      <c r="CD112" s="56">
        <v>21065</v>
      </c>
      <c r="CE112" s="56">
        <v>21065</v>
      </c>
      <c r="CF112" s="56">
        <v>0</v>
      </c>
      <c r="CG112" s="56">
        <v>3255</v>
      </c>
      <c r="CH112" s="56">
        <v>326</v>
      </c>
      <c r="CI112" s="56">
        <v>297</v>
      </c>
      <c r="CJ112" s="56">
        <v>1900</v>
      </c>
      <c r="CK112" s="56">
        <v>8949</v>
      </c>
      <c r="CL112" s="56">
        <v>1126</v>
      </c>
      <c r="CM112" s="56">
        <v>0</v>
      </c>
      <c r="CN112" s="56">
        <v>6</v>
      </c>
      <c r="CO112" s="56">
        <v>3878</v>
      </c>
      <c r="CP112" s="56">
        <v>0</v>
      </c>
      <c r="CQ112" s="56">
        <v>3878</v>
      </c>
      <c r="CR112" s="56">
        <v>0</v>
      </c>
      <c r="CS112" s="56">
        <v>324</v>
      </c>
      <c r="CT112" s="56">
        <v>0</v>
      </c>
      <c r="CU112" s="56">
        <v>0</v>
      </c>
      <c r="DA112" s="56">
        <v>324</v>
      </c>
      <c r="DB112" s="56">
        <v>324</v>
      </c>
      <c r="DC112" s="56">
        <v>3</v>
      </c>
      <c r="DD112" s="56">
        <v>37.299999999999997</v>
      </c>
      <c r="DE112" s="56">
        <v>40.299999999999997</v>
      </c>
      <c r="DF112" s="56">
        <v>277</v>
      </c>
      <c r="DG112" s="56">
        <v>2043</v>
      </c>
      <c r="DH112" s="56">
        <v>71250</v>
      </c>
      <c r="DI112" s="56">
        <v>59069</v>
      </c>
      <c r="DJ112" s="56">
        <v>269330</v>
      </c>
      <c r="DK112" s="56">
        <v>51897</v>
      </c>
      <c r="DL112" s="56">
        <v>451546</v>
      </c>
      <c r="DM112" s="56">
        <v>2387</v>
      </c>
      <c r="DN112" s="56">
        <v>228</v>
      </c>
      <c r="DO112" s="56">
        <v>237</v>
      </c>
      <c r="DP112" s="56">
        <v>5316</v>
      </c>
      <c r="DQ112" s="56">
        <v>17172</v>
      </c>
      <c r="DR112" s="56">
        <v>6399</v>
      </c>
      <c r="DS112" s="56">
        <v>0</v>
      </c>
      <c r="DT112" s="56">
        <v>542</v>
      </c>
      <c r="DU112" s="56">
        <v>2852</v>
      </c>
      <c r="DV112" s="56">
        <v>9456</v>
      </c>
      <c r="DW112" s="56">
        <v>6211</v>
      </c>
      <c r="DX112" s="56">
        <v>52</v>
      </c>
      <c r="DY112" s="56">
        <v>62</v>
      </c>
      <c r="DZ112" s="56">
        <v>70</v>
      </c>
      <c r="EA112" s="56">
        <v>85776</v>
      </c>
      <c r="EB112" s="56">
        <v>236</v>
      </c>
      <c r="EC112" s="56" t="s">
        <v>777</v>
      </c>
      <c r="ED112" s="56">
        <v>17372</v>
      </c>
      <c r="EE112" s="56">
        <v>21</v>
      </c>
      <c r="EF112" s="56">
        <v>592400</v>
      </c>
      <c r="EG112" s="56">
        <v>31179</v>
      </c>
      <c r="EH112" s="56" t="s">
        <v>55</v>
      </c>
      <c r="EI112" s="56">
        <v>4</v>
      </c>
      <c r="EJ112" s="56">
        <v>77552</v>
      </c>
      <c r="EK112" s="56">
        <v>0</v>
      </c>
      <c r="EL112" s="56">
        <v>0</v>
      </c>
      <c r="EM112" s="56">
        <v>956633</v>
      </c>
      <c r="EN112" s="56">
        <v>7385</v>
      </c>
      <c r="EO112" s="56">
        <v>0</v>
      </c>
      <c r="EP112" s="56">
        <v>52358.95</v>
      </c>
      <c r="EQ112" s="56">
        <v>30346.93</v>
      </c>
      <c r="ER112" s="56">
        <v>49677.82</v>
      </c>
      <c r="ES112" s="56">
        <v>11069.23</v>
      </c>
      <c r="ET112" s="56">
        <v>8122.65</v>
      </c>
      <c r="EU112" s="56">
        <v>13114</v>
      </c>
      <c r="EV112" s="56">
        <v>0</v>
      </c>
      <c r="EW112" s="56">
        <v>0</v>
      </c>
      <c r="EX112" s="56">
        <v>7356.81</v>
      </c>
      <c r="EY112" s="56">
        <v>6671.8</v>
      </c>
      <c r="EZ112" s="56">
        <v>12638.5</v>
      </c>
      <c r="FA112" s="56">
        <v>0</v>
      </c>
      <c r="FB112" s="56" t="s">
        <v>7368</v>
      </c>
      <c r="FC112" s="56">
        <v>19466.16</v>
      </c>
      <c r="FD112" s="56">
        <v>13138.18</v>
      </c>
      <c r="FE112" s="56">
        <v>0</v>
      </c>
      <c r="FF112" s="56">
        <v>225190.03</v>
      </c>
      <c r="FG112" s="56">
        <v>0</v>
      </c>
      <c r="FH112" s="56">
        <v>8500</v>
      </c>
      <c r="FI112" s="56">
        <v>0</v>
      </c>
      <c r="FJ112" s="56">
        <v>0</v>
      </c>
      <c r="FK112" s="56">
        <v>0</v>
      </c>
      <c r="FL112" s="56">
        <v>1197708.03</v>
      </c>
      <c r="FM112" s="56">
        <v>7056.79</v>
      </c>
      <c r="FN112" s="56">
        <v>737.5</v>
      </c>
      <c r="FO112" s="56">
        <v>0</v>
      </c>
      <c r="FP112" s="56">
        <v>252</v>
      </c>
      <c r="FQ112" s="56">
        <v>0</v>
      </c>
      <c r="FR112" s="56">
        <v>0</v>
      </c>
      <c r="FS112" s="56">
        <v>0</v>
      </c>
      <c r="FT112" s="56">
        <v>24221.43</v>
      </c>
      <c r="FU112" s="56">
        <v>0</v>
      </c>
      <c r="FV112" s="56">
        <v>32267.72</v>
      </c>
      <c r="FW112" s="56">
        <v>1165440.31</v>
      </c>
      <c r="FX112" s="56">
        <v>60425</v>
      </c>
      <c r="FY112" s="56">
        <v>1041761</v>
      </c>
      <c r="FZ112" s="56">
        <v>5400</v>
      </c>
      <c r="GA112" s="56">
        <v>240400</v>
      </c>
      <c r="GB112" s="56">
        <v>172493</v>
      </c>
      <c r="GC112" s="56">
        <v>1460054</v>
      </c>
      <c r="GD112" s="56">
        <v>3100</v>
      </c>
      <c r="GE112" s="56">
        <v>1456954</v>
      </c>
      <c r="GF112" s="56">
        <v>16620</v>
      </c>
      <c r="GG112" s="56">
        <v>0</v>
      </c>
      <c r="GH112" s="56">
        <v>0</v>
      </c>
      <c r="GI112" s="56">
        <v>0</v>
      </c>
      <c r="GJ112" s="56">
        <v>0</v>
      </c>
      <c r="GK112" s="56">
        <v>0</v>
      </c>
      <c r="GL112" s="56">
        <v>0</v>
      </c>
      <c r="GM112" s="56">
        <v>0</v>
      </c>
      <c r="GN112" s="56" t="s">
        <v>7369</v>
      </c>
      <c r="GO112" s="56" t="s">
        <v>554</v>
      </c>
      <c r="GP112" s="56" t="s">
        <v>554</v>
      </c>
      <c r="GQ112" s="56" t="s">
        <v>7370</v>
      </c>
      <c r="GR112" s="56" t="s">
        <v>554</v>
      </c>
      <c r="GS112" s="56" t="s">
        <v>7371</v>
      </c>
      <c r="GT112" s="56" t="s">
        <v>7372</v>
      </c>
      <c r="GU112" s="56" t="s">
        <v>7373</v>
      </c>
      <c r="GW112" s="56">
        <v>4</v>
      </c>
      <c r="GX112" s="56">
        <v>0</v>
      </c>
      <c r="GY112" s="56">
        <v>4</v>
      </c>
      <c r="GZ112" s="56">
        <v>0</v>
      </c>
      <c r="HA112" s="56">
        <v>0</v>
      </c>
      <c r="HB112" s="56">
        <v>0</v>
      </c>
    </row>
    <row r="113" spans="1:210" ht="12.75" customHeight="1" x14ac:dyDescent="0.3">
      <c r="A113" s="397" t="s">
        <v>212</v>
      </c>
      <c r="B113" s="423">
        <v>1</v>
      </c>
      <c r="C113" s="397" t="s">
        <v>19</v>
      </c>
      <c r="D113" s="397" t="s">
        <v>5683</v>
      </c>
      <c r="E113" s="56" t="s">
        <v>2832</v>
      </c>
      <c r="F113" s="398" t="s">
        <v>900</v>
      </c>
      <c r="G113" s="397">
        <v>6</v>
      </c>
      <c r="H113" s="397">
        <v>0</v>
      </c>
      <c r="I113" s="56" t="s">
        <v>810</v>
      </c>
      <c r="J113" s="56" t="s">
        <v>39</v>
      </c>
      <c r="L113" s="56" t="s">
        <v>161</v>
      </c>
      <c r="M113" s="56">
        <v>11</v>
      </c>
      <c r="N113" s="56">
        <v>0</v>
      </c>
      <c r="O113" s="56">
        <v>0</v>
      </c>
      <c r="P113" s="56">
        <v>1</v>
      </c>
      <c r="Q113" s="56">
        <v>0</v>
      </c>
      <c r="R113" s="56">
        <v>0</v>
      </c>
      <c r="S113" s="56">
        <v>0</v>
      </c>
      <c r="T113" s="56">
        <v>0</v>
      </c>
      <c r="U113" s="56">
        <v>1</v>
      </c>
      <c r="V113" s="56">
        <v>0</v>
      </c>
      <c r="W113" s="56">
        <v>0</v>
      </c>
      <c r="X113" s="56">
        <v>0</v>
      </c>
      <c r="Y113" s="56">
        <v>0</v>
      </c>
      <c r="Z113" s="56">
        <v>0</v>
      </c>
      <c r="AA113" s="56">
        <v>13</v>
      </c>
      <c r="AB113" s="56">
        <v>0</v>
      </c>
      <c r="AC113" s="56">
        <v>0</v>
      </c>
      <c r="AD113" s="56">
        <v>0</v>
      </c>
      <c r="AE113" s="56">
        <v>0</v>
      </c>
      <c r="AF113" s="56">
        <v>0</v>
      </c>
      <c r="AG113" s="56">
        <v>0</v>
      </c>
      <c r="AH113" s="56">
        <v>0</v>
      </c>
      <c r="AI113" s="56">
        <v>0</v>
      </c>
      <c r="AJ113" s="56">
        <v>0</v>
      </c>
      <c r="AK113" s="56">
        <v>0</v>
      </c>
      <c r="AL113" s="56">
        <v>0</v>
      </c>
      <c r="AM113" s="56">
        <v>0</v>
      </c>
      <c r="AN113" s="56">
        <v>0</v>
      </c>
      <c r="AO113" s="56">
        <v>0</v>
      </c>
      <c r="AP113" s="56">
        <v>0</v>
      </c>
      <c r="AQ113" s="56">
        <v>11</v>
      </c>
      <c r="AR113" s="56">
        <v>0</v>
      </c>
      <c r="AS113" s="56">
        <v>0</v>
      </c>
      <c r="AT113" s="56">
        <v>1</v>
      </c>
      <c r="AU113" s="56">
        <v>0</v>
      </c>
      <c r="AV113" s="56">
        <v>0</v>
      </c>
      <c r="AW113" s="56">
        <v>0</v>
      </c>
      <c r="AX113" s="56">
        <v>0</v>
      </c>
      <c r="AY113" s="56">
        <v>1</v>
      </c>
      <c r="AZ113" s="56">
        <v>0</v>
      </c>
      <c r="BA113" s="56">
        <v>0</v>
      </c>
      <c r="BB113" s="56">
        <v>0</v>
      </c>
      <c r="BC113" s="56">
        <v>0</v>
      </c>
      <c r="BD113" s="56">
        <v>0</v>
      </c>
      <c r="BE113" s="56">
        <v>13</v>
      </c>
      <c r="BF113" s="56">
        <v>0</v>
      </c>
      <c r="BG113" s="56">
        <v>0</v>
      </c>
      <c r="BH113" s="56" t="s">
        <v>2949</v>
      </c>
      <c r="BI113" s="56">
        <v>166061</v>
      </c>
      <c r="BJ113" s="56" t="s">
        <v>2949</v>
      </c>
      <c r="BK113" s="56">
        <v>111070</v>
      </c>
      <c r="BL113" s="56">
        <v>169</v>
      </c>
      <c r="BM113" s="56">
        <v>615569.5</v>
      </c>
      <c r="BN113" s="56">
        <v>91341</v>
      </c>
      <c r="BO113" s="56">
        <v>13</v>
      </c>
      <c r="BP113" s="56">
        <v>178282</v>
      </c>
      <c r="BQ113" s="56">
        <v>1336</v>
      </c>
      <c r="BR113" s="56">
        <v>58511</v>
      </c>
      <c r="BS113" s="56">
        <v>37120</v>
      </c>
      <c r="BT113" s="56">
        <v>55019</v>
      </c>
      <c r="BU113" s="56">
        <v>11061</v>
      </c>
      <c r="BV113" s="56">
        <v>161711</v>
      </c>
      <c r="BW113" s="56">
        <v>5844</v>
      </c>
      <c r="BX113" s="56">
        <v>168891</v>
      </c>
      <c r="BY113" s="56">
        <v>41</v>
      </c>
      <c r="BZ113" s="56">
        <v>9639</v>
      </c>
      <c r="CA113" s="56">
        <v>3739</v>
      </c>
      <c r="CB113" s="56">
        <v>7713</v>
      </c>
      <c r="CC113" s="56">
        <v>955</v>
      </c>
      <c r="CD113" s="56">
        <v>22046</v>
      </c>
      <c r="CE113" s="56">
        <v>22087</v>
      </c>
      <c r="CF113" s="56">
        <v>0</v>
      </c>
      <c r="CG113" s="56">
        <v>5608</v>
      </c>
      <c r="CH113" s="56">
        <v>2510</v>
      </c>
      <c r="CI113" s="56">
        <v>10651</v>
      </c>
      <c r="CJ113" s="56">
        <v>11226</v>
      </c>
      <c r="CK113" s="56">
        <v>138</v>
      </c>
      <c r="CL113" s="56">
        <v>6728</v>
      </c>
      <c r="CM113" s="56">
        <v>0</v>
      </c>
      <c r="CN113" s="56">
        <v>212</v>
      </c>
      <c r="CO113" s="56">
        <v>18769</v>
      </c>
      <c r="CP113" s="56">
        <v>9</v>
      </c>
      <c r="CQ113" s="56">
        <v>18778</v>
      </c>
      <c r="CR113" s="56">
        <v>0</v>
      </c>
      <c r="CS113" s="56">
        <v>507</v>
      </c>
      <c r="CT113" s="56">
        <v>234</v>
      </c>
      <c r="CU113" s="56">
        <v>922</v>
      </c>
      <c r="DA113" s="56">
        <v>1663</v>
      </c>
      <c r="DB113" s="56">
        <v>1663</v>
      </c>
      <c r="DC113" s="56">
        <v>7.1</v>
      </c>
      <c r="DD113" s="56">
        <v>39.76</v>
      </c>
      <c r="DE113" s="56">
        <v>46.86</v>
      </c>
      <c r="DF113" s="56">
        <v>230</v>
      </c>
      <c r="DG113" s="56">
        <v>8608.5</v>
      </c>
      <c r="DH113" s="56">
        <v>316696</v>
      </c>
      <c r="DI113" s="56">
        <v>121906</v>
      </c>
      <c r="DJ113" s="56">
        <v>373433</v>
      </c>
      <c r="DK113" s="56">
        <v>50737</v>
      </c>
      <c r="DL113" s="56">
        <v>862772</v>
      </c>
      <c r="DM113" s="56">
        <v>12827</v>
      </c>
      <c r="DN113" s="56">
        <v>6990</v>
      </c>
      <c r="DO113" s="56">
        <v>15558</v>
      </c>
      <c r="DP113" s="56">
        <v>17679</v>
      </c>
      <c r="DQ113" s="56">
        <v>67033</v>
      </c>
      <c r="DR113" s="56">
        <v>24998</v>
      </c>
      <c r="DS113" s="56">
        <v>0</v>
      </c>
      <c r="DT113" s="56">
        <v>280</v>
      </c>
      <c r="DU113" s="56">
        <v>35375</v>
      </c>
      <c r="DV113" s="56">
        <v>60619</v>
      </c>
      <c r="DW113" s="56" t="s">
        <v>554</v>
      </c>
      <c r="DX113" s="56">
        <v>33</v>
      </c>
      <c r="DY113" s="56">
        <v>66</v>
      </c>
      <c r="DZ113" s="56">
        <v>79</v>
      </c>
      <c r="EA113" s="56">
        <v>94268</v>
      </c>
      <c r="EB113" s="56" t="s">
        <v>554</v>
      </c>
      <c r="EC113" s="56" t="s">
        <v>54</v>
      </c>
      <c r="ED113" s="56">
        <v>37992</v>
      </c>
      <c r="EE113" s="56">
        <v>595</v>
      </c>
      <c r="EF113" s="56">
        <v>739818</v>
      </c>
      <c r="EG113" s="56">
        <v>0</v>
      </c>
      <c r="EH113" s="56" t="s">
        <v>55</v>
      </c>
      <c r="EI113" s="56">
        <v>12</v>
      </c>
      <c r="EJ113" s="56">
        <v>152855</v>
      </c>
      <c r="EK113" s="56">
        <v>41347</v>
      </c>
      <c r="EL113" s="56">
        <v>34747</v>
      </c>
      <c r="EM113" s="56">
        <v>1519475.8100000003</v>
      </c>
      <c r="EN113" s="56">
        <v>515098</v>
      </c>
      <c r="EO113" s="56">
        <v>410</v>
      </c>
      <c r="EP113" s="56">
        <v>60123.05</v>
      </c>
      <c r="EQ113" s="56">
        <v>25725</v>
      </c>
      <c r="ER113" s="56">
        <v>33152.82</v>
      </c>
      <c r="ES113" s="56">
        <v>13552.45</v>
      </c>
      <c r="ET113" s="56">
        <v>8200</v>
      </c>
      <c r="EU113" s="56">
        <v>21661.34</v>
      </c>
      <c r="EV113" s="56">
        <v>5745.3</v>
      </c>
      <c r="EW113" s="56">
        <v>16084.23</v>
      </c>
      <c r="EX113" s="56">
        <v>2200</v>
      </c>
      <c r="EY113" s="56">
        <v>2332.33</v>
      </c>
      <c r="EZ113" s="56">
        <v>7150</v>
      </c>
      <c r="FA113" s="56">
        <v>0</v>
      </c>
      <c r="FB113" s="56">
        <v>0</v>
      </c>
      <c r="FC113" s="56">
        <v>6052.8</v>
      </c>
      <c r="FD113" s="56">
        <v>0</v>
      </c>
      <c r="FE113" s="56">
        <v>0</v>
      </c>
      <c r="FF113" s="56">
        <v>202389.31999999998</v>
      </c>
      <c r="FG113" s="56">
        <v>138476.42000000001</v>
      </c>
      <c r="FH113" s="56">
        <v>49829.42</v>
      </c>
      <c r="FI113" s="56">
        <v>43926.57</v>
      </c>
      <c r="FJ113" s="56">
        <v>91356.74</v>
      </c>
      <c r="FK113" s="56">
        <v>312575</v>
      </c>
      <c r="FL113" s="56">
        <v>2873127.2800000003</v>
      </c>
      <c r="FM113" s="56">
        <v>23581.79</v>
      </c>
      <c r="FN113" s="56">
        <v>14380.21</v>
      </c>
      <c r="FO113" s="56">
        <v>18835.400000000001</v>
      </c>
      <c r="FP113" s="56">
        <v>12160.19</v>
      </c>
      <c r="FQ113" s="56">
        <v>0</v>
      </c>
      <c r="FR113" s="56">
        <v>34401</v>
      </c>
      <c r="FS113" s="56">
        <v>34779</v>
      </c>
      <c r="FT113" s="56">
        <v>24032.6</v>
      </c>
      <c r="FU113" s="56">
        <v>17338</v>
      </c>
      <c r="FV113" s="56">
        <v>179508.19</v>
      </c>
      <c r="FW113" s="56">
        <v>2693619.0900000003</v>
      </c>
      <c r="FX113" s="56">
        <v>356365</v>
      </c>
      <c r="FY113" s="56">
        <v>1565060</v>
      </c>
      <c r="FZ113" s="56">
        <v>530550</v>
      </c>
      <c r="GA113" s="56">
        <v>202000</v>
      </c>
      <c r="GB113" s="56">
        <v>656000</v>
      </c>
      <c r="GC113" s="56">
        <v>2953610</v>
      </c>
      <c r="GD113" s="56">
        <v>160000</v>
      </c>
      <c r="GE113" s="56">
        <v>2793610</v>
      </c>
      <c r="GF113" s="56">
        <v>360000</v>
      </c>
      <c r="GG113" s="56">
        <v>0</v>
      </c>
      <c r="GH113" s="56">
        <v>28568</v>
      </c>
      <c r="GI113" s="56">
        <v>0</v>
      </c>
      <c r="GJ113" s="56">
        <v>0</v>
      </c>
      <c r="GK113" s="56">
        <v>0</v>
      </c>
      <c r="GL113" s="56">
        <v>0</v>
      </c>
      <c r="GM113" s="56">
        <v>28568</v>
      </c>
      <c r="GN113" s="56" t="s">
        <v>554</v>
      </c>
      <c r="GO113" s="56" t="s">
        <v>554</v>
      </c>
      <c r="GP113" s="56" t="s">
        <v>7374</v>
      </c>
      <c r="GQ113" s="56" t="s">
        <v>554</v>
      </c>
      <c r="GR113" s="56" t="s">
        <v>554</v>
      </c>
      <c r="GS113" s="56" t="s">
        <v>554</v>
      </c>
      <c r="GT113" s="56" t="s">
        <v>7375</v>
      </c>
      <c r="GU113" s="56" t="s">
        <v>554</v>
      </c>
      <c r="GW113" s="56">
        <v>13</v>
      </c>
      <c r="GX113" s="56">
        <v>0</v>
      </c>
      <c r="GY113" s="56">
        <v>12</v>
      </c>
      <c r="GZ113" s="56">
        <v>0</v>
      </c>
      <c r="HA113" s="56">
        <v>1</v>
      </c>
      <c r="HB113" s="56">
        <v>0</v>
      </c>
    </row>
    <row r="114" spans="1:210" ht="12.75" customHeight="1" x14ac:dyDescent="0.3">
      <c r="A114" s="397" t="s">
        <v>212</v>
      </c>
      <c r="B114" s="423">
        <v>2</v>
      </c>
      <c r="C114" s="397" t="s">
        <v>19</v>
      </c>
      <c r="D114" s="397" t="s">
        <v>5684</v>
      </c>
      <c r="E114" s="56" t="s">
        <v>2833</v>
      </c>
      <c r="F114" s="398" t="s">
        <v>900</v>
      </c>
      <c r="G114" s="397">
        <v>12</v>
      </c>
      <c r="H114" s="397">
        <v>0</v>
      </c>
      <c r="I114" s="56" t="s">
        <v>6476</v>
      </c>
      <c r="J114" s="56" t="s">
        <v>38</v>
      </c>
      <c r="L114" s="56" t="s">
        <v>163</v>
      </c>
      <c r="M114" s="56">
        <v>0</v>
      </c>
      <c r="N114" s="56">
        <v>0</v>
      </c>
      <c r="O114" s="56">
        <v>0</v>
      </c>
      <c r="P114" s="56">
        <v>2</v>
      </c>
      <c r="Q114" s="56">
        <v>1</v>
      </c>
      <c r="R114" s="56">
        <v>3</v>
      </c>
      <c r="S114" s="56">
        <v>0</v>
      </c>
      <c r="T114" s="56">
        <v>0</v>
      </c>
      <c r="U114" s="56">
        <v>0</v>
      </c>
      <c r="V114" s="56">
        <v>0</v>
      </c>
      <c r="W114" s="56">
        <v>0</v>
      </c>
      <c r="X114" s="56">
        <v>0</v>
      </c>
      <c r="Y114" s="56">
        <v>0</v>
      </c>
      <c r="Z114" s="56">
        <v>0</v>
      </c>
      <c r="AA114" s="56">
        <v>6</v>
      </c>
      <c r="AB114" s="56">
        <v>0</v>
      </c>
      <c r="AC114" s="56">
        <v>0</v>
      </c>
      <c r="AD114" s="56">
        <v>0</v>
      </c>
      <c r="AE114" s="56">
        <v>0</v>
      </c>
      <c r="AF114" s="56">
        <v>0</v>
      </c>
      <c r="AG114" s="56">
        <v>0</v>
      </c>
      <c r="AH114" s="56">
        <v>1</v>
      </c>
      <c r="AI114" s="56">
        <v>1</v>
      </c>
      <c r="AJ114" s="56">
        <v>1</v>
      </c>
      <c r="AK114" s="56">
        <v>0</v>
      </c>
      <c r="AL114" s="56">
        <v>2</v>
      </c>
      <c r="AM114" s="56">
        <v>0</v>
      </c>
      <c r="AN114" s="56">
        <v>0</v>
      </c>
      <c r="AO114" s="56">
        <v>0</v>
      </c>
      <c r="AP114" s="56">
        <v>5</v>
      </c>
      <c r="AQ114" s="56">
        <v>0</v>
      </c>
      <c r="AR114" s="56">
        <v>0</v>
      </c>
      <c r="AS114" s="56">
        <v>0</v>
      </c>
      <c r="AT114" s="56">
        <v>2</v>
      </c>
      <c r="AU114" s="56">
        <v>1</v>
      </c>
      <c r="AV114" s="56">
        <v>3</v>
      </c>
      <c r="AW114" s="56">
        <v>1</v>
      </c>
      <c r="AX114" s="56">
        <v>1</v>
      </c>
      <c r="AY114" s="56">
        <v>1</v>
      </c>
      <c r="AZ114" s="56">
        <v>0</v>
      </c>
      <c r="BA114" s="56">
        <v>2</v>
      </c>
      <c r="BB114" s="56">
        <v>0</v>
      </c>
      <c r="BC114" s="56">
        <v>0</v>
      </c>
      <c r="BD114" s="56">
        <v>0</v>
      </c>
      <c r="BE114" s="56">
        <v>11</v>
      </c>
      <c r="BF114" s="56">
        <v>0</v>
      </c>
      <c r="BG114" s="56">
        <v>0</v>
      </c>
      <c r="BH114" s="56" t="s">
        <v>1138</v>
      </c>
      <c r="BI114" s="56">
        <v>140009</v>
      </c>
      <c r="BJ114" s="56" t="s">
        <v>3480</v>
      </c>
      <c r="BK114" s="56" t="s">
        <v>554</v>
      </c>
      <c r="BL114" s="56">
        <v>141</v>
      </c>
      <c r="BM114" s="56" t="s">
        <v>554</v>
      </c>
      <c r="BN114" s="56">
        <v>127412</v>
      </c>
      <c r="BO114" s="56">
        <v>6</v>
      </c>
      <c r="BP114" s="56">
        <v>268324</v>
      </c>
      <c r="BQ114" s="56">
        <v>43871</v>
      </c>
      <c r="BR114" s="56">
        <v>70761</v>
      </c>
      <c r="BS114" s="56">
        <v>65685</v>
      </c>
      <c r="BT114" s="56">
        <v>48992</v>
      </c>
      <c r="BU114" s="56">
        <v>11482</v>
      </c>
      <c r="BV114" s="56">
        <v>196920</v>
      </c>
      <c r="BW114" s="56">
        <v>17783</v>
      </c>
      <c r="BX114" s="56">
        <v>258574</v>
      </c>
      <c r="BY114" s="56">
        <v>433</v>
      </c>
      <c r="BZ114" s="56">
        <v>8449</v>
      </c>
      <c r="CA114" s="56">
        <v>3046</v>
      </c>
      <c r="CB114" s="56">
        <v>8211</v>
      </c>
      <c r="CC114" s="56">
        <v>1776</v>
      </c>
      <c r="CD114" s="56">
        <v>21482</v>
      </c>
      <c r="CE114" s="56">
        <v>21915</v>
      </c>
      <c r="CF114" s="56">
        <v>0</v>
      </c>
      <c r="CG114" s="56">
        <v>5578</v>
      </c>
      <c r="CH114" s="56">
        <v>1183</v>
      </c>
      <c r="CI114" s="56">
        <v>5696</v>
      </c>
      <c r="CJ114" s="56">
        <v>945</v>
      </c>
      <c r="CK114" s="56">
        <v>7406</v>
      </c>
      <c r="CL114" s="56">
        <v>2560</v>
      </c>
      <c r="CM114" s="56">
        <v>2371100</v>
      </c>
      <c r="CN114" s="56">
        <v>0</v>
      </c>
      <c r="CO114" s="56">
        <v>12457</v>
      </c>
      <c r="CP114" s="56">
        <v>199</v>
      </c>
      <c r="CQ114" s="56">
        <v>12656</v>
      </c>
      <c r="CR114" s="56">
        <v>0</v>
      </c>
      <c r="CS114" s="56">
        <v>341</v>
      </c>
      <c r="CT114" s="56">
        <v>2</v>
      </c>
      <c r="CU114" s="56">
        <v>97</v>
      </c>
      <c r="DA114" s="56">
        <v>440</v>
      </c>
      <c r="DB114" s="56">
        <v>440</v>
      </c>
      <c r="DC114" s="56">
        <v>9</v>
      </c>
      <c r="DD114" s="56">
        <v>42</v>
      </c>
      <c r="DE114" s="56">
        <v>51</v>
      </c>
      <c r="DF114" s="56">
        <v>76</v>
      </c>
      <c r="DG114" s="56">
        <v>9700</v>
      </c>
      <c r="DH114" s="56">
        <v>313536</v>
      </c>
      <c r="DI114" s="56">
        <v>158040</v>
      </c>
      <c r="DJ114" s="56">
        <v>293267</v>
      </c>
      <c r="DK114" s="56">
        <v>39446</v>
      </c>
      <c r="DL114" s="56">
        <v>804289</v>
      </c>
      <c r="DM114" s="56">
        <v>14611</v>
      </c>
      <c r="DN114" s="56">
        <v>2849</v>
      </c>
      <c r="DO114" s="56">
        <v>5768</v>
      </c>
      <c r="DP114" s="56">
        <v>10163</v>
      </c>
      <c r="DQ114" s="56">
        <v>194170</v>
      </c>
      <c r="DR114" s="56">
        <v>19118</v>
      </c>
      <c r="DS114" s="56">
        <v>5906</v>
      </c>
      <c r="DT114" s="56">
        <v>0</v>
      </c>
      <c r="DU114" s="56">
        <v>23228</v>
      </c>
      <c r="DV114" s="56">
        <v>90651</v>
      </c>
      <c r="DW114" s="56">
        <v>90651</v>
      </c>
      <c r="DX114" s="56">
        <v>71</v>
      </c>
      <c r="DY114" s="56">
        <v>78</v>
      </c>
      <c r="DZ114" s="56">
        <v>86</v>
      </c>
      <c r="EA114" s="56" t="s">
        <v>554</v>
      </c>
      <c r="EB114" s="56" t="s">
        <v>554</v>
      </c>
      <c r="EC114" s="56" t="s">
        <v>55</v>
      </c>
      <c r="ED114" s="56">
        <v>23922</v>
      </c>
      <c r="EE114" s="56">
        <v>59</v>
      </c>
      <c r="EF114" s="56" t="s">
        <v>554</v>
      </c>
      <c r="EG114" s="56" t="s">
        <v>554</v>
      </c>
      <c r="EH114" s="56" t="s">
        <v>55</v>
      </c>
      <c r="EI114" s="56">
        <v>6</v>
      </c>
      <c r="EJ114" s="56">
        <v>265402</v>
      </c>
      <c r="EK114" s="56">
        <v>97</v>
      </c>
      <c r="EL114" s="56">
        <v>262</v>
      </c>
      <c r="EM114" s="56">
        <v>1492314</v>
      </c>
      <c r="EN114" s="56">
        <v>166022</v>
      </c>
      <c r="EO114" s="56">
        <v>6644</v>
      </c>
      <c r="EP114" s="56">
        <v>62171</v>
      </c>
      <c r="EQ114" s="56">
        <v>21645</v>
      </c>
      <c r="ER114" s="56">
        <v>38265</v>
      </c>
      <c r="ES114" s="56">
        <v>10591</v>
      </c>
      <c r="ET114" s="56">
        <v>20491</v>
      </c>
      <c r="EU114" s="56">
        <v>12555</v>
      </c>
      <c r="EV114" s="56" t="s">
        <v>3426</v>
      </c>
      <c r="EW114" s="56">
        <v>1694</v>
      </c>
      <c r="EX114" s="56">
        <v>8329</v>
      </c>
      <c r="EY114" s="56" t="s">
        <v>7220</v>
      </c>
      <c r="EZ114" s="56">
        <v>20142</v>
      </c>
      <c r="FA114" s="56">
        <v>743</v>
      </c>
      <c r="FB114" s="56">
        <v>0</v>
      </c>
      <c r="FC114" s="56">
        <v>23720</v>
      </c>
      <c r="FD114" s="56">
        <v>32532</v>
      </c>
      <c r="FE114" s="56">
        <v>336</v>
      </c>
      <c r="FF114" s="56">
        <v>259858</v>
      </c>
      <c r="FG114" s="56">
        <v>47983</v>
      </c>
      <c r="FH114" s="56">
        <v>46451</v>
      </c>
      <c r="FI114" s="56">
        <v>5889</v>
      </c>
      <c r="FJ114" s="56">
        <v>24000</v>
      </c>
      <c r="FK114" s="56">
        <v>963100</v>
      </c>
      <c r="FL114" s="56">
        <v>3005617</v>
      </c>
      <c r="FM114" s="56">
        <v>22684</v>
      </c>
      <c r="FN114" s="56">
        <v>0</v>
      </c>
      <c r="FO114" s="56">
        <v>11072</v>
      </c>
      <c r="FP114" s="56">
        <v>6341</v>
      </c>
      <c r="FQ114" s="56">
        <v>0</v>
      </c>
      <c r="FR114" s="56">
        <v>16377</v>
      </c>
      <c r="FS114" s="56">
        <v>0</v>
      </c>
      <c r="FT114" s="56">
        <v>39487</v>
      </c>
      <c r="FU114" s="56">
        <v>65300</v>
      </c>
      <c r="FV114" s="56">
        <v>161261</v>
      </c>
      <c r="FW114" s="56">
        <v>2844356</v>
      </c>
      <c r="FX114" s="56">
        <v>226759</v>
      </c>
      <c r="FY114" s="56">
        <v>1533775</v>
      </c>
      <c r="FZ114" s="56">
        <v>190100</v>
      </c>
      <c r="GA114" s="56">
        <v>275400</v>
      </c>
      <c r="GB114" s="56">
        <v>1094900</v>
      </c>
      <c r="GC114" s="56">
        <v>3094175</v>
      </c>
      <c r="GD114" s="56">
        <v>209600</v>
      </c>
      <c r="GE114" s="56">
        <v>2884575</v>
      </c>
      <c r="GF114" s="56">
        <v>113000</v>
      </c>
      <c r="GG114" s="56">
        <v>0</v>
      </c>
      <c r="GH114" s="56">
        <v>0</v>
      </c>
      <c r="GI114" s="56">
        <v>0</v>
      </c>
      <c r="GJ114" s="56">
        <v>0</v>
      </c>
      <c r="GK114" s="56">
        <v>0</v>
      </c>
      <c r="GL114" s="56">
        <v>0</v>
      </c>
      <c r="GM114" s="56">
        <v>0</v>
      </c>
      <c r="GN114" s="56" t="s">
        <v>554</v>
      </c>
      <c r="GO114" s="56" t="s">
        <v>554</v>
      </c>
      <c r="GP114" s="56" t="s">
        <v>554</v>
      </c>
      <c r="GQ114" s="56" t="s">
        <v>554</v>
      </c>
      <c r="GR114" s="56">
        <v>0</v>
      </c>
      <c r="GS114" s="56" t="s">
        <v>554</v>
      </c>
      <c r="GT114" s="56" t="s">
        <v>7376</v>
      </c>
      <c r="GU114" s="56" t="s">
        <v>7377</v>
      </c>
      <c r="GW114" s="56">
        <v>6</v>
      </c>
      <c r="GX114" s="56">
        <v>5</v>
      </c>
      <c r="GY114" s="56">
        <v>6</v>
      </c>
      <c r="GZ114" s="56">
        <v>5</v>
      </c>
      <c r="HA114" s="56">
        <v>0</v>
      </c>
      <c r="HB114" s="56">
        <v>0</v>
      </c>
    </row>
    <row r="115" spans="1:210" ht="12.75" customHeight="1" x14ac:dyDescent="0.3">
      <c r="A115" s="397" t="s">
        <v>212</v>
      </c>
      <c r="B115" s="423">
        <v>3</v>
      </c>
      <c r="C115" s="397" t="s">
        <v>19</v>
      </c>
      <c r="D115" s="397" t="s">
        <v>5685</v>
      </c>
      <c r="E115" s="56" t="s">
        <v>2834</v>
      </c>
      <c r="F115" s="398" t="s">
        <v>900</v>
      </c>
      <c r="G115" s="397">
        <v>33</v>
      </c>
      <c r="H115" s="397">
        <v>0</v>
      </c>
      <c r="I115" s="56" t="s">
        <v>6476</v>
      </c>
      <c r="J115" s="56" t="s">
        <v>38</v>
      </c>
      <c r="L115" s="56" t="s">
        <v>165</v>
      </c>
      <c r="M115" s="56">
        <v>1</v>
      </c>
      <c r="N115" s="56">
        <v>0</v>
      </c>
      <c r="O115" s="56">
        <v>0</v>
      </c>
      <c r="P115" s="56">
        <v>1</v>
      </c>
      <c r="Q115" s="56">
        <v>3</v>
      </c>
      <c r="R115" s="56">
        <v>0</v>
      </c>
      <c r="S115" s="56">
        <v>1</v>
      </c>
      <c r="T115" s="56">
        <v>0</v>
      </c>
      <c r="U115" s="56">
        <v>0</v>
      </c>
      <c r="V115" s="56">
        <v>0</v>
      </c>
      <c r="W115" s="56">
        <v>0</v>
      </c>
      <c r="X115" s="56">
        <v>0</v>
      </c>
      <c r="Y115" s="56">
        <v>1</v>
      </c>
      <c r="Z115" s="56">
        <v>0</v>
      </c>
      <c r="AA115" s="56">
        <v>7</v>
      </c>
      <c r="AB115" s="56">
        <v>0</v>
      </c>
      <c r="AC115" s="56">
        <v>0</v>
      </c>
      <c r="AD115" s="56">
        <v>0</v>
      </c>
      <c r="AE115" s="56">
        <v>0</v>
      </c>
      <c r="AF115" s="56">
        <v>0</v>
      </c>
      <c r="AG115" s="56">
        <v>0</v>
      </c>
      <c r="AH115" s="56">
        <v>0</v>
      </c>
      <c r="AI115" s="56">
        <v>0</v>
      </c>
      <c r="AJ115" s="56">
        <v>0</v>
      </c>
      <c r="AK115" s="56">
        <v>0</v>
      </c>
      <c r="AL115" s="56">
        <v>0</v>
      </c>
      <c r="AM115" s="56">
        <v>0</v>
      </c>
      <c r="AN115" s="56">
        <v>0</v>
      </c>
      <c r="AO115" s="56">
        <v>0</v>
      </c>
      <c r="AP115" s="56">
        <v>0</v>
      </c>
      <c r="AQ115" s="56">
        <v>1</v>
      </c>
      <c r="AR115" s="56">
        <v>0</v>
      </c>
      <c r="AS115" s="56">
        <v>0</v>
      </c>
      <c r="AT115" s="56">
        <v>1</v>
      </c>
      <c r="AU115" s="56">
        <v>3</v>
      </c>
      <c r="AV115" s="56">
        <v>0</v>
      </c>
      <c r="AW115" s="56">
        <v>1</v>
      </c>
      <c r="AX115" s="56">
        <v>0</v>
      </c>
      <c r="AY115" s="56">
        <v>0</v>
      </c>
      <c r="AZ115" s="56">
        <v>0</v>
      </c>
      <c r="BA115" s="56">
        <v>0</v>
      </c>
      <c r="BB115" s="56">
        <v>0</v>
      </c>
      <c r="BC115" s="56">
        <v>1</v>
      </c>
      <c r="BD115" s="56">
        <v>0</v>
      </c>
      <c r="BE115" s="56">
        <v>7</v>
      </c>
      <c r="BF115" s="56">
        <v>0</v>
      </c>
      <c r="BG115" s="56">
        <v>0</v>
      </c>
      <c r="BH115" s="56" t="s">
        <v>6534</v>
      </c>
      <c r="BI115" s="56">
        <v>151056</v>
      </c>
      <c r="BJ115" s="56" t="s">
        <v>6534</v>
      </c>
      <c r="BK115" s="56">
        <v>418615</v>
      </c>
      <c r="BL115" s="56">
        <v>101</v>
      </c>
      <c r="BM115" s="56" t="s">
        <v>554</v>
      </c>
      <c r="BN115" s="56" t="s">
        <v>554</v>
      </c>
      <c r="BO115" s="56" t="s">
        <v>554</v>
      </c>
      <c r="BP115" s="56">
        <v>193080</v>
      </c>
      <c r="BQ115" s="56">
        <v>11811</v>
      </c>
      <c r="BR115" s="56">
        <v>57650</v>
      </c>
      <c r="BS115" s="56">
        <v>90172</v>
      </c>
      <c r="BT115" s="56">
        <v>40047</v>
      </c>
      <c r="BU115" s="56">
        <v>18198</v>
      </c>
      <c r="BV115" s="56">
        <v>206067</v>
      </c>
      <c r="BW115" s="56" t="s">
        <v>554</v>
      </c>
      <c r="BX115" s="56" t="s">
        <v>554</v>
      </c>
      <c r="BY115" s="56">
        <v>89</v>
      </c>
      <c r="BZ115" s="56">
        <v>7930</v>
      </c>
      <c r="CA115" s="56">
        <v>4879</v>
      </c>
      <c r="CB115" s="56">
        <v>6715</v>
      </c>
      <c r="CC115" s="56">
        <v>1391</v>
      </c>
      <c r="CD115" s="56">
        <v>20915</v>
      </c>
      <c r="CE115" s="56">
        <v>21004</v>
      </c>
      <c r="CF115" s="56">
        <v>0</v>
      </c>
      <c r="CG115" s="56">
        <v>4807</v>
      </c>
      <c r="CH115" s="56">
        <v>539</v>
      </c>
      <c r="CI115" s="56">
        <v>4169</v>
      </c>
      <c r="CJ115" s="56">
        <v>485</v>
      </c>
      <c r="CK115" s="56">
        <v>2308</v>
      </c>
      <c r="CL115" s="56">
        <v>593</v>
      </c>
      <c r="CM115" s="56" t="s">
        <v>554</v>
      </c>
      <c r="CN115" s="56" t="s">
        <v>554</v>
      </c>
      <c r="CO115" s="56">
        <v>9515</v>
      </c>
      <c r="CP115" s="56">
        <v>0</v>
      </c>
      <c r="CQ115" s="56">
        <v>9515</v>
      </c>
      <c r="CR115" s="56">
        <v>0</v>
      </c>
      <c r="CS115" s="56">
        <v>469</v>
      </c>
      <c r="CT115" s="56">
        <v>65</v>
      </c>
      <c r="CU115" s="56">
        <v>28</v>
      </c>
      <c r="DA115" s="56">
        <v>562</v>
      </c>
      <c r="DB115" s="56">
        <v>562</v>
      </c>
      <c r="DC115" s="56">
        <v>53.4</v>
      </c>
      <c r="DD115" s="56" t="s">
        <v>554</v>
      </c>
      <c r="DE115" s="56" t="s">
        <v>554</v>
      </c>
      <c r="DF115" s="56">
        <v>88</v>
      </c>
      <c r="DG115" s="56">
        <v>10000</v>
      </c>
      <c r="DH115" s="56">
        <v>251745</v>
      </c>
      <c r="DI115" s="56" t="s">
        <v>7378</v>
      </c>
      <c r="DJ115" s="56">
        <v>149957</v>
      </c>
      <c r="DK115" s="56" t="s">
        <v>7379</v>
      </c>
      <c r="DL115" s="56">
        <v>401702</v>
      </c>
      <c r="DM115" s="56">
        <v>7298</v>
      </c>
      <c r="DN115" s="56">
        <v>632</v>
      </c>
      <c r="DO115" s="56">
        <v>2216</v>
      </c>
      <c r="DP115" s="56">
        <v>3207</v>
      </c>
      <c r="DQ115" s="56">
        <v>8819</v>
      </c>
      <c r="DR115" s="56">
        <v>6105</v>
      </c>
      <c r="DS115" s="56" t="s">
        <v>554</v>
      </c>
      <c r="DT115" s="56" t="s">
        <v>554</v>
      </c>
      <c r="DU115" s="56">
        <v>10146</v>
      </c>
      <c r="DV115" s="56">
        <v>27597</v>
      </c>
      <c r="DW115" s="56">
        <v>22329</v>
      </c>
      <c r="DX115" s="56" t="s">
        <v>554</v>
      </c>
      <c r="DY115" s="56" t="s">
        <v>554</v>
      </c>
      <c r="DZ115" s="56" t="s">
        <v>554</v>
      </c>
      <c r="EA115" s="56">
        <v>100</v>
      </c>
      <c r="EB115" s="56">
        <v>100</v>
      </c>
      <c r="EC115" s="56" t="s">
        <v>54</v>
      </c>
      <c r="ED115" s="56">
        <v>50994</v>
      </c>
      <c r="EE115" s="56" t="s">
        <v>554</v>
      </c>
      <c r="EF115" s="56" t="s">
        <v>554</v>
      </c>
      <c r="EG115" s="56" t="s">
        <v>554</v>
      </c>
      <c r="EH115" s="56" t="s">
        <v>554</v>
      </c>
      <c r="EI115" s="56" t="s">
        <v>554</v>
      </c>
      <c r="EJ115" s="56" t="s">
        <v>554</v>
      </c>
      <c r="EK115" s="56">
        <v>366</v>
      </c>
      <c r="EL115" s="56">
        <v>360</v>
      </c>
      <c r="EM115" s="56">
        <v>1563393</v>
      </c>
      <c r="EN115" s="56">
        <v>452499</v>
      </c>
      <c r="EO115" s="56">
        <v>118493</v>
      </c>
      <c r="EP115" s="56" t="s">
        <v>554</v>
      </c>
      <c r="EQ115" s="56" t="s">
        <v>554</v>
      </c>
      <c r="ER115" s="56" t="s">
        <v>554</v>
      </c>
      <c r="ES115" s="56" t="s">
        <v>554</v>
      </c>
      <c r="ET115" s="56">
        <v>10604</v>
      </c>
      <c r="EU115" s="56" t="s">
        <v>554</v>
      </c>
      <c r="EV115" s="56" t="s">
        <v>554</v>
      </c>
      <c r="EW115" s="56">
        <v>8123</v>
      </c>
      <c r="EX115" s="56" t="s">
        <v>554</v>
      </c>
      <c r="EY115" s="56" t="s">
        <v>554</v>
      </c>
      <c r="EZ115" s="56" t="s">
        <v>554</v>
      </c>
      <c r="FA115" s="56" t="s">
        <v>554</v>
      </c>
      <c r="FB115" s="56" t="s">
        <v>554</v>
      </c>
      <c r="FC115" s="56" t="s">
        <v>554</v>
      </c>
      <c r="FD115" s="56" t="s">
        <v>554</v>
      </c>
      <c r="FE115" s="56" t="s">
        <v>554</v>
      </c>
      <c r="FF115" s="56" t="s">
        <v>554</v>
      </c>
      <c r="FG115" s="56">
        <v>66974</v>
      </c>
      <c r="FH115" s="56">
        <v>173010</v>
      </c>
      <c r="FI115" s="56">
        <v>7817</v>
      </c>
      <c r="FJ115" s="56">
        <v>349030</v>
      </c>
      <c r="FK115" s="56">
        <v>573000</v>
      </c>
      <c r="FL115" s="56" t="s">
        <v>554</v>
      </c>
      <c r="FM115" s="56">
        <v>4921</v>
      </c>
      <c r="FN115" s="56" t="s">
        <v>554</v>
      </c>
      <c r="FO115" s="56">
        <v>11434</v>
      </c>
      <c r="FP115" s="56">
        <v>71</v>
      </c>
      <c r="FQ115" s="56">
        <v>0</v>
      </c>
      <c r="FR115" s="56">
        <v>0</v>
      </c>
      <c r="FS115" s="56">
        <v>181539</v>
      </c>
      <c r="FT115" s="56">
        <v>92466</v>
      </c>
      <c r="FU115" s="56" t="s">
        <v>554</v>
      </c>
      <c r="FV115" s="56" t="s">
        <v>554</v>
      </c>
      <c r="FW115" s="56" t="s">
        <v>554</v>
      </c>
      <c r="FX115" s="56">
        <v>65059</v>
      </c>
      <c r="FY115" s="56">
        <v>1724750</v>
      </c>
      <c r="FZ115" s="56">
        <v>441950</v>
      </c>
      <c r="GA115" s="56">
        <v>332250</v>
      </c>
      <c r="GB115" s="56">
        <v>1037850</v>
      </c>
      <c r="GC115" s="56">
        <v>3536800</v>
      </c>
      <c r="GD115" s="56">
        <v>391850</v>
      </c>
      <c r="GE115" s="56">
        <v>3144950</v>
      </c>
      <c r="GF115" s="56">
        <v>317000</v>
      </c>
      <c r="GG115" s="56" t="s">
        <v>554</v>
      </c>
      <c r="GH115" s="56">
        <v>65059</v>
      </c>
      <c r="GI115" s="56" t="s">
        <v>554</v>
      </c>
      <c r="GJ115" s="56" t="s">
        <v>554</v>
      </c>
      <c r="GK115" s="56" t="s">
        <v>554</v>
      </c>
      <c r="GL115" s="56" t="s">
        <v>554</v>
      </c>
      <c r="GM115" s="56" t="s">
        <v>554</v>
      </c>
      <c r="GN115" s="56" t="s">
        <v>554</v>
      </c>
      <c r="GO115" s="56" t="s">
        <v>554</v>
      </c>
      <c r="GP115" s="56" t="s">
        <v>554</v>
      </c>
      <c r="GQ115" s="56" t="s">
        <v>554</v>
      </c>
      <c r="GR115" s="56" t="s">
        <v>554</v>
      </c>
      <c r="GS115" s="56" t="s">
        <v>554</v>
      </c>
      <c r="GT115" s="56" t="s">
        <v>554</v>
      </c>
      <c r="GU115" s="56" t="s">
        <v>7380</v>
      </c>
      <c r="GW115" s="56">
        <v>7</v>
      </c>
      <c r="GX115" s="56">
        <v>0</v>
      </c>
      <c r="GY115" s="56">
        <v>7</v>
      </c>
      <c r="GZ115" s="56">
        <v>0</v>
      </c>
      <c r="HA115" s="56">
        <v>0</v>
      </c>
      <c r="HB115" s="56">
        <v>0</v>
      </c>
    </row>
    <row r="116" spans="1:210" ht="12.75" customHeight="1" x14ac:dyDescent="0.3">
      <c r="A116" s="397" t="s">
        <v>212</v>
      </c>
      <c r="B116" s="423">
        <v>4</v>
      </c>
      <c r="C116" s="397" t="s">
        <v>19</v>
      </c>
      <c r="D116" s="397" t="s">
        <v>5686</v>
      </c>
      <c r="E116" s="56" t="s">
        <v>2835</v>
      </c>
      <c r="F116" s="398" t="s">
        <v>900</v>
      </c>
      <c r="G116" s="397">
        <v>15</v>
      </c>
      <c r="H116" s="397">
        <v>0</v>
      </c>
      <c r="I116" s="56" t="s">
        <v>811</v>
      </c>
      <c r="J116" s="56" t="s">
        <v>38</v>
      </c>
      <c r="L116" s="56" t="s">
        <v>167</v>
      </c>
      <c r="M116" s="56">
        <v>0</v>
      </c>
      <c r="N116" s="56">
        <v>1</v>
      </c>
      <c r="O116" s="56">
        <v>2</v>
      </c>
      <c r="P116" s="56">
        <v>3</v>
      </c>
      <c r="Q116" s="56">
        <v>0</v>
      </c>
      <c r="R116" s="56">
        <v>0</v>
      </c>
      <c r="S116" s="56">
        <v>3</v>
      </c>
      <c r="T116" s="56">
        <v>0</v>
      </c>
      <c r="U116" s="56">
        <v>0</v>
      </c>
      <c r="V116" s="56">
        <v>0</v>
      </c>
      <c r="W116" s="56">
        <v>0</v>
      </c>
      <c r="X116" s="56">
        <v>1</v>
      </c>
      <c r="Y116" s="56">
        <v>0</v>
      </c>
      <c r="Z116" s="56">
        <v>0</v>
      </c>
      <c r="AA116" s="56">
        <v>10</v>
      </c>
      <c r="AB116" s="56">
        <v>0</v>
      </c>
      <c r="AC116" s="56">
        <v>0</v>
      </c>
      <c r="AD116" s="56">
        <v>0</v>
      </c>
      <c r="AE116" s="56">
        <v>0</v>
      </c>
      <c r="AF116" s="56">
        <v>0</v>
      </c>
      <c r="AG116" s="56">
        <v>0</v>
      </c>
      <c r="AH116" s="56">
        <v>0</v>
      </c>
      <c r="AI116" s="56">
        <v>0</v>
      </c>
      <c r="AJ116" s="56">
        <v>0</v>
      </c>
      <c r="AK116" s="56">
        <v>0</v>
      </c>
      <c r="AL116" s="56">
        <v>0</v>
      </c>
      <c r="AM116" s="56">
        <v>0</v>
      </c>
      <c r="AN116" s="56">
        <v>0</v>
      </c>
      <c r="AO116" s="56">
        <v>0</v>
      </c>
      <c r="AP116" s="56">
        <v>0</v>
      </c>
      <c r="AQ116" s="56">
        <v>0</v>
      </c>
      <c r="AR116" s="56">
        <v>1</v>
      </c>
      <c r="AS116" s="56">
        <v>2</v>
      </c>
      <c r="AT116" s="56">
        <v>3</v>
      </c>
      <c r="AU116" s="56">
        <v>0</v>
      </c>
      <c r="AV116" s="56">
        <v>0</v>
      </c>
      <c r="AW116" s="56">
        <v>3</v>
      </c>
      <c r="AX116" s="56">
        <v>0</v>
      </c>
      <c r="AY116" s="56">
        <v>0</v>
      </c>
      <c r="AZ116" s="56">
        <v>0</v>
      </c>
      <c r="BA116" s="56">
        <v>0</v>
      </c>
      <c r="BB116" s="56">
        <v>1</v>
      </c>
      <c r="BC116" s="56">
        <v>0</v>
      </c>
      <c r="BD116" s="56">
        <v>0</v>
      </c>
      <c r="BE116" s="56">
        <v>10</v>
      </c>
      <c r="BF116" s="56">
        <v>0</v>
      </c>
      <c r="BG116" s="56">
        <v>0</v>
      </c>
      <c r="BH116" s="56" t="s">
        <v>7381</v>
      </c>
      <c r="BI116" s="56">
        <v>84309</v>
      </c>
      <c r="BJ116" s="56" t="s">
        <v>7381</v>
      </c>
      <c r="BK116" s="56">
        <v>374949</v>
      </c>
      <c r="BL116" s="56">
        <v>113</v>
      </c>
      <c r="BM116" s="56">
        <v>282405</v>
      </c>
      <c r="BN116" s="56">
        <v>69993</v>
      </c>
      <c r="BO116" s="56">
        <v>9</v>
      </c>
      <c r="BP116" s="56" t="s">
        <v>554</v>
      </c>
      <c r="BQ116" s="56">
        <v>12394</v>
      </c>
      <c r="BR116" s="56">
        <v>80050</v>
      </c>
      <c r="BS116" s="56">
        <v>38175</v>
      </c>
      <c r="BT116" s="56">
        <v>34355</v>
      </c>
      <c r="BU116" s="56">
        <v>9753</v>
      </c>
      <c r="BV116" s="56">
        <v>162333</v>
      </c>
      <c r="BW116" s="56">
        <v>1648</v>
      </c>
      <c r="BX116" s="56">
        <v>176375</v>
      </c>
      <c r="BY116" s="56" t="s">
        <v>554</v>
      </c>
      <c r="BZ116" s="56" t="s">
        <v>554</v>
      </c>
      <c r="CA116" s="56" t="s">
        <v>554</v>
      </c>
      <c r="CB116" s="56" t="s">
        <v>554</v>
      </c>
      <c r="CC116" s="56" t="s">
        <v>554</v>
      </c>
      <c r="CD116" s="56" t="s">
        <v>554</v>
      </c>
      <c r="CE116" s="56" t="s">
        <v>554</v>
      </c>
      <c r="CF116" s="56">
        <v>27</v>
      </c>
      <c r="CG116" s="56">
        <v>6457</v>
      </c>
      <c r="CH116" s="56">
        <v>595</v>
      </c>
      <c r="CI116" s="56">
        <v>437</v>
      </c>
      <c r="CJ116" s="56">
        <v>8252</v>
      </c>
      <c r="CK116" s="56">
        <v>0</v>
      </c>
      <c r="CL116" s="56">
        <v>3157</v>
      </c>
      <c r="CM116" s="56">
        <v>0</v>
      </c>
      <c r="CN116" s="56">
        <v>29</v>
      </c>
      <c r="CO116" s="56">
        <v>7489</v>
      </c>
      <c r="CP116" s="56">
        <v>1038</v>
      </c>
      <c r="CQ116" s="56">
        <v>8554</v>
      </c>
      <c r="CR116" s="56" t="s">
        <v>554</v>
      </c>
      <c r="CS116" s="56" t="s">
        <v>554</v>
      </c>
      <c r="CT116" s="56" t="s">
        <v>554</v>
      </c>
      <c r="CU116" s="56" t="s">
        <v>554</v>
      </c>
      <c r="DA116" s="56" t="s">
        <v>554</v>
      </c>
      <c r="DB116" s="56" t="s">
        <v>554</v>
      </c>
      <c r="DC116" s="56">
        <v>12</v>
      </c>
      <c r="DD116" s="56">
        <v>62</v>
      </c>
      <c r="DE116" s="56">
        <v>74</v>
      </c>
      <c r="DF116" s="56">
        <v>40</v>
      </c>
      <c r="DG116" s="56">
        <v>1408</v>
      </c>
      <c r="DH116" s="56">
        <v>264219</v>
      </c>
      <c r="DI116" s="56">
        <v>62885</v>
      </c>
      <c r="DJ116" s="56">
        <v>116703</v>
      </c>
      <c r="DK116" s="56">
        <v>14594</v>
      </c>
      <c r="DL116" s="56">
        <v>458401</v>
      </c>
      <c r="DM116" s="56">
        <v>16796</v>
      </c>
      <c r="DN116" s="56">
        <v>419</v>
      </c>
      <c r="DO116" s="56">
        <v>256</v>
      </c>
      <c r="DP116" s="56">
        <v>21866</v>
      </c>
      <c r="DQ116" s="56">
        <v>0</v>
      </c>
      <c r="DR116" s="56">
        <v>7705</v>
      </c>
      <c r="DS116" s="56">
        <v>0</v>
      </c>
      <c r="DT116" s="56">
        <v>0</v>
      </c>
      <c r="DU116" s="56">
        <v>17471</v>
      </c>
      <c r="DV116" s="56">
        <v>21094</v>
      </c>
      <c r="DW116" s="56">
        <v>10190</v>
      </c>
      <c r="DX116" s="56">
        <v>60</v>
      </c>
      <c r="DY116" s="56">
        <v>68</v>
      </c>
      <c r="DZ116" s="56">
        <v>75</v>
      </c>
      <c r="EA116" s="56" t="s">
        <v>554</v>
      </c>
      <c r="EB116" s="56" t="s">
        <v>554</v>
      </c>
      <c r="EC116" s="56" t="s">
        <v>554</v>
      </c>
      <c r="ED116" s="56">
        <v>19324</v>
      </c>
      <c r="EE116" s="56">
        <v>285</v>
      </c>
      <c r="EF116" s="56">
        <v>1030997</v>
      </c>
      <c r="EG116" s="56" t="s">
        <v>554</v>
      </c>
      <c r="EH116" s="56" t="s">
        <v>554</v>
      </c>
      <c r="EI116" s="56">
        <v>8</v>
      </c>
      <c r="EJ116" s="56">
        <v>349248</v>
      </c>
      <c r="EK116" s="56">
        <v>97</v>
      </c>
      <c r="EL116" s="56">
        <v>73</v>
      </c>
      <c r="EM116" s="56" t="s">
        <v>554</v>
      </c>
      <c r="EN116" s="56" t="s">
        <v>554</v>
      </c>
      <c r="EO116" s="56" t="s">
        <v>554</v>
      </c>
      <c r="EP116" s="56" t="s">
        <v>554</v>
      </c>
      <c r="EQ116" s="56" t="s">
        <v>554</v>
      </c>
      <c r="ER116" s="56" t="s">
        <v>554</v>
      </c>
      <c r="ES116" s="56" t="s">
        <v>554</v>
      </c>
      <c r="ET116" s="56" t="s">
        <v>554</v>
      </c>
      <c r="EU116" s="56" t="s">
        <v>554</v>
      </c>
      <c r="EV116" s="56" t="s">
        <v>554</v>
      </c>
      <c r="EW116" s="56" t="s">
        <v>554</v>
      </c>
      <c r="EX116" s="56" t="s">
        <v>554</v>
      </c>
      <c r="EY116" s="56" t="s">
        <v>554</v>
      </c>
      <c r="EZ116" s="56" t="s">
        <v>554</v>
      </c>
      <c r="FA116" s="56" t="s">
        <v>554</v>
      </c>
      <c r="FB116" s="56" t="s">
        <v>554</v>
      </c>
      <c r="FC116" s="56" t="s">
        <v>554</v>
      </c>
      <c r="FD116" s="56" t="s">
        <v>554</v>
      </c>
      <c r="FE116" s="56" t="s">
        <v>554</v>
      </c>
      <c r="FF116" s="56" t="s">
        <v>554</v>
      </c>
      <c r="FG116" s="56" t="s">
        <v>554</v>
      </c>
      <c r="FH116" s="56" t="s">
        <v>554</v>
      </c>
      <c r="FI116" s="56" t="s">
        <v>554</v>
      </c>
      <c r="FJ116" s="56" t="s">
        <v>554</v>
      </c>
      <c r="FK116" s="56" t="s">
        <v>554</v>
      </c>
      <c r="FL116" s="56" t="s">
        <v>554</v>
      </c>
      <c r="FM116" s="56" t="s">
        <v>554</v>
      </c>
      <c r="FN116" s="56" t="s">
        <v>554</v>
      </c>
      <c r="FO116" s="56" t="s">
        <v>554</v>
      </c>
      <c r="FP116" s="56" t="s">
        <v>554</v>
      </c>
      <c r="FQ116" s="56" t="s">
        <v>554</v>
      </c>
      <c r="FR116" s="56" t="s">
        <v>554</v>
      </c>
      <c r="FS116" s="56" t="s">
        <v>554</v>
      </c>
      <c r="FT116" s="56" t="s">
        <v>554</v>
      </c>
      <c r="FU116" s="56" t="s">
        <v>554</v>
      </c>
      <c r="FV116" s="56" t="s">
        <v>554</v>
      </c>
      <c r="FW116" s="56" t="s">
        <v>554</v>
      </c>
      <c r="FX116" s="56" t="s">
        <v>554</v>
      </c>
      <c r="FY116" s="56" t="s">
        <v>554</v>
      </c>
      <c r="FZ116" s="56" t="s">
        <v>554</v>
      </c>
      <c r="GA116" s="56" t="s">
        <v>554</v>
      </c>
      <c r="GB116" s="56" t="s">
        <v>554</v>
      </c>
      <c r="GC116" s="56" t="s">
        <v>554</v>
      </c>
      <c r="GD116" s="56" t="s">
        <v>554</v>
      </c>
      <c r="GE116" s="56" t="s">
        <v>554</v>
      </c>
      <c r="GF116" s="56" t="s">
        <v>554</v>
      </c>
      <c r="GG116" s="56" t="s">
        <v>554</v>
      </c>
      <c r="GH116" s="56" t="s">
        <v>554</v>
      </c>
      <c r="GI116" s="56" t="s">
        <v>554</v>
      </c>
      <c r="GJ116" s="56" t="s">
        <v>554</v>
      </c>
      <c r="GK116" s="56" t="s">
        <v>554</v>
      </c>
      <c r="GL116" s="56" t="s">
        <v>554</v>
      </c>
      <c r="GM116" s="56" t="s">
        <v>554</v>
      </c>
      <c r="GN116" s="56" t="s">
        <v>554</v>
      </c>
      <c r="GO116" s="56" t="s">
        <v>554</v>
      </c>
      <c r="GP116" s="56" t="s">
        <v>554</v>
      </c>
      <c r="GQ116" s="56" t="s">
        <v>554</v>
      </c>
      <c r="GR116" s="56" t="s">
        <v>554</v>
      </c>
      <c r="GS116" s="56" t="s">
        <v>554</v>
      </c>
      <c r="GT116" s="56" t="s">
        <v>554</v>
      </c>
      <c r="GU116" s="56" t="s">
        <v>554</v>
      </c>
      <c r="GW116" s="56">
        <v>10</v>
      </c>
      <c r="GX116" s="56">
        <v>0</v>
      </c>
      <c r="GY116" s="56">
        <v>10</v>
      </c>
      <c r="GZ116" s="56">
        <v>0</v>
      </c>
      <c r="HA116" s="56">
        <v>0</v>
      </c>
      <c r="HB116" s="56">
        <v>0</v>
      </c>
    </row>
    <row r="117" spans="1:210" ht="12.75" customHeight="1" x14ac:dyDescent="0.3">
      <c r="A117" s="397" t="s">
        <v>212</v>
      </c>
      <c r="B117" s="423">
        <v>5</v>
      </c>
      <c r="C117" s="397" t="s">
        <v>19</v>
      </c>
      <c r="D117" s="397" t="s">
        <v>5687</v>
      </c>
      <c r="E117" s="56" t="s">
        <v>2836</v>
      </c>
      <c r="F117" s="398" t="s">
        <v>900</v>
      </c>
      <c r="G117" s="397">
        <v>30</v>
      </c>
      <c r="H117" s="397">
        <v>0</v>
      </c>
      <c r="I117" s="56" t="s">
        <v>811</v>
      </c>
      <c r="J117" s="56" t="s">
        <v>38</v>
      </c>
      <c r="L117" s="56" t="s">
        <v>169</v>
      </c>
      <c r="M117" s="56">
        <v>0</v>
      </c>
      <c r="N117" s="56">
        <v>0</v>
      </c>
      <c r="O117" s="56">
        <v>0</v>
      </c>
      <c r="P117" s="56">
        <v>3</v>
      </c>
      <c r="Q117" s="56">
        <v>1</v>
      </c>
      <c r="R117" s="56">
        <v>1</v>
      </c>
      <c r="S117" s="56">
        <v>0</v>
      </c>
      <c r="T117" s="56">
        <v>1</v>
      </c>
      <c r="U117" s="56">
        <v>0</v>
      </c>
      <c r="V117" s="56">
        <v>0</v>
      </c>
      <c r="W117" s="56">
        <v>0</v>
      </c>
      <c r="X117" s="56">
        <v>0</v>
      </c>
      <c r="Y117" s="56">
        <v>0</v>
      </c>
      <c r="Z117" s="56">
        <v>0</v>
      </c>
      <c r="AA117" s="56">
        <v>6</v>
      </c>
      <c r="AB117" s="56">
        <v>0</v>
      </c>
      <c r="AC117" s="56">
        <v>0</v>
      </c>
      <c r="AD117" s="56">
        <v>0</v>
      </c>
      <c r="AE117" s="56">
        <v>0</v>
      </c>
      <c r="AF117" s="56">
        <v>0</v>
      </c>
      <c r="AG117" s="56">
        <v>0</v>
      </c>
      <c r="AH117" s="56">
        <v>0</v>
      </c>
      <c r="AI117" s="56">
        <v>0</v>
      </c>
      <c r="AJ117" s="56">
        <v>0</v>
      </c>
      <c r="AK117" s="56">
        <v>0</v>
      </c>
      <c r="AL117" s="56">
        <v>0</v>
      </c>
      <c r="AM117" s="56">
        <v>0</v>
      </c>
      <c r="AN117" s="56">
        <v>0</v>
      </c>
      <c r="AO117" s="56">
        <v>0</v>
      </c>
      <c r="AP117" s="56">
        <v>0</v>
      </c>
      <c r="AQ117" s="56">
        <v>0</v>
      </c>
      <c r="AR117" s="56">
        <v>0</v>
      </c>
      <c r="AS117" s="56">
        <v>0</v>
      </c>
      <c r="AT117" s="56">
        <v>3</v>
      </c>
      <c r="AU117" s="56">
        <v>1</v>
      </c>
      <c r="AV117" s="56">
        <v>1</v>
      </c>
      <c r="AW117" s="56">
        <v>0</v>
      </c>
      <c r="AX117" s="56">
        <v>1</v>
      </c>
      <c r="AY117" s="56">
        <v>0</v>
      </c>
      <c r="AZ117" s="56">
        <v>0</v>
      </c>
      <c r="BA117" s="56">
        <v>0</v>
      </c>
      <c r="BB117" s="56">
        <v>0</v>
      </c>
      <c r="BC117" s="56">
        <v>0</v>
      </c>
      <c r="BD117" s="56">
        <v>0</v>
      </c>
      <c r="BE117" s="56">
        <v>6</v>
      </c>
      <c r="BF117" s="56">
        <v>0</v>
      </c>
      <c r="BG117" s="56">
        <v>0</v>
      </c>
      <c r="BH117" s="56" t="s">
        <v>3481</v>
      </c>
      <c r="BI117" s="56">
        <v>133522</v>
      </c>
      <c r="BJ117" s="56" t="s">
        <v>3481</v>
      </c>
      <c r="BK117" s="56">
        <v>139047</v>
      </c>
      <c r="BL117" s="56">
        <v>168</v>
      </c>
      <c r="BM117" s="56">
        <v>332757</v>
      </c>
      <c r="BN117" s="56">
        <v>123495</v>
      </c>
      <c r="BO117" s="56">
        <v>6</v>
      </c>
      <c r="BP117" s="56">
        <v>204823</v>
      </c>
      <c r="BQ117" s="56" t="s">
        <v>554</v>
      </c>
      <c r="BR117" s="56">
        <v>73299</v>
      </c>
      <c r="BS117" s="56">
        <v>67255</v>
      </c>
      <c r="BT117" s="56">
        <v>49943</v>
      </c>
      <c r="BU117" s="56">
        <v>9430</v>
      </c>
      <c r="BV117" s="56">
        <v>199927</v>
      </c>
      <c r="BW117" s="56" t="s">
        <v>554</v>
      </c>
      <c r="BX117" s="56" t="s">
        <v>554</v>
      </c>
      <c r="BY117" s="56">
        <v>83</v>
      </c>
      <c r="BZ117" s="56">
        <v>7486</v>
      </c>
      <c r="CA117" s="56">
        <v>2714</v>
      </c>
      <c r="CB117" s="56">
        <v>6699</v>
      </c>
      <c r="CC117" s="56">
        <v>534</v>
      </c>
      <c r="CD117" s="56">
        <v>17433</v>
      </c>
      <c r="CE117" s="56">
        <v>17516</v>
      </c>
      <c r="CF117" s="56">
        <v>0</v>
      </c>
      <c r="CG117" s="56">
        <v>6070</v>
      </c>
      <c r="CH117" s="56">
        <v>517</v>
      </c>
      <c r="CI117" s="56">
        <v>12058</v>
      </c>
      <c r="CJ117" s="56">
        <v>1123</v>
      </c>
      <c r="CK117" s="56">
        <v>43</v>
      </c>
      <c r="CL117" s="56">
        <v>3029</v>
      </c>
      <c r="CM117" s="56">
        <v>0</v>
      </c>
      <c r="CN117" s="56">
        <v>0</v>
      </c>
      <c r="CO117" s="56">
        <v>18645</v>
      </c>
      <c r="CP117" s="56" t="s">
        <v>554</v>
      </c>
      <c r="CQ117" s="56" t="s">
        <v>554</v>
      </c>
      <c r="CR117" s="56">
        <v>0</v>
      </c>
      <c r="CS117" s="56">
        <v>491</v>
      </c>
      <c r="CT117" s="56">
        <v>20</v>
      </c>
      <c r="CU117" s="56">
        <v>516</v>
      </c>
      <c r="DA117" s="56">
        <v>1027</v>
      </c>
      <c r="DB117" s="56">
        <v>1027</v>
      </c>
      <c r="DC117" s="56">
        <v>5.5</v>
      </c>
      <c r="DD117" s="56">
        <v>42.4</v>
      </c>
      <c r="DE117" s="56">
        <v>47.9</v>
      </c>
      <c r="DF117" s="56">
        <v>23</v>
      </c>
      <c r="DG117" s="56">
        <v>1226</v>
      </c>
      <c r="DH117" s="56">
        <v>172507</v>
      </c>
      <c r="DI117" s="56">
        <v>90352</v>
      </c>
      <c r="DJ117" s="56">
        <v>146363</v>
      </c>
      <c r="DK117" s="56">
        <v>13822</v>
      </c>
      <c r="DL117" s="56">
        <v>423044</v>
      </c>
      <c r="DM117" s="56">
        <v>14701</v>
      </c>
      <c r="DN117" s="56" t="s">
        <v>7288</v>
      </c>
      <c r="DO117" s="56">
        <v>5346</v>
      </c>
      <c r="DP117" s="56">
        <v>7254</v>
      </c>
      <c r="DQ117" s="56">
        <v>18903</v>
      </c>
      <c r="DR117" s="56">
        <v>5424</v>
      </c>
      <c r="DS117" s="56">
        <v>0</v>
      </c>
      <c r="DT117" s="56">
        <v>0</v>
      </c>
      <c r="DU117" s="56">
        <v>20047</v>
      </c>
      <c r="DV117" s="56">
        <v>38800</v>
      </c>
      <c r="DW117" s="56">
        <v>18801</v>
      </c>
      <c r="DX117" s="56">
        <v>75</v>
      </c>
      <c r="DY117" s="56">
        <v>85</v>
      </c>
      <c r="DZ117" s="56">
        <v>92</v>
      </c>
      <c r="EA117" s="56">
        <v>111822</v>
      </c>
      <c r="EB117" s="56">
        <v>14210</v>
      </c>
      <c r="EC117" s="56" t="s">
        <v>55</v>
      </c>
      <c r="ED117" s="56">
        <v>24960</v>
      </c>
      <c r="EE117" s="56">
        <v>178</v>
      </c>
      <c r="EF117" s="56">
        <v>448582</v>
      </c>
      <c r="EG117" s="56">
        <v>0</v>
      </c>
      <c r="EH117" s="56" t="s">
        <v>55</v>
      </c>
      <c r="EI117" s="56">
        <v>6</v>
      </c>
      <c r="EJ117" s="56">
        <v>232665</v>
      </c>
      <c r="EK117" s="56">
        <v>52</v>
      </c>
      <c r="EL117" s="56">
        <v>5</v>
      </c>
      <c r="EM117" s="56">
        <v>1407522</v>
      </c>
      <c r="EN117" s="56">
        <v>575412</v>
      </c>
      <c r="EO117" s="56">
        <v>204624</v>
      </c>
      <c r="EP117" s="56" t="s">
        <v>3425</v>
      </c>
      <c r="EQ117" s="56" t="s">
        <v>3425</v>
      </c>
      <c r="ER117" s="56" t="s">
        <v>3425</v>
      </c>
      <c r="ES117" s="56" t="s">
        <v>3425</v>
      </c>
      <c r="ET117" s="56" t="s">
        <v>3425</v>
      </c>
      <c r="EU117" s="56" t="s">
        <v>3425</v>
      </c>
      <c r="EV117" s="56" t="s">
        <v>3425</v>
      </c>
      <c r="EW117" s="56" t="s">
        <v>3425</v>
      </c>
      <c r="EX117" s="56" t="s">
        <v>3425</v>
      </c>
      <c r="EY117" s="56" t="s">
        <v>3425</v>
      </c>
      <c r="EZ117" s="56" t="s">
        <v>3425</v>
      </c>
      <c r="FA117" s="56">
        <v>0</v>
      </c>
      <c r="FB117" s="56">
        <v>0</v>
      </c>
      <c r="FC117" s="56">
        <v>0</v>
      </c>
      <c r="FD117" s="56">
        <v>0</v>
      </c>
      <c r="FE117" s="56">
        <v>0</v>
      </c>
      <c r="FF117" s="56">
        <v>204624</v>
      </c>
      <c r="FG117" s="56">
        <v>41799</v>
      </c>
      <c r="FH117" s="56">
        <v>109573</v>
      </c>
      <c r="FI117" s="56">
        <v>18322</v>
      </c>
      <c r="FJ117" s="56">
        <v>0</v>
      </c>
      <c r="FK117" s="56">
        <v>340678</v>
      </c>
      <c r="FL117" s="56">
        <v>2697930</v>
      </c>
      <c r="FM117" s="56">
        <v>9422</v>
      </c>
      <c r="FN117" s="56">
        <v>314</v>
      </c>
      <c r="FO117" s="56">
        <v>6375</v>
      </c>
      <c r="FP117" s="56">
        <v>5377</v>
      </c>
      <c r="FQ117" s="56">
        <v>0</v>
      </c>
      <c r="FR117" s="56">
        <v>36008</v>
      </c>
      <c r="FS117" s="56">
        <v>0</v>
      </c>
      <c r="FT117" s="56">
        <v>30977</v>
      </c>
      <c r="FU117" s="56">
        <v>47469</v>
      </c>
      <c r="FV117" s="56">
        <v>135942</v>
      </c>
      <c r="FW117" s="56">
        <v>2561988</v>
      </c>
      <c r="FX117" s="56">
        <v>165436</v>
      </c>
      <c r="FY117" s="56">
        <v>1410300</v>
      </c>
      <c r="FZ117" s="56">
        <v>561200</v>
      </c>
      <c r="GA117" s="56">
        <v>207100</v>
      </c>
      <c r="GB117" s="56">
        <v>497265</v>
      </c>
      <c r="GC117" s="56">
        <v>2675865</v>
      </c>
      <c r="GD117" s="56">
        <v>61285</v>
      </c>
      <c r="GE117" s="56">
        <v>2614580</v>
      </c>
      <c r="GF117" s="56">
        <v>137300</v>
      </c>
      <c r="GG117" s="56">
        <v>0</v>
      </c>
      <c r="GH117" s="56">
        <v>0</v>
      </c>
      <c r="GI117" s="56">
        <v>0</v>
      </c>
      <c r="GJ117" s="56">
        <v>0</v>
      </c>
      <c r="GK117" s="56">
        <v>0</v>
      </c>
      <c r="GL117" s="56">
        <v>0</v>
      </c>
      <c r="GM117" s="56">
        <v>0</v>
      </c>
      <c r="GN117" s="56" t="s">
        <v>554</v>
      </c>
      <c r="GO117" s="56" t="s">
        <v>554</v>
      </c>
      <c r="GP117" s="56" t="s">
        <v>7382</v>
      </c>
      <c r="GQ117" s="56" t="s">
        <v>554</v>
      </c>
      <c r="GR117" s="56">
        <v>0</v>
      </c>
      <c r="GS117" s="56" t="s">
        <v>554</v>
      </c>
      <c r="GT117" s="56" t="s">
        <v>7383</v>
      </c>
      <c r="GU117" s="56" t="s">
        <v>554</v>
      </c>
      <c r="GW117" s="56">
        <v>6</v>
      </c>
      <c r="GX117" s="56">
        <v>0</v>
      </c>
      <c r="GY117" s="56">
        <v>6</v>
      </c>
      <c r="GZ117" s="56">
        <v>0</v>
      </c>
      <c r="HA117" s="56">
        <v>0</v>
      </c>
      <c r="HB117" s="56">
        <v>0</v>
      </c>
    </row>
    <row r="118" spans="1:210" ht="12.75" customHeight="1" x14ac:dyDescent="0.3">
      <c r="A118" s="397" t="s">
        <v>212</v>
      </c>
      <c r="B118" s="423">
        <v>6</v>
      </c>
      <c r="C118" s="397" t="s">
        <v>19</v>
      </c>
      <c r="D118" s="397" t="s">
        <v>5688</v>
      </c>
      <c r="E118" s="56" t="s">
        <v>2837</v>
      </c>
      <c r="F118" s="398" t="s">
        <v>900</v>
      </c>
      <c r="G118" s="397">
        <v>45</v>
      </c>
      <c r="H118" s="397">
        <v>0</v>
      </c>
      <c r="I118" s="56" t="s">
        <v>811</v>
      </c>
      <c r="J118" s="56" t="s">
        <v>38</v>
      </c>
      <c r="L118" s="56" t="s">
        <v>171</v>
      </c>
      <c r="M118" s="56">
        <v>5</v>
      </c>
      <c r="N118" s="56">
        <v>0</v>
      </c>
      <c r="O118" s="56">
        <v>0</v>
      </c>
      <c r="P118" s="56">
        <v>0</v>
      </c>
      <c r="Q118" s="56">
        <v>0</v>
      </c>
      <c r="R118" s="56">
        <v>0</v>
      </c>
      <c r="S118" s="56">
        <v>0</v>
      </c>
      <c r="T118" s="56">
        <v>0</v>
      </c>
      <c r="U118" s="56">
        <v>0</v>
      </c>
      <c r="V118" s="56">
        <v>0</v>
      </c>
      <c r="W118" s="56">
        <v>0</v>
      </c>
      <c r="X118" s="56">
        <v>0</v>
      </c>
      <c r="Y118" s="56">
        <v>0</v>
      </c>
      <c r="Z118" s="56">
        <v>0</v>
      </c>
      <c r="AA118" s="56">
        <v>5</v>
      </c>
      <c r="AB118" s="56">
        <v>0</v>
      </c>
      <c r="AC118" s="56">
        <v>0</v>
      </c>
      <c r="AD118" s="56">
        <v>0</v>
      </c>
      <c r="AE118" s="56">
        <v>0</v>
      </c>
      <c r="AF118" s="56">
        <v>0</v>
      </c>
      <c r="AG118" s="56">
        <v>0</v>
      </c>
      <c r="AH118" s="56">
        <v>1</v>
      </c>
      <c r="AI118" s="56">
        <v>1</v>
      </c>
      <c r="AJ118" s="56">
        <v>1</v>
      </c>
      <c r="AK118" s="56">
        <v>5</v>
      </c>
      <c r="AL118" s="56">
        <v>1</v>
      </c>
      <c r="AM118" s="56">
        <v>0</v>
      </c>
      <c r="AN118" s="56">
        <v>0</v>
      </c>
      <c r="AO118" s="56">
        <v>1</v>
      </c>
      <c r="AP118" s="56">
        <v>10</v>
      </c>
      <c r="AQ118" s="56">
        <v>5</v>
      </c>
      <c r="AR118" s="56">
        <v>0</v>
      </c>
      <c r="AS118" s="56">
        <v>0</v>
      </c>
      <c r="AT118" s="56">
        <v>0</v>
      </c>
      <c r="AU118" s="56">
        <v>0</v>
      </c>
      <c r="AV118" s="56">
        <v>0</v>
      </c>
      <c r="AW118" s="56">
        <v>1</v>
      </c>
      <c r="AX118" s="56">
        <v>1</v>
      </c>
      <c r="AY118" s="56">
        <v>1</v>
      </c>
      <c r="AZ118" s="56">
        <v>5</v>
      </c>
      <c r="BA118" s="56">
        <v>1</v>
      </c>
      <c r="BB118" s="56">
        <v>0</v>
      </c>
      <c r="BC118" s="56">
        <v>0</v>
      </c>
      <c r="BD118" s="56">
        <v>1</v>
      </c>
      <c r="BE118" s="56">
        <v>15</v>
      </c>
      <c r="BF118" s="56">
        <v>0</v>
      </c>
      <c r="BG118" s="56">
        <v>0</v>
      </c>
      <c r="BH118" s="56" t="s">
        <v>3457</v>
      </c>
      <c r="BI118" s="56">
        <v>207728</v>
      </c>
      <c r="BJ118" s="56" t="s">
        <v>3457</v>
      </c>
      <c r="BK118" s="56">
        <v>229867</v>
      </c>
      <c r="BL118" s="56">
        <v>107</v>
      </c>
      <c r="BM118" s="56">
        <v>450476</v>
      </c>
      <c r="BN118" s="56">
        <v>64641</v>
      </c>
      <c r="BO118" s="56">
        <v>5</v>
      </c>
      <c r="BP118" s="56">
        <v>170247</v>
      </c>
      <c r="BQ118" s="56">
        <v>16362</v>
      </c>
      <c r="BR118" s="56">
        <v>42522</v>
      </c>
      <c r="BS118" s="56">
        <v>34946</v>
      </c>
      <c r="BT118" s="56">
        <v>37867</v>
      </c>
      <c r="BU118" s="56">
        <v>9859</v>
      </c>
      <c r="BV118" s="56">
        <v>125194</v>
      </c>
      <c r="BW118" s="56">
        <v>19460</v>
      </c>
      <c r="BX118" s="56">
        <v>161016</v>
      </c>
      <c r="BY118" s="56">
        <v>68</v>
      </c>
      <c r="BZ118" s="56">
        <v>6976</v>
      </c>
      <c r="CA118" s="56">
        <v>2175</v>
      </c>
      <c r="CB118" s="56">
        <v>4109</v>
      </c>
      <c r="CC118" s="56">
        <v>592</v>
      </c>
      <c r="CD118" s="56">
        <v>13852</v>
      </c>
      <c r="CE118" s="56">
        <v>13920</v>
      </c>
      <c r="CF118" s="56">
        <v>400</v>
      </c>
      <c r="CG118" s="56">
        <v>1602</v>
      </c>
      <c r="CH118" s="56">
        <v>991</v>
      </c>
      <c r="CI118" s="56">
        <v>308</v>
      </c>
      <c r="CJ118" s="56">
        <v>2291</v>
      </c>
      <c r="CK118" s="56">
        <v>86</v>
      </c>
      <c r="CL118" s="56">
        <v>1197</v>
      </c>
      <c r="CM118" s="56">
        <v>0</v>
      </c>
      <c r="CN118" s="56">
        <v>0</v>
      </c>
      <c r="CO118" s="56">
        <v>2901</v>
      </c>
      <c r="CP118" s="56">
        <v>1207</v>
      </c>
      <c r="CQ118" s="56">
        <v>4508</v>
      </c>
      <c r="CR118" s="56">
        <v>0</v>
      </c>
      <c r="CS118" s="56">
        <v>191</v>
      </c>
      <c r="CT118" s="56">
        <v>69</v>
      </c>
      <c r="CU118" s="56">
        <v>344</v>
      </c>
      <c r="DA118" s="56">
        <v>604</v>
      </c>
      <c r="DB118" s="56">
        <v>604</v>
      </c>
      <c r="DC118" s="56">
        <v>7</v>
      </c>
      <c r="DD118" s="56">
        <v>25</v>
      </c>
      <c r="DE118" s="56">
        <v>32</v>
      </c>
      <c r="DF118" s="56">
        <v>254</v>
      </c>
      <c r="DG118" s="56">
        <v>5073.33</v>
      </c>
      <c r="DH118" s="56">
        <v>195448</v>
      </c>
      <c r="DI118" s="56">
        <v>83941</v>
      </c>
      <c r="DJ118" s="56">
        <v>219368</v>
      </c>
      <c r="DK118" s="56">
        <v>33564</v>
      </c>
      <c r="DL118" s="56">
        <v>532321</v>
      </c>
      <c r="DM118" s="56">
        <v>9329</v>
      </c>
      <c r="DN118" s="56">
        <v>2454</v>
      </c>
      <c r="DO118" s="56">
        <v>3273</v>
      </c>
      <c r="DP118" s="56">
        <v>18692</v>
      </c>
      <c r="DQ118" s="56">
        <v>27244</v>
      </c>
      <c r="DR118" s="56">
        <v>16176</v>
      </c>
      <c r="DS118" s="56">
        <v>0</v>
      </c>
      <c r="DT118" s="56">
        <v>0</v>
      </c>
      <c r="DU118" s="56">
        <v>15056</v>
      </c>
      <c r="DV118" s="56">
        <v>18697</v>
      </c>
      <c r="DW118" s="56">
        <v>15941</v>
      </c>
      <c r="DX118" s="56">
        <v>65</v>
      </c>
      <c r="DY118" s="56">
        <v>81</v>
      </c>
      <c r="DZ118" s="56">
        <v>90</v>
      </c>
      <c r="EA118" s="56">
        <v>65936</v>
      </c>
      <c r="EB118" s="56">
        <v>312</v>
      </c>
      <c r="EC118" s="56" t="s">
        <v>777</v>
      </c>
      <c r="ED118" s="56">
        <v>26270</v>
      </c>
      <c r="EE118" s="56">
        <v>369</v>
      </c>
      <c r="EF118" s="56">
        <v>512784</v>
      </c>
      <c r="EG118" s="56" t="s">
        <v>554</v>
      </c>
      <c r="EH118" s="56" t="s">
        <v>55</v>
      </c>
      <c r="EI118" s="56">
        <v>5</v>
      </c>
      <c r="EJ118" s="56">
        <v>110511</v>
      </c>
      <c r="EK118" s="56">
        <v>6</v>
      </c>
      <c r="EL118" s="56">
        <v>9</v>
      </c>
      <c r="EM118" s="56">
        <v>1088945.5400000003</v>
      </c>
      <c r="EN118" s="56">
        <v>472098.40000000008</v>
      </c>
      <c r="EO118" s="56">
        <v>4355</v>
      </c>
      <c r="EP118" s="56">
        <v>53321</v>
      </c>
      <c r="EQ118" s="56">
        <v>22526</v>
      </c>
      <c r="ER118" s="56">
        <v>24628</v>
      </c>
      <c r="ES118" s="56">
        <v>3053</v>
      </c>
      <c r="ET118" s="56">
        <v>5488</v>
      </c>
      <c r="EU118" s="56">
        <v>7758</v>
      </c>
      <c r="EV118" s="56">
        <v>1396</v>
      </c>
      <c r="EW118" s="56">
        <v>4300</v>
      </c>
      <c r="EX118" s="56">
        <v>11495</v>
      </c>
      <c r="EY118" s="56">
        <v>6014</v>
      </c>
      <c r="EZ118" s="56">
        <v>10534</v>
      </c>
      <c r="FA118" s="56">
        <v>0</v>
      </c>
      <c r="FB118" s="56">
        <v>0</v>
      </c>
      <c r="FC118" s="56">
        <v>14526</v>
      </c>
      <c r="FD118" s="56">
        <v>2053</v>
      </c>
      <c r="FE118" s="56">
        <v>2082</v>
      </c>
      <c r="FF118" s="56">
        <v>173529</v>
      </c>
      <c r="FG118" s="56">
        <v>78155.66</v>
      </c>
      <c r="FH118" s="56">
        <v>130080</v>
      </c>
      <c r="FI118" s="56">
        <v>2117</v>
      </c>
      <c r="FJ118" s="56">
        <v>5295.4</v>
      </c>
      <c r="FK118" s="56">
        <v>0</v>
      </c>
      <c r="FL118" s="56">
        <v>1950221.0000000002</v>
      </c>
      <c r="FM118" s="56">
        <v>25189.43</v>
      </c>
      <c r="FN118" s="56">
        <v>2053.86</v>
      </c>
      <c r="FO118" s="56">
        <v>31236.47</v>
      </c>
      <c r="FP118" s="56">
        <v>8017.4899999999989</v>
      </c>
      <c r="FQ118" s="56">
        <v>0</v>
      </c>
      <c r="FR118" s="56">
        <v>16987.169999999998</v>
      </c>
      <c r="FS118" s="56">
        <v>0</v>
      </c>
      <c r="FT118" s="56">
        <v>357689</v>
      </c>
      <c r="FU118" s="56">
        <v>0</v>
      </c>
      <c r="FV118" s="56">
        <v>441173.42</v>
      </c>
      <c r="FW118" s="56">
        <v>1509047.5800000003</v>
      </c>
      <c r="FX118" s="56" t="s">
        <v>554</v>
      </c>
      <c r="FY118" s="56">
        <v>1083900</v>
      </c>
      <c r="FZ118" s="56">
        <v>478800</v>
      </c>
      <c r="GA118" s="56">
        <v>231300</v>
      </c>
      <c r="GB118" s="56">
        <v>7412</v>
      </c>
      <c r="GC118" s="56">
        <v>1801412</v>
      </c>
      <c r="GD118" s="56">
        <v>425500</v>
      </c>
      <c r="GE118" s="56">
        <v>1375912</v>
      </c>
      <c r="GF118" s="56" t="s">
        <v>554</v>
      </c>
      <c r="GG118" s="56">
        <v>0</v>
      </c>
      <c r="GH118" s="56">
        <v>0</v>
      </c>
      <c r="GI118" s="56">
        <v>50700</v>
      </c>
      <c r="GJ118" s="56">
        <v>0</v>
      </c>
      <c r="GK118" s="56">
        <v>0</v>
      </c>
      <c r="GL118" s="56">
        <v>0</v>
      </c>
      <c r="GM118" s="56">
        <v>50700</v>
      </c>
      <c r="GN118" s="56" t="s">
        <v>554</v>
      </c>
      <c r="GO118" s="56" t="s">
        <v>554</v>
      </c>
      <c r="GP118" s="56" t="s">
        <v>554</v>
      </c>
      <c r="GQ118" s="56" t="s">
        <v>7384</v>
      </c>
      <c r="GR118" s="56" t="s">
        <v>554</v>
      </c>
      <c r="GS118" s="56" t="s">
        <v>554</v>
      </c>
      <c r="GT118" s="56" t="s">
        <v>554</v>
      </c>
      <c r="GU118" s="56" t="s">
        <v>7385</v>
      </c>
      <c r="GW118" s="56">
        <v>5</v>
      </c>
      <c r="GX118" s="56">
        <v>10</v>
      </c>
      <c r="GY118" s="56">
        <v>5</v>
      </c>
      <c r="GZ118" s="56">
        <v>9</v>
      </c>
      <c r="HA118" s="56">
        <v>1</v>
      </c>
      <c r="HB118" s="56">
        <v>0</v>
      </c>
    </row>
    <row r="119" spans="1:210" ht="12.75" customHeight="1" x14ac:dyDescent="0.3">
      <c r="A119" s="397" t="s">
        <v>212</v>
      </c>
      <c r="B119" s="423">
        <v>7</v>
      </c>
      <c r="C119" s="397" t="s">
        <v>19</v>
      </c>
      <c r="D119" s="397" t="s">
        <v>5689</v>
      </c>
      <c r="E119" s="56" t="s">
        <v>2838</v>
      </c>
      <c r="F119" s="398" t="s">
        <v>900</v>
      </c>
      <c r="G119" s="397">
        <v>45</v>
      </c>
      <c r="H119" s="397">
        <v>0</v>
      </c>
      <c r="I119" s="56" t="s">
        <v>811</v>
      </c>
      <c r="J119" s="56" t="s">
        <v>38</v>
      </c>
      <c r="L119" s="56" t="s">
        <v>173</v>
      </c>
      <c r="M119" s="56">
        <v>1</v>
      </c>
      <c r="N119" s="56">
        <v>0</v>
      </c>
      <c r="O119" s="56">
        <v>1</v>
      </c>
      <c r="P119" s="56">
        <v>0</v>
      </c>
      <c r="Q119" s="56">
        <v>0</v>
      </c>
      <c r="R119" s="56">
        <v>2</v>
      </c>
      <c r="S119" s="56">
        <v>1</v>
      </c>
      <c r="T119" s="56">
        <v>0</v>
      </c>
      <c r="U119" s="56">
        <v>4</v>
      </c>
      <c r="V119" s="56">
        <v>0</v>
      </c>
      <c r="W119" s="56">
        <v>0</v>
      </c>
      <c r="X119" s="56">
        <v>0</v>
      </c>
      <c r="Y119" s="56">
        <v>0</v>
      </c>
      <c r="Z119" s="56">
        <v>0</v>
      </c>
      <c r="AA119" s="56">
        <v>9</v>
      </c>
      <c r="AB119" s="56">
        <v>0</v>
      </c>
      <c r="AC119" s="56">
        <v>0</v>
      </c>
      <c r="AD119" s="56">
        <v>0</v>
      </c>
      <c r="AE119" s="56">
        <v>0</v>
      </c>
      <c r="AF119" s="56">
        <v>0</v>
      </c>
      <c r="AG119" s="56">
        <v>0</v>
      </c>
      <c r="AH119" s="56">
        <v>0</v>
      </c>
      <c r="AI119" s="56">
        <v>0</v>
      </c>
      <c r="AJ119" s="56">
        <v>0</v>
      </c>
      <c r="AK119" s="56">
        <v>0</v>
      </c>
      <c r="AL119" s="56">
        <v>0</v>
      </c>
      <c r="AM119" s="56">
        <v>0</v>
      </c>
      <c r="AN119" s="56">
        <v>0</v>
      </c>
      <c r="AO119" s="56">
        <v>0</v>
      </c>
      <c r="AP119" s="56">
        <v>0</v>
      </c>
      <c r="AQ119" s="56">
        <v>1</v>
      </c>
      <c r="AR119" s="56">
        <v>0</v>
      </c>
      <c r="AS119" s="56">
        <v>1</v>
      </c>
      <c r="AT119" s="56">
        <v>0</v>
      </c>
      <c r="AU119" s="56">
        <v>0</v>
      </c>
      <c r="AV119" s="56">
        <v>2</v>
      </c>
      <c r="AW119" s="56">
        <v>1</v>
      </c>
      <c r="AX119" s="56">
        <v>0</v>
      </c>
      <c r="AY119" s="56">
        <v>4</v>
      </c>
      <c r="AZ119" s="56">
        <v>0</v>
      </c>
      <c r="BA119" s="56">
        <v>0</v>
      </c>
      <c r="BB119" s="56">
        <v>0</v>
      </c>
      <c r="BC119" s="56">
        <v>0</v>
      </c>
      <c r="BD119" s="56">
        <v>0</v>
      </c>
      <c r="BE119" s="56">
        <v>9</v>
      </c>
      <c r="BF119" s="56">
        <v>1</v>
      </c>
      <c r="BG119" s="56">
        <v>1</v>
      </c>
      <c r="BH119" s="56" t="s">
        <v>2934</v>
      </c>
      <c r="BI119" s="56">
        <v>85082</v>
      </c>
      <c r="BJ119" s="56" t="s">
        <v>3324</v>
      </c>
      <c r="BK119" s="56">
        <v>194785</v>
      </c>
      <c r="BL119" s="56">
        <v>81</v>
      </c>
      <c r="BM119" s="56">
        <v>140101</v>
      </c>
      <c r="BN119" s="56">
        <v>95892</v>
      </c>
      <c r="BO119" s="56">
        <v>9</v>
      </c>
      <c r="BP119" s="56">
        <v>150326</v>
      </c>
      <c r="BQ119" s="56">
        <v>2620</v>
      </c>
      <c r="BR119" s="56">
        <v>39361</v>
      </c>
      <c r="BS119" s="56">
        <v>29676</v>
      </c>
      <c r="BT119" s="56">
        <v>50342</v>
      </c>
      <c r="BU119" s="56">
        <v>14941</v>
      </c>
      <c r="BV119" s="56">
        <v>134320</v>
      </c>
      <c r="BW119" s="56">
        <v>0</v>
      </c>
      <c r="BX119" s="56">
        <v>136940</v>
      </c>
      <c r="BY119" s="56">
        <v>3</v>
      </c>
      <c r="BZ119" s="56">
        <v>4201</v>
      </c>
      <c r="CA119" s="56">
        <v>593</v>
      </c>
      <c r="CB119" s="56">
        <v>3728</v>
      </c>
      <c r="CC119" s="56">
        <v>786</v>
      </c>
      <c r="CD119" s="56">
        <v>9308</v>
      </c>
      <c r="CE119" s="56">
        <v>9311</v>
      </c>
      <c r="CF119" s="56">
        <v>0</v>
      </c>
      <c r="CG119" s="56">
        <v>3845</v>
      </c>
      <c r="CH119" s="56">
        <v>1045</v>
      </c>
      <c r="CI119" s="56">
        <v>119</v>
      </c>
      <c r="CJ119" s="56">
        <v>1374</v>
      </c>
      <c r="CK119" s="56">
        <v>3805</v>
      </c>
      <c r="CL119" s="56">
        <v>600</v>
      </c>
      <c r="CM119" s="56">
        <v>0</v>
      </c>
      <c r="CN119" s="56">
        <v>69</v>
      </c>
      <c r="CO119" s="56">
        <v>5009</v>
      </c>
      <c r="CP119" s="56">
        <v>0</v>
      </c>
      <c r="CQ119" s="56">
        <v>5009</v>
      </c>
      <c r="CR119" s="56">
        <v>0</v>
      </c>
      <c r="CS119" s="56">
        <v>235</v>
      </c>
      <c r="CT119" s="56">
        <v>29</v>
      </c>
      <c r="CU119" s="56">
        <v>0</v>
      </c>
      <c r="DA119" s="56">
        <v>264</v>
      </c>
      <c r="DB119" s="56">
        <v>264</v>
      </c>
      <c r="DC119" s="56">
        <v>5.5</v>
      </c>
      <c r="DD119" s="56">
        <v>17.899999999999999</v>
      </c>
      <c r="DE119" s="56">
        <v>23.4</v>
      </c>
      <c r="DF119" s="56">
        <v>70</v>
      </c>
      <c r="DG119" s="56">
        <v>1909</v>
      </c>
      <c r="DH119" s="56">
        <v>111964</v>
      </c>
      <c r="DI119" s="56">
        <v>28489</v>
      </c>
      <c r="DJ119" s="56">
        <v>88621</v>
      </c>
      <c r="DK119" s="56">
        <v>13067</v>
      </c>
      <c r="DL119" s="56">
        <v>242141</v>
      </c>
      <c r="DM119" s="56">
        <v>6536</v>
      </c>
      <c r="DN119" s="56">
        <v>1034</v>
      </c>
      <c r="DO119" s="56">
        <v>54</v>
      </c>
      <c r="DP119" s="56">
        <v>5582</v>
      </c>
      <c r="DQ119" s="56">
        <v>18708</v>
      </c>
      <c r="DR119" s="56">
        <v>5773</v>
      </c>
      <c r="DS119" s="56">
        <v>0</v>
      </c>
      <c r="DT119" s="56">
        <v>0</v>
      </c>
      <c r="DU119" s="56">
        <v>7624</v>
      </c>
      <c r="DV119" s="56">
        <v>23988</v>
      </c>
      <c r="DW119" s="56" t="s">
        <v>554</v>
      </c>
      <c r="DX119" s="56">
        <v>69</v>
      </c>
      <c r="DY119" s="56">
        <v>89</v>
      </c>
      <c r="DZ119" s="56">
        <v>90</v>
      </c>
      <c r="EA119" s="56">
        <v>69654</v>
      </c>
      <c r="EB119" s="56">
        <v>7541</v>
      </c>
      <c r="EC119" s="56" t="s">
        <v>777</v>
      </c>
      <c r="ED119" s="56">
        <v>34319</v>
      </c>
      <c r="EE119" s="56">
        <v>75</v>
      </c>
      <c r="EF119" s="56">
        <v>372571</v>
      </c>
      <c r="EG119" s="56">
        <v>111562</v>
      </c>
      <c r="EH119" s="56" t="s">
        <v>777</v>
      </c>
      <c r="EI119" s="56">
        <v>0</v>
      </c>
      <c r="EJ119" s="56">
        <v>401254</v>
      </c>
      <c r="EK119" s="56">
        <v>2</v>
      </c>
      <c r="EL119" s="56">
        <v>8</v>
      </c>
      <c r="EM119" s="56">
        <v>744694</v>
      </c>
      <c r="EN119" s="56">
        <v>8524</v>
      </c>
      <c r="EO119" s="56">
        <v>13633</v>
      </c>
      <c r="EP119" s="56">
        <v>13633</v>
      </c>
      <c r="EQ119" s="56">
        <v>13633</v>
      </c>
      <c r="ER119" s="56">
        <v>13633</v>
      </c>
      <c r="ES119" s="56">
        <v>13633</v>
      </c>
      <c r="ET119" s="56">
        <v>223</v>
      </c>
      <c r="EU119" s="56" t="s">
        <v>6536</v>
      </c>
      <c r="EV119" s="56" t="s">
        <v>6536</v>
      </c>
      <c r="EW119" s="56">
        <v>2183</v>
      </c>
      <c r="EX119" s="56" t="s">
        <v>7220</v>
      </c>
      <c r="EY119" s="56" t="s">
        <v>7220</v>
      </c>
      <c r="EZ119" s="56">
        <v>5615</v>
      </c>
      <c r="FA119" s="56">
        <v>0</v>
      </c>
      <c r="FB119" s="56">
        <v>0</v>
      </c>
      <c r="FC119" s="56">
        <v>20924</v>
      </c>
      <c r="FD119" s="56">
        <v>0</v>
      </c>
      <c r="FE119" s="56">
        <v>0</v>
      </c>
      <c r="FF119" s="56">
        <v>97110</v>
      </c>
      <c r="FG119" s="56">
        <v>39614</v>
      </c>
      <c r="FH119" s="56">
        <v>109763</v>
      </c>
      <c r="FI119" s="56">
        <v>4677</v>
      </c>
      <c r="FJ119" s="56">
        <v>0</v>
      </c>
      <c r="FK119" s="56">
        <v>627110</v>
      </c>
      <c r="FL119" s="56">
        <v>1631492</v>
      </c>
      <c r="FM119" s="56">
        <v>4907</v>
      </c>
      <c r="FN119" s="56">
        <v>0</v>
      </c>
      <c r="FO119" s="56">
        <v>-540</v>
      </c>
      <c r="FP119" s="56">
        <v>1271</v>
      </c>
      <c r="FQ119" s="56">
        <v>0</v>
      </c>
      <c r="FR119" s="56">
        <v>36923</v>
      </c>
      <c r="FS119" s="56">
        <v>0</v>
      </c>
      <c r="FT119" s="56">
        <v>16559</v>
      </c>
      <c r="FU119" s="56">
        <v>89445</v>
      </c>
      <c r="FV119" s="56">
        <v>148565</v>
      </c>
      <c r="FW119" s="56">
        <v>1482927</v>
      </c>
      <c r="FX119" s="56" t="s">
        <v>554</v>
      </c>
      <c r="FY119" s="56">
        <v>669578</v>
      </c>
      <c r="FZ119" s="56">
        <v>4000</v>
      </c>
      <c r="GA119" s="56">
        <v>86410</v>
      </c>
      <c r="GB119" s="56">
        <v>771543</v>
      </c>
      <c r="GC119" s="56">
        <v>1531531</v>
      </c>
      <c r="GD119" s="56">
        <v>91710</v>
      </c>
      <c r="GE119" s="56">
        <v>1439821</v>
      </c>
      <c r="GF119" s="56" t="s">
        <v>554</v>
      </c>
      <c r="GG119" s="56">
        <v>0</v>
      </c>
      <c r="GH119" s="56">
        <v>0</v>
      </c>
      <c r="GI119" s="56">
        <v>0</v>
      </c>
      <c r="GJ119" s="56">
        <v>0</v>
      </c>
      <c r="GK119" s="56">
        <v>0</v>
      </c>
      <c r="GL119" s="56">
        <v>0</v>
      </c>
      <c r="GM119" s="56">
        <v>0</v>
      </c>
      <c r="GN119" s="56" t="s">
        <v>7386</v>
      </c>
      <c r="GO119" s="56" t="s">
        <v>6535</v>
      </c>
      <c r="GP119" s="56" t="s">
        <v>554</v>
      </c>
      <c r="GQ119" s="56">
        <v>0</v>
      </c>
      <c r="GR119" s="56">
        <v>0</v>
      </c>
      <c r="GS119" s="56" t="s">
        <v>554</v>
      </c>
      <c r="GT119" s="56" t="s">
        <v>554</v>
      </c>
      <c r="GU119" s="56" t="s">
        <v>7387</v>
      </c>
      <c r="GW119" s="56">
        <v>9</v>
      </c>
      <c r="GX119" s="56">
        <v>0</v>
      </c>
      <c r="GY119" s="56">
        <v>5</v>
      </c>
      <c r="GZ119" s="56">
        <v>4</v>
      </c>
      <c r="HA119" s="56">
        <v>0</v>
      </c>
      <c r="HB119" s="56">
        <v>0</v>
      </c>
    </row>
    <row r="120" spans="1:210" ht="12.75" customHeight="1" x14ac:dyDescent="0.3">
      <c r="A120" s="397" t="s">
        <v>212</v>
      </c>
      <c r="B120" s="423">
        <v>8</v>
      </c>
      <c r="C120" s="397" t="s">
        <v>19</v>
      </c>
      <c r="D120" s="397" t="s">
        <v>5690</v>
      </c>
      <c r="E120" s="56" t="s">
        <v>2839</v>
      </c>
      <c r="F120" s="398" t="s">
        <v>900</v>
      </c>
      <c r="G120" s="397">
        <v>16</v>
      </c>
      <c r="H120" s="397">
        <v>0</v>
      </c>
      <c r="I120" s="56" t="s">
        <v>6476</v>
      </c>
      <c r="J120" s="56" t="s">
        <v>38</v>
      </c>
      <c r="L120" s="56" t="s">
        <v>175</v>
      </c>
      <c r="M120" s="56">
        <v>0</v>
      </c>
      <c r="N120" s="56">
        <v>0</v>
      </c>
      <c r="O120" s="56">
        <v>0</v>
      </c>
      <c r="P120" s="56">
        <v>1</v>
      </c>
      <c r="Q120" s="56">
        <v>0</v>
      </c>
      <c r="R120" s="56">
        <v>2</v>
      </c>
      <c r="S120" s="56">
        <v>1</v>
      </c>
      <c r="T120" s="56">
        <v>1</v>
      </c>
      <c r="U120" s="56">
        <v>1</v>
      </c>
      <c r="V120" s="56">
        <v>3</v>
      </c>
      <c r="W120" s="56">
        <v>1</v>
      </c>
      <c r="X120" s="56">
        <v>0</v>
      </c>
      <c r="Y120" s="56">
        <v>0</v>
      </c>
      <c r="Z120" s="56">
        <v>0</v>
      </c>
      <c r="AA120" s="56">
        <v>10</v>
      </c>
      <c r="AB120" s="56">
        <v>0</v>
      </c>
      <c r="AC120" s="56">
        <v>0</v>
      </c>
      <c r="AD120" s="56">
        <v>0</v>
      </c>
      <c r="AE120" s="56">
        <v>0</v>
      </c>
      <c r="AF120" s="56">
        <v>0</v>
      </c>
      <c r="AG120" s="56">
        <v>0</v>
      </c>
      <c r="AH120" s="56">
        <v>0</v>
      </c>
      <c r="AI120" s="56">
        <v>0</v>
      </c>
      <c r="AJ120" s="56">
        <v>0</v>
      </c>
      <c r="AK120" s="56">
        <v>0</v>
      </c>
      <c r="AL120" s="56">
        <v>0</v>
      </c>
      <c r="AM120" s="56">
        <v>0</v>
      </c>
      <c r="AN120" s="56">
        <v>0</v>
      </c>
      <c r="AO120" s="56">
        <v>0</v>
      </c>
      <c r="AP120" s="56">
        <v>0</v>
      </c>
      <c r="AQ120" s="56">
        <v>0</v>
      </c>
      <c r="AR120" s="56">
        <v>0</v>
      </c>
      <c r="AS120" s="56">
        <v>0</v>
      </c>
      <c r="AT120" s="56">
        <v>1</v>
      </c>
      <c r="AU120" s="56">
        <v>0</v>
      </c>
      <c r="AV120" s="56">
        <v>2</v>
      </c>
      <c r="AW120" s="56">
        <v>1</v>
      </c>
      <c r="AX120" s="56">
        <v>1</v>
      </c>
      <c r="AY120" s="56">
        <v>1</v>
      </c>
      <c r="AZ120" s="56">
        <v>3</v>
      </c>
      <c r="BA120" s="56">
        <v>1</v>
      </c>
      <c r="BB120" s="56">
        <v>0</v>
      </c>
      <c r="BC120" s="56">
        <v>0</v>
      </c>
      <c r="BD120" s="56">
        <v>0</v>
      </c>
      <c r="BE120" s="56">
        <v>10</v>
      </c>
      <c r="BF120" s="56">
        <v>0</v>
      </c>
      <c r="BG120" s="56">
        <v>0</v>
      </c>
      <c r="BH120" s="56" t="s">
        <v>3152</v>
      </c>
      <c r="BI120" s="56">
        <v>100211</v>
      </c>
      <c r="BJ120" s="56" t="s">
        <v>3152</v>
      </c>
      <c r="BK120" s="56">
        <v>385936</v>
      </c>
      <c r="BL120" s="56">
        <v>128</v>
      </c>
      <c r="BM120" s="56">
        <v>236012</v>
      </c>
      <c r="BN120" s="56">
        <v>50538</v>
      </c>
      <c r="BO120" s="56">
        <v>10</v>
      </c>
      <c r="BP120" s="56" t="s">
        <v>554</v>
      </c>
      <c r="BQ120" s="56">
        <v>9972</v>
      </c>
      <c r="BR120" s="56">
        <v>87908</v>
      </c>
      <c r="BS120" s="56" t="s">
        <v>7388</v>
      </c>
      <c r="BT120" s="56">
        <v>74312</v>
      </c>
      <c r="BU120" s="56" t="s">
        <v>3483</v>
      </c>
      <c r="BV120" s="56">
        <v>162220</v>
      </c>
      <c r="BW120" s="56" t="s">
        <v>554</v>
      </c>
      <c r="BX120" s="56" t="s">
        <v>554</v>
      </c>
      <c r="BY120" s="56">
        <v>438</v>
      </c>
      <c r="BZ120" s="56">
        <v>17925</v>
      </c>
      <c r="CA120" s="56" t="s">
        <v>7389</v>
      </c>
      <c r="CB120" s="56">
        <v>15172</v>
      </c>
      <c r="CC120" s="56" t="s">
        <v>7390</v>
      </c>
      <c r="CD120" s="56">
        <v>33097</v>
      </c>
      <c r="CE120" s="56">
        <v>33535</v>
      </c>
      <c r="CF120" s="56">
        <v>0</v>
      </c>
      <c r="CG120" s="56">
        <v>4129</v>
      </c>
      <c r="CH120" s="56">
        <v>319</v>
      </c>
      <c r="CI120" s="56">
        <v>6247</v>
      </c>
      <c r="CJ120" s="56" t="s">
        <v>554</v>
      </c>
      <c r="CK120" s="56">
        <v>11772</v>
      </c>
      <c r="CL120" s="56">
        <v>0</v>
      </c>
      <c r="CM120" s="56">
        <v>0</v>
      </c>
      <c r="CN120" s="56">
        <v>0</v>
      </c>
      <c r="CO120" s="56">
        <v>10695</v>
      </c>
      <c r="CP120" s="56">
        <v>0</v>
      </c>
      <c r="CQ120" s="56">
        <v>10695</v>
      </c>
      <c r="CR120" s="56">
        <v>0</v>
      </c>
      <c r="CS120" s="56">
        <v>257</v>
      </c>
      <c r="CT120" s="56">
        <v>14</v>
      </c>
      <c r="CU120" s="56">
        <v>256</v>
      </c>
      <c r="DA120" s="56">
        <v>527</v>
      </c>
      <c r="DB120" s="56">
        <v>527</v>
      </c>
      <c r="DC120" s="56">
        <v>3</v>
      </c>
      <c r="DD120" s="56">
        <v>23.4</v>
      </c>
      <c r="DE120" s="56">
        <v>26.4</v>
      </c>
      <c r="DF120" s="56">
        <v>73</v>
      </c>
      <c r="DG120" s="56">
        <v>1833</v>
      </c>
      <c r="DH120" s="56">
        <v>152928</v>
      </c>
      <c r="DI120" s="56" t="s">
        <v>7378</v>
      </c>
      <c r="DJ120" s="56">
        <v>164615</v>
      </c>
      <c r="DK120" s="56" t="s">
        <v>7379</v>
      </c>
      <c r="DL120" s="56">
        <v>317543</v>
      </c>
      <c r="DM120" s="56">
        <v>6665</v>
      </c>
      <c r="DN120" s="56">
        <v>273</v>
      </c>
      <c r="DO120" s="56">
        <v>4143</v>
      </c>
      <c r="DP120" s="56">
        <v>6</v>
      </c>
      <c r="DQ120" s="56">
        <v>18071</v>
      </c>
      <c r="DR120" s="56">
        <v>0</v>
      </c>
      <c r="DS120" s="56">
        <v>0</v>
      </c>
      <c r="DT120" s="56">
        <v>0</v>
      </c>
      <c r="DU120" s="56">
        <v>11081</v>
      </c>
      <c r="DV120" s="56">
        <v>43267</v>
      </c>
      <c r="DW120" s="56">
        <v>20693</v>
      </c>
      <c r="DX120" s="56">
        <v>53</v>
      </c>
      <c r="DY120" s="56">
        <v>78</v>
      </c>
      <c r="DZ120" s="56">
        <v>86</v>
      </c>
      <c r="EA120" s="56">
        <v>66418</v>
      </c>
      <c r="EB120" s="56" t="s">
        <v>554</v>
      </c>
      <c r="EC120" s="56" t="s">
        <v>55</v>
      </c>
      <c r="ED120" s="56">
        <v>25561</v>
      </c>
      <c r="EE120" s="56">
        <v>154</v>
      </c>
      <c r="EF120" s="56">
        <v>684437</v>
      </c>
      <c r="EG120" s="56" t="s">
        <v>554</v>
      </c>
      <c r="EH120" s="56" t="s">
        <v>554</v>
      </c>
      <c r="EI120" s="56">
        <v>10</v>
      </c>
      <c r="EJ120" s="56">
        <v>64932</v>
      </c>
      <c r="EK120" s="56">
        <v>16</v>
      </c>
      <c r="EL120" s="56">
        <v>1</v>
      </c>
      <c r="EM120" s="56">
        <v>959510</v>
      </c>
      <c r="EN120" s="56">
        <v>190370</v>
      </c>
      <c r="EO120" s="56" t="s">
        <v>554</v>
      </c>
      <c r="EP120" s="56" t="s">
        <v>554</v>
      </c>
      <c r="EQ120" s="56" t="s">
        <v>554</v>
      </c>
      <c r="ER120" s="56" t="s">
        <v>554</v>
      </c>
      <c r="ES120" s="56" t="s">
        <v>554</v>
      </c>
      <c r="ET120" s="56" t="s">
        <v>554</v>
      </c>
      <c r="EU120" s="56" t="s">
        <v>554</v>
      </c>
      <c r="EV120" s="56" t="s">
        <v>554</v>
      </c>
      <c r="EW120" s="56" t="s">
        <v>554</v>
      </c>
      <c r="EX120" s="56">
        <v>8492</v>
      </c>
      <c r="EY120" s="56">
        <v>13370</v>
      </c>
      <c r="EZ120" s="56">
        <v>0</v>
      </c>
      <c r="FA120" s="56">
        <v>0</v>
      </c>
      <c r="FB120" s="56">
        <v>0</v>
      </c>
      <c r="FC120" s="56" t="s">
        <v>554</v>
      </c>
      <c r="FD120" s="56" t="s">
        <v>554</v>
      </c>
      <c r="FE120" s="56">
        <v>0</v>
      </c>
      <c r="FF120" s="56" t="s">
        <v>554</v>
      </c>
      <c r="FG120" s="56">
        <v>0</v>
      </c>
      <c r="FH120" s="56">
        <v>349908</v>
      </c>
      <c r="FI120" s="56">
        <v>6027</v>
      </c>
      <c r="FJ120" s="56">
        <v>1053</v>
      </c>
      <c r="FK120" s="56">
        <v>0</v>
      </c>
      <c r="FL120" s="56" t="s">
        <v>554</v>
      </c>
      <c r="FM120" s="56">
        <v>8880</v>
      </c>
      <c r="FN120" s="56">
        <v>89</v>
      </c>
      <c r="FO120" s="56">
        <v>3738</v>
      </c>
      <c r="FP120" s="56">
        <v>673</v>
      </c>
      <c r="FQ120" s="56">
        <v>0</v>
      </c>
      <c r="FR120" s="56">
        <v>450</v>
      </c>
      <c r="FS120" s="56">
        <v>0</v>
      </c>
      <c r="FT120" s="56">
        <v>40337</v>
      </c>
      <c r="FU120" s="56">
        <v>103700</v>
      </c>
      <c r="FV120" s="56">
        <v>157867</v>
      </c>
      <c r="FW120" s="56" t="s">
        <v>554</v>
      </c>
      <c r="FX120" s="56">
        <v>27722</v>
      </c>
      <c r="FY120" s="56">
        <v>1265193</v>
      </c>
      <c r="FZ120" s="56">
        <v>192449</v>
      </c>
      <c r="GA120" s="56" t="s">
        <v>554</v>
      </c>
      <c r="GB120" s="56">
        <v>210317</v>
      </c>
      <c r="GC120" s="56" t="s">
        <v>554</v>
      </c>
      <c r="GD120" s="56">
        <v>200936</v>
      </c>
      <c r="GE120" s="56" t="s">
        <v>554</v>
      </c>
      <c r="GF120" s="56">
        <v>32141</v>
      </c>
      <c r="GG120" s="56">
        <v>0</v>
      </c>
      <c r="GH120" s="56">
        <v>306101</v>
      </c>
      <c r="GI120" s="56">
        <v>285983</v>
      </c>
      <c r="GJ120" s="56">
        <v>22578</v>
      </c>
      <c r="GK120" s="56">
        <v>7677</v>
      </c>
      <c r="GL120" s="56">
        <v>61902</v>
      </c>
      <c r="GM120" s="56">
        <v>684241</v>
      </c>
      <c r="GN120" s="56" t="s">
        <v>7391</v>
      </c>
      <c r="GO120" s="56" t="s">
        <v>554</v>
      </c>
      <c r="GP120" s="56" t="s">
        <v>554</v>
      </c>
      <c r="GQ120" s="56" t="s">
        <v>554</v>
      </c>
      <c r="GR120" s="56" t="s">
        <v>7392</v>
      </c>
      <c r="GS120" s="56" t="s">
        <v>554</v>
      </c>
      <c r="GT120" s="56" t="s">
        <v>554</v>
      </c>
      <c r="GU120" s="56" t="s">
        <v>7393</v>
      </c>
      <c r="GW120" s="56">
        <v>10</v>
      </c>
      <c r="GX120" s="56">
        <v>0</v>
      </c>
      <c r="GY120" s="56">
        <v>9</v>
      </c>
      <c r="GZ120" s="56">
        <v>1</v>
      </c>
      <c r="HA120" s="56">
        <v>0</v>
      </c>
      <c r="HB120" s="56">
        <v>0</v>
      </c>
    </row>
    <row r="121" spans="1:210" ht="12.75" customHeight="1" x14ac:dyDescent="0.3">
      <c r="A121" s="397" t="s">
        <v>212</v>
      </c>
      <c r="B121" s="423">
        <v>9</v>
      </c>
      <c r="C121" s="397" t="s">
        <v>19</v>
      </c>
      <c r="D121" s="397" t="s">
        <v>5691</v>
      </c>
      <c r="E121" s="56" t="s">
        <v>2840</v>
      </c>
      <c r="F121" s="398" t="s">
        <v>900</v>
      </c>
      <c r="G121" s="397">
        <v>25</v>
      </c>
      <c r="H121" s="397">
        <v>0</v>
      </c>
      <c r="I121" s="56" t="s">
        <v>6476</v>
      </c>
      <c r="J121" s="56" t="s">
        <v>38</v>
      </c>
      <c r="L121" s="56" t="s">
        <v>563</v>
      </c>
      <c r="M121" s="56">
        <v>0</v>
      </c>
      <c r="N121" s="56">
        <v>0</v>
      </c>
      <c r="O121" s="56">
        <v>0</v>
      </c>
      <c r="P121" s="56">
        <v>0</v>
      </c>
      <c r="Q121" s="56">
        <v>1</v>
      </c>
      <c r="R121" s="56">
        <v>1</v>
      </c>
      <c r="S121" s="56">
        <v>2</v>
      </c>
      <c r="T121" s="56">
        <v>0</v>
      </c>
      <c r="U121" s="56">
        <v>0</v>
      </c>
      <c r="V121" s="56">
        <v>0</v>
      </c>
      <c r="W121" s="56">
        <v>0</v>
      </c>
      <c r="X121" s="56">
        <v>0</v>
      </c>
      <c r="Y121" s="56">
        <v>0</v>
      </c>
      <c r="Z121" s="56">
        <v>0</v>
      </c>
      <c r="AA121" s="56">
        <v>4</v>
      </c>
      <c r="AB121" s="56">
        <v>0</v>
      </c>
      <c r="AC121" s="56">
        <v>0</v>
      </c>
      <c r="AD121" s="56">
        <v>0</v>
      </c>
      <c r="AE121" s="56">
        <v>0</v>
      </c>
      <c r="AF121" s="56">
        <v>0</v>
      </c>
      <c r="AG121" s="56">
        <v>0</v>
      </c>
      <c r="AH121" s="56">
        <v>0</v>
      </c>
      <c r="AI121" s="56">
        <v>0</v>
      </c>
      <c r="AJ121" s="56">
        <v>0</v>
      </c>
      <c r="AK121" s="56">
        <v>0</v>
      </c>
      <c r="AL121" s="56">
        <v>0</v>
      </c>
      <c r="AM121" s="56">
        <v>0</v>
      </c>
      <c r="AN121" s="56">
        <v>0</v>
      </c>
      <c r="AO121" s="56">
        <v>0</v>
      </c>
      <c r="AP121" s="56">
        <v>0</v>
      </c>
      <c r="AQ121" s="56">
        <v>0</v>
      </c>
      <c r="AR121" s="56">
        <v>0</v>
      </c>
      <c r="AS121" s="56">
        <v>0</v>
      </c>
      <c r="AT121" s="56">
        <v>0</v>
      </c>
      <c r="AU121" s="56">
        <v>1</v>
      </c>
      <c r="AV121" s="56">
        <v>1</v>
      </c>
      <c r="AW121" s="56">
        <v>2</v>
      </c>
      <c r="AX121" s="56">
        <v>0</v>
      </c>
      <c r="AY121" s="56">
        <v>0</v>
      </c>
      <c r="AZ121" s="56">
        <v>0</v>
      </c>
      <c r="BA121" s="56">
        <v>0</v>
      </c>
      <c r="BB121" s="56">
        <v>0</v>
      </c>
      <c r="BC121" s="56">
        <v>0</v>
      </c>
      <c r="BD121" s="56">
        <v>0</v>
      </c>
      <c r="BE121" s="56">
        <v>4</v>
      </c>
      <c r="BF121" s="56">
        <v>0</v>
      </c>
      <c r="BG121" s="56">
        <v>0</v>
      </c>
      <c r="BH121" s="56" t="s">
        <v>3159</v>
      </c>
      <c r="BI121" s="56">
        <v>115392</v>
      </c>
      <c r="BJ121" s="56" t="s">
        <v>3159</v>
      </c>
      <c r="BK121" s="56">
        <v>189000</v>
      </c>
      <c r="BL121" s="56">
        <v>49</v>
      </c>
      <c r="BM121" s="56" t="s">
        <v>554</v>
      </c>
      <c r="BN121" s="56" t="s">
        <v>554</v>
      </c>
      <c r="BO121" s="56">
        <v>4</v>
      </c>
      <c r="BP121" s="56">
        <v>143103</v>
      </c>
      <c r="BQ121" s="56">
        <v>8440</v>
      </c>
      <c r="BR121" s="56">
        <v>32173</v>
      </c>
      <c r="BS121" s="56">
        <v>35101</v>
      </c>
      <c r="BT121" s="56">
        <v>27847</v>
      </c>
      <c r="BU121" s="56">
        <v>7301</v>
      </c>
      <c r="BV121" s="56">
        <v>102422</v>
      </c>
      <c r="BW121" s="56">
        <v>0</v>
      </c>
      <c r="BX121" s="56">
        <v>110862</v>
      </c>
      <c r="BY121" s="56">
        <v>9</v>
      </c>
      <c r="BZ121" s="56">
        <v>2312</v>
      </c>
      <c r="CA121" s="56">
        <v>819</v>
      </c>
      <c r="CB121" s="56">
        <v>1263</v>
      </c>
      <c r="CC121" s="56">
        <v>127</v>
      </c>
      <c r="CD121" s="56">
        <v>4521</v>
      </c>
      <c r="CE121" s="56">
        <v>4530</v>
      </c>
      <c r="CF121" s="56">
        <v>0</v>
      </c>
      <c r="CG121" s="56">
        <v>2912</v>
      </c>
      <c r="CH121" s="56">
        <v>643</v>
      </c>
      <c r="CI121" s="56">
        <v>4298</v>
      </c>
      <c r="CJ121" s="56">
        <v>3128</v>
      </c>
      <c r="CK121" s="56">
        <v>44</v>
      </c>
      <c r="CL121" s="56">
        <v>862</v>
      </c>
      <c r="CM121" s="56">
        <v>0</v>
      </c>
      <c r="CN121" s="56">
        <v>0</v>
      </c>
      <c r="CO121" s="56">
        <v>7853</v>
      </c>
      <c r="CP121" s="56">
        <v>0</v>
      </c>
      <c r="CQ121" s="56">
        <v>7853</v>
      </c>
      <c r="CR121" s="56">
        <v>0</v>
      </c>
      <c r="CS121" s="56">
        <v>224</v>
      </c>
      <c r="CT121" s="56">
        <v>100</v>
      </c>
      <c r="CU121" s="56">
        <v>555</v>
      </c>
      <c r="DA121" s="56">
        <v>879</v>
      </c>
      <c r="DB121" s="56">
        <v>879</v>
      </c>
      <c r="DC121" s="56" t="s">
        <v>554</v>
      </c>
      <c r="DD121" s="56">
        <v>22</v>
      </c>
      <c r="DE121" s="56" t="s">
        <v>554</v>
      </c>
      <c r="DF121" s="56" t="s">
        <v>554</v>
      </c>
      <c r="DG121" s="56">
        <v>3783</v>
      </c>
      <c r="DH121" s="56">
        <v>172611</v>
      </c>
      <c r="DI121" s="56">
        <v>44905</v>
      </c>
      <c r="DJ121" s="56">
        <v>78375</v>
      </c>
      <c r="DK121" s="56">
        <v>8676</v>
      </c>
      <c r="DL121" s="56">
        <v>304567</v>
      </c>
      <c r="DM121" s="56">
        <v>10721</v>
      </c>
      <c r="DN121" s="56">
        <v>1338</v>
      </c>
      <c r="DO121" s="56">
        <v>11642</v>
      </c>
      <c r="DP121" s="56">
        <v>13857</v>
      </c>
      <c r="DQ121" s="56">
        <v>2868</v>
      </c>
      <c r="DR121" s="56">
        <v>7550</v>
      </c>
      <c r="DS121" s="56">
        <v>0</v>
      </c>
      <c r="DT121" s="56">
        <v>0</v>
      </c>
      <c r="DU121" s="56">
        <v>23701</v>
      </c>
      <c r="DV121" s="56">
        <v>9283</v>
      </c>
      <c r="DW121" s="56" t="s">
        <v>554</v>
      </c>
      <c r="DX121" s="56">
        <v>55</v>
      </c>
      <c r="DY121" s="56">
        <v>75</v>
      </c>
      <c r="DZ121" s="56">
        <v>90</v>
      </c>
      <c r="EA121" s="56" t="s">
        <v>554</v>
      </c>
      <c r="EB121" s="56" t="s">
        <v>554</v>
      </c>
      <c r="EC121" s="56" t="s">
        <v>554</v>
      </c>
      <c r="ED121" s="56">
        <v>11741</v>
      </c>
      <c r="EE121" s="56">
        <v>151</v>
      </c>
      <c r="EF121" s="56">
        <v>455061</v>
      </c>
      <c r="EG121" s="56" t="s">
        <v>554</v>
      </c>
      <c r="EH121" s="56" t="s">
        <v>55</v>
      </c>
      <c r="EI121" s="56">
        <v>4</v>
      </c>
      <c r="EJ121" s="56" t="s">
        <v>554</v>
      </c>
      <c r="EK121" s="56">
        <v>52</v>
      </c>
      <c r="EL121" s="56" t="s">
        <v>554</v>
      </c>
      <c r="EM121" s="56">
        <v>292848.7</v>
      </c>
      <c r="EN121" s="56">
        <v>60317.4</v>
      </c>
      <c r="EO121" s="56">
        <v>4450</v>
      </c>
      <c r="EP121" s="56" t="s">
        <v>554</v>
      </c>
      <c r="EQ121" s="56" t="s">
        <v>554</v>
      </c>
      <c r="ER121" s="56">
        <v>12.47</v>
      </c>
      <c r="ES121" s="56" t="s">
        <v>554</v>
      </c>
      <c r="ET121" s="56">
        <v>5748.24</v>
      </c>
      <c r="EU121" s="56" t="s">
        <v>554</v>
      </c>
      <c r="EV121" s="56" t="s">
        <v>554</v>
      </c>
      <c r="EW121" s="56">
        <v>1265</v>
      </c>
      <c r="EX121" s="56" t="s">
        <v>554</v>
      </c>
      <c r="EY121" s="56" t="s">
        <v>554</v>
      </c>
      <c r="EZ121" s="56" t="s">
        <v>554</v>
      </c>
      <c r="FA121" s="56">
        <v>0</v>
      </c>
      <c r="FB121" s="56">
        <v>0</v>
      </c>
      <c r="FC121" s="56">
        <v>4669.6000000000004</v>
      </c>
      <c r="FD121" s="56">
        <v>0</v>
      </c>
      <c r="FE121" s="56">
        <v>0</v>
      </c>
      <c r="FF121" s="56" t="s">
        <v>554</v>
      </c>
      <c r="FG121" s="56">
        <v>14452</v>
      </c>
      <c r="FH121" s="56">
        <v>7711.62</v>
      </c>
      <c r="FI121" s="56">
        <v>0</v>
      </c>
      <c r="FJ121" s="56">
        <v>0</v>
      </c>
      <c r="FK121" s="56">
        <v>12207.01</v>
      </c>
      <c r="FL121" s="56" t="s">
        <v>554</v>
      </c>
      <c r="FM121" s="56">
        <v>19981</v>
      </c>
      <c r="FN121" s="56">
        <v>0</v>
      </c>
      <c r="FO121" s="56">
        <v>20735.29</v>
      </c>
      <c r="FP121" s="56" t="s">
        <v>554</v>
      </c>
      <c r="FQ121" s="56">
        <v>0</v>
      </c>
      <c r="FR121" s="56">
        <v>4180.75</v>
      </c>
      <c r="FS121" s="56">
        <v>0</v>
      </c>
      <c r="FT121" s="56">
        <v>19332</v>
      </c>
      <c r="FU121" s="56">
        <v>0</v>
      </c>
      <c r="FV121" s="56" t="s">
        <v>554</v>
      </c>
      <c r="FW121" s="56" t="s">
        <v>554</v>
      </c>
      <c r="FX121" s="56" t="s">
        <v>554</v>
      </c>
      <c r="FY121" s="56" t="s">
        <v>554</v>
      </c>
      <c r="FZ121" s="56" t="s">
        <v>554</v>
      </c>
      <c r="GA121" s="56" t="s">
        <v>554</v>
      </c>
      <c r="GB121" s="56" t="s">
        <v>554</v>
      </c>
      <c r="GC121" s="56" t="s">
        <v>554</v>
      </c>
      <c r="GD121" s="56" t="s">
        <v>554</v>
      </c>
      <c r="GE121" s="56" t="s">
        <v>554</v>
      </c>
      <c r="GF121" s="56" t="s">
        <v>554</v>
      </c>
      <c r="GG121" s="56">
        <v>0</v>
      </c>
      <c r="GH121" s="56">
        <v>58555.92</v>
      </c>
      <c r="GI121" s="56">
        <v>0</v>
      </c>
      <c r="GJ121" s="56">
        <v>0</v>
      </c>
      <c r="GK121" s="56">
        <v>0</v>
      </c>
      <c r="GL121" s="56">
        <v>0</v>
      </c>
      <c r="GM121" s="56">
        <v>58555.92</v>
      </c>
      <c r="GN121" s="56" t="s">
        <v>554</v>
      </c>
      <c r="GO121" s="56" t="s">
        <v>554</v>
      </c>
      <c r="GP121" s="56" t="s">
        <v>554</v>
      </c>
      <c r="GQ121" s="56" t="s">
        <v>554</v>
      </c>
      <c r="GR121" s="56">
        <v>0</v>
      </c>
      <c r="GS121" s="56" t="s">
        <v>554</v>
      </c>
      <c r="GT121" s="56" t="s">
        <v>554</v>
      </c>
      <c r="GU121" s="56" t="s">
        <v>7394</v>
      </c>
      <c r="GW121" s="56">
        <v>4</v>
      </c>
      <c r="GX121" s="56">
        <v>0</v>
      </c>
      <c r="GY121" s="56">
        <v>4</v>
      </c>
      <c r="GZ121" s="56">
        <v>0</v>
      </c>
      <c r="HA121" s="56">
        <v>0</v>
      </c>
      <c r="HB121" s="56">
        <v>0</v>
      </c>
    </row>
    <row r="122" spans="1:210" ht="12.75" customHeight="1" x14ac:dyDescent="0.3">
      <c r="A122" s="397" t="s">
        <v>212</v>
      </c>
      <c r="B122" s="423">
        <v>10</v>
      </c>
      <c r="C122" s="397" t="s">
        <v>19</v>
      </c>
      <c r="D122" s="397" t="s">
        <v>5692</v>
      </c>
      <c r="E122" s="56" t="s">
        <v>2841</v>
      </c>
      <c r="F122" s="398" t="s">
        <v>900</v>
      </c>
      <c r="G122" s="397">
        <v>33</v>
      </c>
      <c r="H122" s="397">
        <v>0</v>
      </c>
      <c r="I122" s="56" t="s">
        <v>6476</v>
      </c>
      <c r="J122" s="56" t="s">
        <v>38</v>
      </c>
      <c r="L122" s="56" t="s">
        <v>565</v>
      </c>
      <c r="M122" s="56">
        <v>2</v>
      </c>
      <c r="N122" s="56">
        <v>0</v>
      </c>
      <c r="O122" s="56">
        <v>0</v>
      </c>
      <c r="P122" s="56">
        <v>0</v>
      </c>
      <c r="Q122" s="56">
        <v>2</v>
      </c>
      <c r="R122" s="56">
        <v>0</v>
      </c>
      <c r="S122" s="56">
        <v>2</v>
      </c>
      <c r="T122" s="56">
        <v>5</v>
      </c>
      <c r="U122" s="56">
        <v>1</v>
      </c>
      <c r="V122" s="56">
        <v>0</v>
      </c>
      <c r="W122" s="56">
        <v>0</v>
      </c>
      <c r="X122" s="56">
        <v>0</v>
      </c>
      <c r="Y122" s="56">
        <v>0</v>
      </c>
      <c r="Z122" s="56">
        <v>0</v>
      </c>
      <c r="AA122" s="56">
        <v>12</v>
      </c>
      <c r="AB122" s="56">
        <v>0</v>
      </c>
      <c r="AC122" s="56">
        <v>0</v>
      </c>
      <c r="AD122" s="56">
        <v>0</v>
      </c>
      <c r="AE122" s="56">
        <v>0</v>
      </c>
      <c r="AF122" s="56">
        <v>0</v>
      </c>
      <c r="AG122" s="56">
        <v>0</v>
      </c>
      <c r="AH122" s="56">
        <v>0</v>
      </c>
      <c r="AI122" s="56">
        <v>0</v>
      </c>
      <c r="AJ122" s="56">
        <v>0</v>
      </c>
      <c r="AK122" s="56">
        <v>0</v>
      </c>
      <c r="AL122" s="56">
        <v>1</v>
      </c>
      <c r="AM122" s="56">
        <v>0</v>
      </c>
      <c r="AN122" s="56">
        <v>0</v>
      </c>
      <c r="AO122" s="56">
        <v>0</v>
      </c>
      <c r="AP122" s="56">
        <v>1</v>
      </c>
      <c r="AQ122" s="56">
        <v>2</v>
      </c>
      <c r="AR122" s="56">
        <v>0</v>
      </c>
      <c r="AS122" s="56">
        <v>0</v>
      </c>
      <c r="AT122" s="56">
        <v>0</v>
      </c>
      <c r="AU122" s="56">
        <v>2</v>
      </c>
      <c r="AV122" s="56">
        <v>0</v>
      </c>
      <c r="AW122" s="56">
        <v>2</v>
      </c>
      <c r="AX122" s="56">
        <v>5</v>
      </c>
      <c r="AY122" s="56">
        <v>1</v>
      </c>
      <c r="AZ122" s="56">
        <v>0</v>
      </c>
      <c r="BA122" s="56">
        <v>1</v>
      </c>
      <c r="BB122" s="56">
        <v>0</v>
      </c>
      <c r="BC122" s="56">
        <v>0</v>
      </c>
      <c r="BD122" s="56">
        <v>0</v>
      </c>
      <c r="BE122" s="56">
        <v>13</v>
      </c>
      <c r="BF122" s="56">
        <v>0</v>
      </c>
      <c r="BG122" s="56">
        <v>0</v>
      </c>
      <c r="BH122" s="56" t="s">
        <v>3195</v>
      </c>
      <c r="BI122" s="56">
        <v>75372</v>
      </c>
      <c r="BJ122" s="56" t="s">
        <v>3192</v>
      </c>
      <c r="BK122" s="56">
        <v>115283</v>
      </c>
      <c r="BL122" s="56">
        <v>143</v>
      </c>
      <c r="BM122" s="56">
        <v>227420</v>
      </c>
      <c r="BN122" s="56">
        <v>36093</v>
      </c>
      <c r="BO122" s="56">
        <v>12</v>
      </c>
      <c r="BP122" s="56">
        <v>242557</v>
      </c>
      <c r="BQ122" s="56">
        <v>38153</v>
      </c>
      <c r="BR122" s="56">
        <v>62239</v>
      </c>
      <c r="BS122" s="56">
        <v>45595</v>
      </c>
      <c r="BT122" s="56">
        <v>61195</v>
      </c>
      <c r="BU122" s="56">
        <v>13243</v>
      </c>
      <c r="BV122" s="56">
        <v>182272</v>
      </c>
      <c r="BW122" s="56">
        <v>12175</v>
      </c>
      <c r="BX122" s="56">
        <v>232600</v>
      </c>
      <c r="BY122" s="56">
        <v>14</v>
      </c>
      <c r="BZ122" s="56">
        <v>6072</v>
      </c>
      <c r="CA122" s="56">
        <v>3305</v>
      </c>
      <c r="CB122" s="56">
        <v>6214</v>
      </c>
      <c r="CC122" s="56">
        <v>1053</v>
      </c>
      <c r="CD122" s="56">
        <v>16644</v>
      </c>
      <c r="CE122" s="56">
        <v>16658</v>
      </c>
      <c r="CF122" s="56">
        <v>0</v>
      </c>
      <c r="CG122" s="56">
        <v>2783</v>
      </c>
      <c r="CH122" s="56">
        <v>548</v>
      </c>
      <c r="CI122" s="56">
        <v>849</v>
      </c>
      <c r="CJ122" s="56">
        <v>2362</v>
      </c>
      <c r="CK122" s="56">
        <v>1548</v>
      </c>
      <c r="CL122" s="56">
        <v>1233</v>
      </c>
      <c r="CM122" s="56">
        <v>0</v>
      </c>
      <c r="CN122" s="56">
        <v>0</v>
      </c>
      <c r="CO122" s="56">
        <v>4180</v>
      </c>
      <c r="CP122" s="56">
        <v>36</v>
      </c>
      <c r="CQ122" s="56">
        <v>4216</v>
      </c>
      <c r="CR122" s="56">
        <v>0</v>
      </c>
      <c r="CS122" s="56">
        <v>295</v>
      </c>
      <c r="CT122" s="56">
        <v>0</v>
      </c>
      <c r="CU122" s="56">
        <v>0</v>
      </c>
      <c r="DA122" s="56">
        <v>295</v>
      </c>
      <c r="DB122" s="56">
        <v>295</v>
      </c>
      <c r="DC122" s="56">
        <v>6.5</v>
      </c>
      <c r="DD122" s="56">
        <v>26.12</v>
      </c>
      <c r="DE122" s="56">
        <v>32.620000000000005</v>
      </c>
      <c r="DF122" s="56">
        <v>87</v>
      </c>
      <c r="DG122" s="56">
        <v>1826</v>
      </c>
      <c r="DH122" s="56">
        <v>223753</v>
      </c>
      <c r="DI122" s="56">
        <v>82910</v>
      </c>
      <c r="DJ122" s="56">
        <v>165304</v>
      </c>
      <c r="DK122" s="56">
        <v>27857</v>
      </c>
      <c r="DL122" s="56">
        <v>499824</v>
      </c>
      <c r="DM122" s="56">
        <v>4738</v>
      </c>
      <c r="DN122" s="56">
        <v>566</v>
      </c>
      <c r="DO122" s="56">
        <v>372</v>
      </c>
      <c r="DP122" s="56">
        <v>4587</v>
      </c>
      <c r="DQ122" s="56">
        <v>0</v>
      </c>
      <c r="DR122" s="56">
        <v>2913</v>
      </c>
      <c r="DS122" s="56">
        <v>0</v>
      </c>
      <c r="DT122" s="56">
        <v>0</v>
      </c>
      <c r="DU122" s="56">
        <v>5676</v>
      </c>
      <c r="DV122" s="56">
        <v>22629</v>
      </c>
      <c r="DW122" s="56" t="s">
        <v>554</v>
      </c>
      <c r="DX122" s="56">
        <v>53</v>
      </c>
      <c r="DY122" s="56">
        <v>66</v>
      </c>
      <c r="DZ122" s="56">
        <v>77</v>
      </c>
      <c r="EA122" s="56">
        <v>52350</v>
      </c>
      <c r="EB122" s="56">
        <v>13500</v>
      </c>
      <c r="EC122" s="56" t="s">
        <v>777</v>
      </c>
      <c r="ED122" s="56">
        <v>25784</v>
      </c>
      <c r="EE122" s="56">
        <v>121</v>
      </c>
      <c r="EF122" s="56">
        <v>549342</v>
      </c>
      <c r="EG122" s="56" t="s">
        <v>554</v>
      </c>
      <c r="EH122" s="56" t="s">
        <v>554</v>
      </c>
      <c r="EI122" s="56">
        <v>12</v>
      </c>
      <c r="EJ122" s="56">
        <v>96131</v>
      </c>
      <c r="EK122" s="56">
        <v>363</v>
      </c>
      <c r="EL122" s="56">
        <v>44</v>
      </c>
      <c r="EM122" s="56">
        <v>747217</v>
      </c>
      <c r="EN122" s="56">
        <v>208978</v>
      </c>
      <c r="EO122" s="56">
        <v>1175</v>
      </c>
      <c r="EP122" s="56">
        <v>75271</v>
      </c>
      <c r="EQ122" s="56" t="s">
        <v>3433</v>
      </c>
      <c r="ER122" s="56">
        <v>36296</v>
      </c>
      <c r="ES122" s="56" t="s">
        <v>3429</v>
      </c>
      <c r="ET122" s="56">
        <v>4742</v>
      </c>
      <c r="EU122" s="56">
        <v>9794</v>
      </c>
      <c r="EV122" s="56">
        <v>0</v>
      </c>
      <c r="EW122" s="56">
        <v>0</v>
      </c>
      <c r="EX122" s="56">
        <v>9550</v>
      </c>
      <c r="EY122" s="56" t="s">
        <v>3447</v>
      </c>
      <c r="EZ122" s="56" t="s">
        <v>3447</v>
      </c>
      <c r="FA122" s="56">
        <v>0</v>
      </c>
      <c r="FB122" s="56">
        <v>0</v>
      </c>
      <c r="FC122" s="56">
        <v>9157</v>
      </c>
      <c r="FD122" s="56">
        <v>2863</v>
      </c>
      <c r="FE122" s="56">
        <v>0</v>
      </c>
      <c r="FF122" s="56">
        <v>148848</v>
      </c>
      <c r="FG122" s="56">
        <v>174122</v>
      </c>
      <c r="FH122" s="56">
        <v>34783</v>
      </c>
      <c r="FI122" s="56">
        <v>8869</v>
      </c>
      <c r="FJ122" s="56">
        <v>0</v>
      </c>
      <c r="FK122" s="56">
        <v>291934</v>
      </c>
      <c r="FL122" s="56">
        <v>1614751</v>
      </c>
      <c r="FM122" s="56">
        <v>8893</v>
      </c>
      <c r="FN122" s="56">
        <v>3301</v>
      </c>
      <c r="FO122" s="56">
        <v>13249</v>
      </c>
      <c r="FP122" s="56">
        <v>1124</v>
      </c>
      <c r="FQ122" s="56">
        <v>2070</v>
      </c>
      <c r="FR122" s="56">
        <v>3100</v>
      </c>
      <c r="FS122" s="56">
        <v>0</v>
      </c>
      <c r="FT122" s="56">
        <v>34413</v>
      </c>
      <c r="FU122" s="56">
        <v>32206</v>
      </c>
      <c r="FV122" s="56">
        <v>98356</v>
      </c>
      <c r="FW122" s="56">
        <v>1516395</v>
      </c>
      <c r="FX122" s="56" t="s">
        <v>554</v>
      </c>
      <c r="FY122" s="56">
        <v>774000</v>
      </c>
      <c r="FZ122" s="56">
        <v>185000</v>
      </c>
      <c r="GA122" s="56">
        <v>95000</v>
      </c>
      <c r="GB122" s="56">
        <v>510000</v>
      </c>
      <c r="GC122" s="56">
        <v>1564000</v>
      </c>
      <c r="GD122" s="56">
        <v>92000</v>
      </c>
      <c r="GE122" s="56">
        <v>1472000</v>
      </c>
      <c r="GF122" s="56" t="s">
        <v>554</v>
      </c>
      <c r="GG122" s="56">
        <v>0</v>
      </c>
      <c r="GH122" s="56">
        <v>195000</v>
      </c>
      <c r="GI122" s="56">
        <v>45500</v>
      </c>
      <c r="GJ122" s="56">
        <v>0</v>
      </c>
      <c r="GK122" s="56">
        <v>0</v>
      </c>
      <c r="GL122" s="56">
        <v>0</v>
      </c>
      <c r="GM122" s="56">
        <v>240500</v>
      </c>
      <c r="GN122" s="56" t="s">
        <v>554</v>
      </c>
      <c r="GO122" s="56" t="s">
        <v>7395</v>
      </c>
      <c r="GP122" s="56" t="s">
        <v>7396</v>
      </c>
      <c r="GQ122" s="56" t="s">
        <v>7397</v>
      </c>
      <c r="GR122" s="56" t="s">
        <v>554</v>
      </c>
      <c r="GS122" s="56" t="s">
        <v>554</v>
      </c>
      <c r="GT122" s="56" t="s">
        <v>7398</v>
      </c>
      <c r="GU122" s="56" t="s">
        <v>7399</v>
      </c>
      <c r="GW122" s="56">
        <v>12</v>
      </c>
      <c r="GX122" s="56">
        <v>1</v>
      </c>
      <c r="GY122" s="56">
        <v>0</v>
      </c>
      <c r="GZ122" s="56">
        <v>1</v>
      </c>
      <c r="HA122" s="56">
        <v>12</v>
      </c>
      <c r="HB122" s="56">
        <v>0</v>
      </c>
    </row>
    <row r="123" spans="1:210" ht="12.75" customHeight="1" x14ac:dyDescent="0.3">
      <c r="A123" s="397" t="s">
        <v>212</v>
      </c>
      <c r="B123" s="423">
        <v>11</v>
      </c>
      <c r="C123" s="397" t="s">
        <v>19</v>
      </c>
      <c r="D123" s="397" t="s">
        <v>5693</v>
      </c>
      <c r="E123" s="56" t="s">
        <v>2842</v>
      </c>
      <c r="F123" s="398" t="s">
        <v>900</v>
      </c>
      <c r="G123" s="397">
        <v>22.5</v>
      </c>
      <c r="H123" s="397">
        <v>0</v>
      </c>
      <c r="I123" s="56" t="s">
        <v>811</v>
      </c>
      <c r="J123" s="56" t="s">
        <v>38</v>
      </c>
      <c r="L123" s="56" t="s">
        <v>566</v>
      </c>
      <c r="M123" s="56">
        <v>0</v>
      </c>
      <c r="N123" s="56">
        <v>0</v>
      </c>
      <c r="O123" s="56">
        <v>0</v>
      </c>
      <c r="P123" s="56">
        <v>1</v>
      </c>
      <c r="Q123" s="56">
        <v>0</v>
      </c>
      <c r="R123" s="56">
        <v>0</v>
      </c>
      <c r="S123" s="56">
        <v>1</v>
      </c>
      <c r="T123" s="56">
        <v>1</v>
      </c>
      <c r="U123" s="56">
        <v>2</v>
      </c>
      <c r="V123" s="56">
        <v>3</v>
      </c>
      <c r="W123" s="56">
        <v>0</v>
      </c>
      <c r="X123" s="56">
        <v>1</v>
      </c>
      <c r="Y123" s="56">
        <v>0</v>
      </c>
      <c r="Z123" s="56">
        <v>0</v>
      </c>
      <c r="AA123" s="56">
        <v>9</v>
      </c>
      <c r="AB123" s="56">
        <v>0</v>
      </c>
      <c r="AC123" s="56">
        <v>0</v>
      </c>
      <c r="AD123" s="56">
        <v>0</v>
      </c>
      <c r="AE123" s="56">
        <v>0</v>
      </c>
      <c r="AF123" s="56">
        <v>0</v>
      </c>
      <c r="AG123" s="56">
        <v>0</v>
      </c>
      <c r="AH123" s="56">
        <v>0</v>
      </c>
      <c r="AI123" s="56">
        <v>0</v>
      </c>
      <c r="AJ123" s="56">
        <v>0</v>
      </c>
      <c r="AK123" s="56">
        <v>0</v>
      </c>
      <c r="AL123" s="56">
        <v>0</v>
      </c>
      <c r="AM123" s="56">
        <v>0</v>
      </c>
      <c r="AN123" s="56">
        <v>0</v>
      </c>
      <c r="AO123" s="56">
        <v>0</v>
      </c>
      <c r="AP123" s="56">
        <v>0</v>
      </c>
      <c r="AQ123" s="56">
        <v>0</v>
      </c>
      <c r="AR123" s="56">
        <v>0</v>
      </c>
      <c r="AS123" s="56">
        <v>0</v>
      </c>
      <c r="AT123" s="56">
        <v>1</v>
      </c>
      <c r="AU123" s="56">
        <v>0</v>
      </c>
      <c r="AV123" s="56">
        <v>0</v>
      </c>
      <c r="AW123" s="56">
        <v>1</v>
      </c>
      <c r="AX123" s="56">
        <v>1</v>
      </c>
      <c r="AY123" s="56">
        <v>2</v>
      </c>
      <c r="AZ123" s="56">
        <v>3</v>
      </c>
      <c r="BA123" s="56">
        <v>0</v>
      </c>
      <c r="BB123" s="56">
        <v>1</v>
      </c>
      <c r="BC123" s="56">
        <v>0</v>
      </c>
      <c r="BD123" s="56">
        <v>0</v>
      </c>
      <c r="BE123" s="56">
        <v>9</v>
      </c>
      <c r="BF123" s="56">
        <v>0</v>
      </c>
      <c r="BG123" s="56">
        <v>0</v>
      </c>
      <c r="BH123" s="56" t="s">
        <v>3458</v>
      </c>
      <c r="BI123" s="56">
        <v>170458</v>
      </c>
      <c r="BJ123" s="56" t="s">
        <v>3458</v>
      </c>
      <c r="BK123" s="56">
        <v>171119</v>
      </c>
      <c r="BL123" s="56">
        <v>57</v>
      </c>
      <c r="BM123" s="56">
        <v>83737.75</v>
      </c>
      <c r="BN123" s="56">
        <v>23024.75</v>
      </c>
      <c r="BO123" s="56">
        <v>8</v>
      </c>
      <c r="BP123" s="56">
        <v>115807</v>
      </c>
      <c r="BQ123" s="56">
        <v>5458</v>
      </c>
      <c r="BR123" s="56">
        <v>36002</v>
      </c>
      <c r="BS123" s="56">
        <v>24150</v>
      </c>
      <c r="BT123" s="56">
        <v>38561</v>
      </c>
      <c r="BU123" s="56">
        <v>10869</v>
      </c>
      <c r="BV123" s="56">
        <v>109582</v>
      </c>
      <c r="BW123" s="56">
        <v>0</v>
      </c>
      <c r="BX123" s="56">
        <v>115040</v>
      </c>
      <c r="BY123" s="56">
        <v>48</v>
      </c>
      <c r="BZ123" s="56">
        <v>4173</v>
      </c>
      <c r="CA123" s="56">
        <v>1648</v>
      </c>
      <c r="CB123" s="56">
        <v>4227</v>
      </c>
      <c r="CC123" s="56">
        <v>787</v>
      </c>
      <c r="CD123" s="56">
        <v>10835</v>
      </c>
      <c r="CE123" s="56">
        <v>10883</v>
      </c>
      <c r="CF123" s="56">
        <v>16</v>
      </c>
      <c r="CG123" s="56">
        <v>3386</v>
      </c>
      <c r="CH123" s="56">
        <v>1221</v>
      </c>
      <c r="CI123" s="56">
        <v>3217</v>
      </c>
      <c r="CJ123" s="56">
        <v>2858</v>
      </c>
      <c r="CK123" s="56">
        <v>18270</v>
      </c>
      <c r="CL123" s="56">
        <v>1139</v>
      </c>
      <c r="CM123" s="56">
        <v>0</v>
      </c>
      <c r="CN123" s="56">
        <v>37</v>
      </c>
      <c r="CO123" s="56">
        <v>7824</v>
      </c>
      <c r="CP123" s="56">
        <v>0</v>
      </c>
      <c r="CQ123" s="56">
        <v>7840</v>
      </c>
      <c r="CR123" s="56">
        <v>0</v>
      </c>
      <c r="CS123" s="56">
        <v>173</v>
      </c>
      <c r="CT123" s="56">
        <v>43</v>
      </c>
      <c r="CU123" s="56">
        <v>411</v>
      </c>
      <c r="DA123" s="56">
        <v>627</v>
      </c>
      <c r="DB123" s="56">
        <v>627</v>
      </c>
      <c r="DC123" s="56">
        <v>2.5299999999999998</v>
      </c>
      <c r="DD123" s="56">
        <v>22.29</v>
      </c>
      <c r="DE123" s="56">
        <v>24.82</v>
      </c>
      <c r="DF123" s="56">
        <v>354</v>
      </c>
      <c r="DG123" s="56">
        <v>12935</v>
      </c>
      <c r="DH123" s="56">
        <v>148121</v>
      </c>
      <c r="DI123" s="56">
        <v>65507</v>
      </c>
      <c r="DJ123" s="56">
        <v>210380</v>
      </c>
      <c r="DK123" s="56">
        <v>34524</v>
      </c>
      <c r="DL123" s="56">
        <v>458532</v>
      </c>
      <c r="DM123" s="56">
        <v>14003</v>
      </c>
      <c r="DN123" s="56">
        <v>5096</v>
      </c>
      <c r="DO123" s="56">
        <v>3919</v>
      </c>
      <c r="DP123" s="56">
        <v>14031</v>
      </c>
      <c r="DQ123" s="56">
        <v>61240</v>
      </c>
      <c r="DR123" s="56">
        <v>14363</v>
      </c>
      <c r="DS123" s="56">
        <v>0</v>
      </c>
      <c r="DT123" s="56">
        <v>168</v>
      </c>
      <c r="DU123" s="56">
        <v>23018</v>
      </c>
      <c r="DV123" s="56">
        <v>45419</v>
      </c>
      <c r="DW123" s="56">
        <v>9742</v>
      </c>
      <c r="DX123" s="56">
        <v>68</v>
      </c>
      <c r="DY123" s="56">
        <v>76</v>
      </c>
      <c r="DZ123" s="56">
        <v>86</v>
      </c>
      <c r="EA123" s="56" t="s">
        <v>554</v>
      </c>
      <c r="EB123" s="56" t="s">
        <v>554</v>
      </c>
      <c r="EC123" s="56" t="s">
        <v>554</v>
      </c>
      <c r="ED123" s="56">
        <v>15648</v>
      </c>
      <c r="EE123" s="56">
        <v>93</v>
      </c>
      <c r="EF123" s="56">
        <v>346895</v>
      </c>
      <c r="EG123" s="56" t="s">
        <v>554</v>
      </c>
      <c r="EH123" s="56" t="s">
        <v>55</v>
      </c>
      <c r="EI123" s="56">
        <v>8</v>
      </c>
      <c r="EJ123" s="56">
        <v>114528</v>
      </c>
      <c r="EK123" s="56">
        <v>0</v>
      </c>
      <c r="EL123" s="56">
        <v>0</v>
      </c>
      <c r="EM123" s="56">
        <v>843453</v>
      </c>
      <c r="EN123" s="56">
        <v>292603</v>
      </c>
      <c r="EO123" s="56" t="s">
        <v>3453</v>
      </c>
      <c r="EP123" s="56" t="s">
        <v>3453</v>
      </c>
      <c r="EQ123" s="56" t="s">
        <v>3453</v>
      </c>
      <c r="ER123" s="56" t="s">
        <v>3453</v>
      </c>
      <c r="ES123" s="56" t="s">
        <v>3453</v>
      </c>
      <c r="ET123" s="56">
        <v>10897</v>
      </c>
      <c r="EU123" s="56" t="s">
        <v>3453</v>
      </c>
      <c r="EV123" s="56" t="s">
        <v>3453</v>
      </c>
      <c r="EW123" s="56" t="s">
        <v>3453</v>
      </c>
      <c r="EX123" s="56">
        <v>9080.93</v>
      </c>
      <c r="EY123" s="56">
        <v>8049</v>
      </c>
      <c r="EZ123" s="56">
        <v>9890.31</v>
      </c>
      <c r="FA123" s="56">
        <v>0</v>
      </c>
      <c r="FB123" s="56" t="s">
        <v>3453</v>
      </c>
      <c r="FC123" s="56">
        <v>13882</v>
      </c>
      <c r="FD123" s="56">
        <v>0</v>
      </c>
      <c r="FE123" s="56">
        <v>0</v>
      </c>
      <c r="FF123" s="56">
        <v>51799.24</v>
      </c>
      <c r="FG123" s="56">
        <v>0</v>
      </c>
      <c r="FH123" s="56">
        <v>94891</v>
      </c>
      <c r="FI123" s="56">
        <v>25315</v>
      </c>
      <c r="FJ123" s="56">
        <v>12994</v>
      </c>
      <c r="FK123" s="56" t="s">
        <v>554</v>
      </c>
      <c r="FL123" s="56" t="s">
        <v>554</v>
      </c>
      <c r="FM123" s="56">
        <v>24556</v>
      </c>
      <c r="FN123" s="56">
        <v>0</v>
      </c>
      <c r="FO123" s="56">
        <v>35722</v>
      </c>
      <c r="FP123" s="56">
        <v>9937</v>
      </c>
      <c r="FQ123" s="56">
        <v>0</v>
      </c>
      <c r="FR123" s="56">
        <v>500</v>
      </c>
      <c r="FS123" s="56">
        <v>0</v>
      </c>
      <c r="FT123" s="56">
        <v>19602</v>
      </c>
      <c r="FU123" s="56" t="s">
        <v>554</v>
      </c>
      <c r="FV123" s="56" t="s">
        <v>554</v>
      </c>
      <c r="FW123" s="56" t="s">
        <v>554</v>
      </c>
      <c r="FX123" s="56" t="s">
        <v>554</v>
      </c>
      <c r="FY123" s="56">
        <v>876980</v>
      </c>
      <c r="FZ123" s="56">
        <v>279060</v>
      </c>
      <c r="GA123" s="56" t="s">
        <v>554</v>
      </c>
      <c r="GB123" s="56" t="s">
        <v>554</v>
      </c>
      <c r="GC123" s="56" t="s">
        <v>554</v>
      </c>
      <c r="GD123" s="56">
        <v>60000</v>
      </c>
      <c r="GE123" s="56" t="s">
        <v>554</v>
      </c>
      <c r="GF123" s="56" t="s">
        <v>554</v>
      </c>
      <c r="GG123" s="56">
        <v>0</v>
      </c>
      <c r="GH123" s="56">
        <v>14632</v>
      </c>
      <c r="GI123" s="56">
        <v>114547</v>
      </c>
      <c r="GJ123" s="56">
        <v>123876</v>
      </c>
      <c r="GK123" s="56">
        <v>0</v>
      </c>
      <c r="GL123" s="56">
        <v>25721</v>
      </c>
      <c r="GM123" s="56">
        <v>278776</v>
      </c>
      <c r="GN123" s="56" t="s">
        <v>554</v>
      </c>
      <c r="GO123" s="56" t="s">
        <v>554</v>
      </c>
      <c r="GP123" s="56" t="s">
        <v>554</v>
      </c>
      <c r="GQ123" s="56" t="s">
        <v>554</v>
      </c>
      <c r="GR123" s="56" t="s">
        <v>7400</v>
      </c>
      <c r="GS123" s="56" t="s">
        <v>554</v>
      </c>
      <c r="GT123" s="56" t="s">
        <v>554</v>
      </c>
      <c r="GU123" s="56" t="s">
        <v>7401</v>
      </c>
      <c r="GW123" s="56">
        <v>9</v>
      </c>
      <c r="GX123" s="56">
        <v>0</v>
      </c>
      <c r="GY123" s="56">
        <v>9</v>
      </c>
      <c r="GZ123" s="56">
        <v>0</v>
      </c>
      <c r="HA123" s="56">
        <v>0</v>
      </c>
      <c r="HB123" s="56">
        <v>0</v>
      </c>
    </row>
    <row r="124" spans="1:210" ht="12.75" customHeight="1" x14ac:dyDescent="0.3">
      <c r="A124" s="397" t="s">
        <v>212</v>
      </c>
      <c r="B124" s="423">
        <v>12</v>
      </c>
      <c r="C124" s="397" t="s">
        <v>19</v>
      </c>
      <c r="D124" s="397" t="s">
        <v>5694</v>
      </c>
      <c r="E124" s="56" t="s">
        <v>2843</v>
      </c>
      <c r="F124" s="398" t="s">
        <v>900</v>
      </c>
      <c r="G124" s="397">
        <v>45</v>
      </c>
      <c r="H124" s="397">
        <v>0</v>
      </c>
      <c r="I124" s="56" t="s">
        <v>811</v>
      </c>
      <c r="J124" s="56" t="s">
        <v>38</v>
      </c>
      <c r="L124" s="56" t="s">
        <v>227</v>
      </c>
      <c r="M124" s="56">
        <v>4</v>
      </c>
      <c r="N124" s="56">
        <v>2</v>
      </c>
      <c r="O124" s="56">
        <v>1</v>
      </c>
      <c r="P124" s="56">
        <v>1</v>
      </c>
      <c r="Q124" s="56">
        <v>4</v>
      </c>
      <c r="R124" s="56">
        <v>2</v>
      </c>
      <c r="S124" s="56">
        <v>4</v>
      </c>
      <c r="T124" s="56">
        <v>2</v>
      </c>
      <c r="U124" s="56">
        <v>3</v>
      </c>
      <c r="V124" s="56">
        <v>2</v>
      </c>
      <c r="W124" s="56">
        <v>5</v>
      </c>
      <c r="X124" s="56">
        <v>3</v>
      </c>
      <c r="Y124" s="56">
        <v>0</v>
      </c>
      <c r="Z124" s="56">
        <v>1</v>
      </c>
      <c r="AA124" s="56">
        <v>34</v>
      </c>
      <c r="AB124" s="56">
        <v>0</v>
      </c>
      <c r="AC124" s="56">
        <v>0</v>
      </c>
      <c r="AD124" s="56">
        <v>0</v>
      </c>
      <c r="AE124" s="56">
        <v>0</v>
      </c>
      <c r="AF124" s="56">
        <v>0</v>
      </c>
      <c r="AG124" s="56">
        <v>0</v>
      </c>
      <c r="AH124" s="56">
        <v>0</v>
      </c>
      <c r="AI124" s="56">
        <v>0</v>
      </c>
      <c r="AJ124" s="56">
        <v>0</v>
      </c>
      <c r="AK124" s="56">
        <v>0</v>
      </c>
      <c r="AL124" s="56">
        <v>0</v>
      </c>
      <c r="AM124" s="56">
        <v>0</v>
      </c>
      <c r="AN124" s="56">
        <v>0</v>
      </c>
      <c r="AO124" s="56">
        <v>0</v>
      </c>
      <c r="AP124" s="56">
        <v>0</v>
      </c>
      <c r="AQ124" s="56">
        <v>4</v>
      </c>
      <c r="AR124" s="56">
        <v>2</v>
      </c>
      <c r="AS124" s="56">
        <v>1</v>
      </c>
      <c r="AT124" s="56">
        <v>1</v>
      </c>
      <c r="AU124" s="56">
        <v>4</v>
      </c>
      <c r="AV124" s="56">
        <v>2</v>
      </c>
      <c r="AW124" s="56">
        <v>4</v>
      </c>
      <c r="AX124" s="56">
        <v>2</v>
      </c>
      <c r="AY124" s="56">
        <v>3</v>
      </c>
      <c r="AZ124" s="56">
        <v>2</v>
      </c>
      <c r="BA124" s="56">
        <v>5</v>
      </c>
      <c r="BB124" s="56">
        <v>3</v>
      </c>
      <c r="BC124" s="56">
        <v>0</v>
      </c>
      <c r="BD124" s="56">
        <v>1</v>
      </c>
      <c r="BE124" s="56">
        <v>34</v>
      </c>
      <c r="BF124" s="56">
        <v>0</v>
      </c>
      <c r="BG124" s="56">
        <v>0</v>
      </c>
      <c r="BH124" s="56" t="s">
        <v>3353</v>
      </c>
      <c r="BI124" s="56">
        <v>220087</v>
      </c>
      <c r="BJ124" s="56" t="s">
        <v>3353</v>
      </c>
      <c r="BK124" s="56">
        <v>327928</v>
      </c>
      <c r="BL124" s="56">
        <v>173</v>
      </c>
      <c r="BM124" s="56">
        <v>376573</v>
      </c>
      <c r="BN124" s="56">
        <v>91733</v>
      </c>
      <c r="BO124" s="56">
        <v>31</v>
      </c>
      <c r="BP124" s="56">
        <v>490191</v>
      </c>
      <c r="BQ124" s="56">
        <v>75729</v>
      </c>
      <c r="BR124" s="56">
        <v>123105</v>
      </c>
      <c r="BS124" s="56">
        <v>91713</v>
      </c>
      <c r="BT124" s="56">
        <v>87269</v>
      </c>
      <c r="BU124" s="56">
        <v>21641</v>
      </c>
      <c r="BV124" s="56">
        <v>323728</v>
      </c>
      <c r="BW124" s="56">
        <v>88217</v>
      </c>
      <c r="BX124" s="56">
        <v>487674</v>
      </c>
      <c r="BY124" s="56">
        <v>158</v>
      </c>
      <c r="BZ124" s="56">
        <v>9819</v>
      </c>
      <c r="CA124" s="56">
        <v>2477</v>
      </c>
      <c r="CB124" s="56">
        <v>6571</v>
      </c>
      <c r="CC124" s="56">
        <v>705</v>
      </c>
      <c r="CD124" s="56">
        <v>19572</v>
      </c>
      <c r="CE124" s="56">
        <v>19730</v>
      </c>
      <c r="CF124" s="56">
        <v>265</v>
      </c>
      <c r="CG124" s="56">
        <v>8655</v>
      </c>
      <c r="CH124" s="56">
        <v>2816</v>
      </c>
      <c r="CI124" s="56">
        <v>18342</v>
      </c>
      <c r="CJ124" s="56">
        <v>2659</v>
      </c>
      <c r="CK124" s="56">
        <v>29</v>
      </c>
      <c r="CL124" s="56">
        <v>1261</v>
      </c>
      <c r="CM124" s="56">
        <v>0</v>
      </c>
      <c r="CN124" s="56">
        <v>127</v>
      </c>
      <c r="CO124" s="56">
        <v>29813</v>
      </c>
      <c r="CP124" s="56">
        <v>35207</v>
      </c>
      <c r="CQ124" s="56">
        <v>65285</v>
      </c>
      <c r="CR124" s="56">
        <v>0</v>
      </c>
      <c r="CS124" s="56">
        <v>405</v>
      </c>
      <c r="CT124" s="56">
        <v>278</v>
      </c>
      <c r="CU124" s="56">
        <v>1816</v>
      </c>
      <c r="DA124" s="56">
        <v>2499</v>
      </c>
      <c r="DB124" s="56">
        <v>2499</v>
      </c>
      <c r="DC124" s="56">
        <v>21.62</v>
      </c>
      <c r="DD124" s="56">
        <v>61.35</v>
      </c>
      <c r="DE124" s="56">
        <v>82.97</v>
      </c>
      <c r="DF124" s="56">
        <v>890</v>
      </c>
      <c r="DG124" s="56">
        <v>32219.599999999999</v>
      </c>
      <c r="DH124" s="56">
        <v>672459</v>
      </c>
      <c r="DI124" s="56">
        <v>246271</v>
      </c>
      <c r="DJ124" s="56">
        <v>557493</v>
      </c>
      <c r="DK124" s="56">
        <v>73850</v>
      </c>
      <c r="DL124" s="56">
        <v>1550073</v>
      </c>
      <c r="DM124" s="56">
        <v>22108</v>
      </c>
      <c r="DN124" s="56">
        <v>9391</v>
      </c>
      <c r="DO124" s="56">
        <v>29308</v>
      </c>
      <c r="DP124" s="56">
        <v>34647</v>
      </c>
      <c r="DQ124" s="56">
        <v>40049</v>
      </c>
      <c r="DR124" s="56">
        <v>24856</v>
      </c>
      <c r="DS124" s="56">
        <v>0</v>
      </c>
      <c r="DT124" s="56">
        <v>134</v>
      </c>
      <c r="DU124" s="56">
        <v>60807</v>
      </c>
      <c r="DV124" s="56">
        <v>85480</v>
      </c>
      <c r="DW124" s="56">
        <v>36671</v>
      </c>
      <c r="DX124" s="56">
        <v>66.900000000000006</v>
      </c>
      <c r="DY124" s="56">
        <v>84</v>
      </c>
      <c r="DZ124" s="56">
        <v>92.5</v>
      </c>
      <c r="EA124" s="56">
        <v>147504</v>
      </c>
      <c r="EB124" s="56">
        <v>5782</v>
      </c>
      <c r="EC124" s="56" t="s">
        <v>777</v>
      </c>
      <c r="ED124" s="56">
        <v>57372</v>
      </c>
      <c r="EE124" s="56">
        <v>591</v>
      </c>
      <c r="EF124" s="56">
        <v>1539148</v>
      </c>
      <c r="EG124" s="56" t="s">
        <v>554</v>
      </c>
      <c r="EH124" s="56" t="s">
        <v>55</v>
      </c>
      <c r="EI124" s="56">
        <v>18</v>
      </c>
      <c r="EJ124" s="56" t="s">
        <v>554</v>
      </c>
      <c r="EK124" s="56">
        <v>227</v>
      </c>
      <c r="EL124" s="56">
        <v>392</v>
      </c>
      <c r="EM124" s="56">
        <v>2610600</v>
      </c>
      <c r="EN124" s="56">
        <v>1329750.7</v>
      </c>
      <c r="EO124" s="56">
        <v>6454.81</v>
      </c>
      <c r="EP124" s="56">
        <v>78051.14</v>
      </c>
      <c r="EQ124" s="56">
        <v>27102.06</v>
      </c>
      <c r="ER124" s="56">
        <v>31918.84</v>
      </c>
      <c r="ES124" s="56">
        <v>4744.51</v>
      </c>
      <c r="ET124" s="56">
        <v>15001.58</v>
      </c>
      <c r="EU124" s="56">
        <v>16023.38</v>
      </c>
      <c r="EV124" s="56">
        <v>5906.43</v>
      </c>
      <c r="EW124" s="56">
        <v>26704.26</v>
      </c>
      <c r="EX124" s="56">
        <v>4713.78</v>
      </c>
      <c r="EY124" s="56">
        <v>7442.22</v>
      </c>
      <c r="EZ124" s="56">
        <v>4636.95</v>
      </c>
      <c r="FA124" s="56">
        <v>0</v>
      </c>
      <c r="FB124" s="56">
        <v>0</v>
      </c>
      <c r="FC124" s="56">
        <v>0</v>
      </c>
      <c r="FD124" s="56">
        <v>25891.16</v>
      </c>
      <c r="FE124" s="56">
        <v>0</v>
      </c>
      <c r="FF124" s="56">
        <v>254591.12000000002</v>
      </c>
      <c r="FG124" s="56">
        <v>0</v>
      </c>
      <c r="FH124" s="56">
        <v>59392</v>
      </c>
      <c r="FI124" s="56">
        <v>10950</v>
      </c>
      <c r="FJ124" s="56">
        <v>0</v>
      </c>
      <c r="FK124" s="56">
        <v>335888</v>
      </c>
      <c r="FL124" s="56">
        <v>4601171.82</v>
      </c>
      <c r="FM124" s="56">
        <v>71285</v>
      </c>
      <c r="FN124" s="56">
        <v>0</v>
      </c>
      <c r="FO124" s="56">
        <v>33368</v>
      </c>
      <c r="FP124" s="56">
        <v>138931</v>
      </c>
      <c r="FQ124" s="56">
        <v>0</v>
      </c>
      <c r="FR124" s="56">
        <v>7443</v>
      </c>
      <c r="FS124" s="56">
        <v>0</v>
      </c>
      <c r="FT124" s="56">
        <v>41937</v>
      </c>
      <c r="FU124" s="56">
        <v>0</v>
      </c>
      <c r="FV124" s="56">
        <v>292964</v>
      </c>
      <c r="FW124" s="56">
        <v>4308207.82</v>
      </c>
      <c r="FX124" s="56">
        <v>483082</v>
      </c>
      <c r="FY124" s="56">
        <v>2352400</v>
      </c>
      <c r="FZ124" s="56">
        <v>1291600</v>
      </c>
      <c r="GA124" s="56">
        <v>267200</v>
      </c>
      <c r="GB124" s="56">
        <v>98200</v>
      </c>
      <c r="GC124" s="56">
        <v>4009400</v>
      </c>
      <c r="GD124" s="56">
        <v>270400</v>
      </c>
      <c r="GE124" s="56">
        <v>3739000</v>
      </c>
      <c r="GF124" s="56">
        <v>483082</v>
      </c>
      <c r="GG124" s="56">
        <v>0</v>
      </c>
      <c r="GH124" s="56">
        <v>63330</v>
      </c>
      <c r="GI124" s="56">
        <v>0</v>
      </c>
      <c r="GJ124" s="56">
        <v>0</v>
      </c>
      <c r="GK124" s="56">
        <v>0</v>
      </c>
      <c r="GL124" s="56">
        <v>0</v>
      </c>
      <c r="GM124" s="56">
        <v>63330</v>
      </c>
      <c r="GN124" s="56">
        <v>0</v>
      </c>
      <c r="GO124" s="56">
        <v>0</v>
      </c>
      <c r="GP124" s="56" t="s">
        <v>3435</v>
      </c>
      <c r="GQ124" s="56" t="s">
        <v>7402</v>
      </c>
      <c r="GR124" s="56">
        <v>0</v>
      </c>
      <c r="GS124" s="56" t="s">
        <v>554</v>
      </c>
      <c r="GT124" s="56" t="s">
        <v>554</v>
      </c>
      <c r="GU124" s="56" t="s">
        <v>7403</v>
      </c>
      <c r="GW124" s="56">
        <v>34</v>
      </c>
      <c r="GX124" s="56">
        <v>0</v>
      </c>
      <c r="GY124" s="56">
        <v>34</v>
      </c>
      <c r="GZ124" s="56">
        <v>0</v>
      </c>
      <c r="HA124" s="56">
        <v>0</v>
      </c>
      <c r="HB124" s="56">
        <v>0</v>
      </c>
    </row>
    <row r="125" spans="1:210" ht="12.75" customHeight="1" x14ac:dyDescent="0.3">
      <c r="A125" s="397" t="s">
        <v>212</v>
      </c>
      <c r="B125" s="423">
        <v>13</v>
      </c>
      <c r="C125" s="397" t="s">
        <v>19</v>
      </c>
      <c r="D125" s="397" t="s">
        <v>5695</v>
      </c>
      <c r="E125" s="56" t="s">
        <v>2844</v>
      </c>
      <c r="F125" s="398" t="s">
        <v>900</v>
      </c>
      <c r="G125" s="397">
        <v>25</v>
      </c>
      <c r="H125" s="397">
        <v>0</v>
      </c>
      <c r="I125" s="56" t="s">
        <v>811</v>
      </c>
      <c r="J125" s="56" t="s">
        <v>38</v>
      </c>
      <c r="L125" s="56" t="s">
        <v>568</v>
      </c>
      <c r="M125" s="56">
        <v>1</v>
      </c>
      <c r="N125" s="56">
        <v>0</v>
      </c>
      <c r="O125" s="56">
        <v>1</v>
      </c>
      <c r="P125" s="56">
        <v>1</v>
      </c>
      <c r="Q125" s="56">
        <v>0</v>
      </c>
      <c r="R125" s="56">
        <v>1</v>
      </c>
      <c r="S125" s="56">
        <v>1</v>
      </c>
      <c r="T125" s="56">
        <v>5</v>
      </c>
      <c r="U125" s="56">
        <v>1</v>
      </c>
      <c r="V125" s="56">
        <v>2</v>
      </c>
      <c r="W125" s="56">
        <v>0</v>
      </c>
      <c r="X125" s="56">
        <v>1</v>
      </c>
      <c r="Y125" s="56">
        <v>0</v>
      </c>
      <c r="Z125" s="56">
        <v>4</v>
      </c>
      <c r="AA125" s="56">
        <v>18</v>
      </c>
      <c r="AB125" s="56">
        <v>0</v>
      </c>
      <c r="AC125" s="56">
        <v>0</v>
      </c>
      <c r="AD125" s="56">
        <v>0</v>
      </c>
      <c r="AE125" s="56">
        <v>0</v>
      </c>
      <c r="AF125" s="56">
        <v>0</v>
      </c>
      <c r="AG125" s="56">
        <v>0</v>
      </c>
      <c r="AH125" s="56">
        <v>0</v>
      </c>
      <c r="AI125" s="56">
        <v>0</v>
      </c>
      <c r="AJ125" s="56">
        <v>0</v>
      </c>
      <c r="AK125" s="56">
        <v>0</v>
      </c>
      <c r="AL125" s="56">
        <v>0</v>
      </c>
      <c r="AM125" s="56">
        <v>0</v>
      </c>
      <c r="AN125" s="56">
        <v>0</v>
      </c>
      <c r="AO125" s="56">
        <v>0</v>
      </c>
      <c r="AP125" s="56">
        <v>0</v>
      </c>
      <c r="AQ125" s="56">
        <v>1</v>
      </c>
      <c r="AR125" s="56">
        <v>0</v>
      </c>
      <c r="AS125" s="56">
        <v>1</v>
      </c>
      <c r="AT125" s="56">
        <v>1</v>
      </c>
      <c r="AU125" s="56">
        <v>0</v>
      </c>
      <c r="AV125" s="56">
        <v>1</v>
      </c>
      <c r="AW125" s="56">
        <v>1</v>
      </c>
      <c r="AX125" s="56">
        <v>5</v>
      </c>
      <c r="AY125" s="56">
        <v>1</v>
      </c>
      <c r="AZ125" s="56">
        <v>2</v>
      </c>
      <c r="BA125" s="56">
        <v>0</v>
      </c>
      <c r="BB125" s="56">
        <v>1</v>
      </c>
      <c r="BC125" s="56">
        <v>0</v>
      </c>
      <c r="BD125" s="56">
        <v>4</v>
      </c>
      <c r="BE125" s="56">
        <v>18</v>
      </c>
      <c r="BF125" s="56">
        <v>0</v>
      </c>
      <c r="BG125" s="56">
        <v>0</v>
      </c>
      <c r="BH125" s="56" t="s">
        <v>3361</v>
      </c>
      <c r="BI125" s="56">
        <v>190286</v>
      </c>
      <c r="BJ125" s="56" t="s">
        <v>3361</v>
      </c>
      <c r="BK125" s="56">
        <v>269872</v>
      </c>
      <c r="BL125" s="56">
        <v>123</v>
      </c>
      <c r="BM125" s="56">
        <v>228977</v>
      </c>
      <c r="BN125" s="56">
        <v>53995</v>
      </c>
      <c r="BO125" s="56">
        <v>18</v>
      </c>
      <c r="BP125" s="56">
        <v>193267</v>
      </c>
      <c r="BQ125" s="56">
        <v>7250</v>
      </c>
      <c r="BR125" s="56">
        <v>55141</v>
      </c>
      <c r="BS125" s="56">
        <v>39346</v>
      </c>
      <c r="BT125" s="56">
        <v>50008</v>
      </c>
      <c r="BU125" s="56">
        <v>14652</v>
      </c>
      <c r="BV125" s="56">
        <v>159147</v>
      </c>
      <c r="BW125" s="56">
        <v>14591</v>
      </c>
      <c r="BX125" s="56">
        <v>180988</v>
      </c>
      <c r="BY125" s="56">
        <v>81</v>
      </c>
      <c r="BZ125" s="56">
        <v>14669</v>
      </c>
      <c r="CA125" s="56">
        <v>6729</v>
      </c>
      <c r="CB125" s="56">
        <v>8236</v>
      </c>
      <c r="CC125" s="56">
        <v>1848</v>
      </c>
      <c r="CD125" s="56">
        <v>31482</v>
      </c>
      <c r="CE125" s="56">
        <v>31563</v>
      </c>
      <c r="CF125" s="56">
        <v>7</v>
      </c>
      <c r="CG125" s="56">
        <v>4030</v>
      </c>
      <c r="CH125" s="56">
        <v>672</v>
      </c>
      <c r="CI125" s="56">
        <v>3523</v>
      </c>
      <c r="CJ125" s="56">
        <v>8345</v>
      </c>
      <c r="CK125" s="56">
        <v>8027</v>
      </c>
      <c r="CL125" s="56">
        <v>1962</v>
      </c>
      <c r="CM125" s="56">
        <v>2366089</v>
      </c>
      <c r="CN125" s="56">
        <v>0</v>
      </c>
      <c r="CO125" s="56">
        <v>8225</v>
      </c>
      <c r="CP125" s="56">
        <v>0</v>
      </c>
      <c r="CQ125" s="56">
        <v>8232</v>
      </c>
      <c r="CR125" s="56">
        <v>0</v>
      </c>
      <c r="CS125" s="56">
        <v>258</v>
      </c>
      <c r="CT125" s="56">
        <v>40</v>
      </c>
      <c r="CU125" s="56">
        <v>361</v>
      </c>
      <c r="DA125" s="56">
        <v>659</v>
      </c>
      <c r="DB125" s="56">
        <v>659</v>
      </c>
      <c r="DC125" s="56">
        <v>3</v>
      </c>
      <c r="DD125" s="56">
        <v>51</v>
      </c>
      <c r="DE125" s="56">
        <v>54</v>
      </c>
      <c r="DF125" s="56">
        <v>100</v>
      </c>
      <c r="DG125" s="56">
        <v>7315</v>
      </c>
      <c r="DH125" s="56">
        <v>169222</v>
      </c>
      <c r="DI125" s="56">
        <v>80386</v>
      </c>
      <c r="DJ125" s="56">
        <v>192039</v>
      </c>
      <c r="DK125" s="56">
        <v>26614</v>
      </c>
      <c r="DL125" s="56">
        <v>468261</v>
      </c>
      <c r="DM125" s="56">
        <v>3937</v>
      </c>
      <c r="DN125" s="56">
        <v>1379</v>
      </c>
      <c r="DO125" s="56">
        <v>3590</v>
      </c>
      <c r="DP125" s="56">
        <v>15122</v>
      </c>
      <c r="DQ125" s="56">
        <v>78265</v>
      </c>
      <c r="DR125" s="56">
        <v>8329</v>
      </c>
      <c r="DS125" s="56">
        <v>4926</v>
      </c>
      <c r="DT125" s="56">
        <v>0</v>
      </c>
      <c r="DU125" s="56">
        <v>8906</v>
      </c>
      <c r="DV125" s="56">
        <v>43750</v>
      </c>
      <c r="DW125" s="56">
        <v>27735</v>
      </c>
      <c r="DX125" s="56">
        <v>69</v>
      </c>
      <c r="DY125" s="56">
        <v>76</v>
      </c>
      <c r="DZ125" s="56">
        <v>82</v>
      </c>
      <c r="EA125" s="56" t="s">
        <v>554</v>
      </c>
      <c r="EB125" s="56" t="s">
        <v>554</v>
      </c>
      <c r="EC125" s="56" t="s">
        <v>554</v>
      </c>
      <c r="ED125" s="56">
        <v>20211</v>
      </c>
      <c r="EE125" s="56">
        <v>17</v>
      </c>
      <c r="EF125" s="56">
        <v>656133</v>
      </c>
      <c r="EG125" s="56" t="s">
        <v>554</v>
      </c>
      <c r="EH125" s="56" t="s">
        <v>55</v>
      </c>
      <c r="EI125" s="56">
        <v>18</v>
      </c>
      <c r="EJ125" s="56">
        <v>334621</v>
      </c>
      <c r="EK125" s="56">
        <v>90</v>
      </c>
      <c r="EL125" s="56">
        <v>41</v>
      </c>
      <c r="EM125" s="56">
        <v>1572440</v>
      </c>
      <c r="EN125" s="56">
        <v>480244</v>
      </c>
      <c r="EO125" s="56">
        <v>5058.25</v>
      </c>
      <c r="EP125" s="56">
        <v>147657.5</v>
      </c>
      <c r="EQ125" s="56">
        <v>25394.2</v>
      </c>
      <c r="ER125" s="56">
        <v>39632.11</v>
      </c>
      <c r="ES125" s="56" t="s">
        <v>3429</v>
      </c>
      <c r="ET125" s="56">
        <v>14441.81</v>
      </c>
      <c r="EU125" s="56">
        <v>9487.89</v>
      </c>
      <c r="EV125" s="56">
        <v>1665.35</v>
      </c>
      <c r="EW125" s="56">
        <v>5615.13</v>
      </c>
      <c r="EX125" s="56">
        <v>22000</v>
      </c>
      <c r="EY125" s="56">
        <v>5365.9</v>
      </c>
      <c r="EZ125" s="56">
        <v>1000</v>
      </c>
      <c r="FA125" s="56">
        <v>959</v>
      </c>
      <c r="FB125" s="56">
        <v>0</v>
      </c>
      <c r="FC125" s="56">
        <v>0</v>
      </c>
      <c r="FD125" s="56">
        <v>0</v>
      </c>
      <c r="FE125" s="56">
        <v>0</v>
      </c>
      <c r="FF125" s="56">
        <v>278277.14</v>
      </c>
      <c r="FG125" s="56">
        <v>125129</v>
      </c>
      <c r="FH125" s="56">
        <v>128802</v>
      </c>
      <c r="FI125" s="56">
        <v>72867</v>
      </c>
      <c r="FJ125" s="56">
        <v>1325</v>
      </c>
      <c r="FK125" s="56">
        <v>0</v>
      </c>
      <c r="FL125" s="56">
        <v>2659084.14</v>
      </c>
      <c r="FM125" s="56">
        <v>70034</v>
      </c>
      <c r="FN125" s="56">
        <v>3222</v>
      </c>
      <c r="FO125" s="56">
        <v>59354</v>
      </c>
      <c r="FP125" s="56">
        <v>3000</v>
      </c>
      <c r="FQ125" s="56">
        <v>0</v>
      </c>
      <c r="FR125" s="56">
        <v>0</v>
      </c>
      <c r="FS125" s="56">
        <v>2561</v>
      </c>
      <c r="FT125" s="56">
        <v>131005</v>
      </c>
      <c r="FU125" s="56">
        <v>201472</v>
      </c>
      <c r="FV125" s="56">
        <v>470648</v>
      </c>
      <c r="FW125" s="56">
        <v>2188436.14</v>
      </c>
      <c r="FX125" s="56" t="s">
        <v>554</v>
      </c>
      <c r="FY125" s="56">
        <v>1288886.0510810809</v>
      </c>
      <c r="FZ125" s="56" t="s">
        <v>554</v>
      </c>
      <c r="GA125" s="56" t="s">
        <v>554</v>
      </c>
      <c r="GB125" s="56" t="s">
        <v>554</v>
      </c>
      <c r="GC125" s="56" t="s">
        <v>554</v>
      </c>
      <c r="GD125" s="56" t="s">
        <v>554</v>
      </c>
      <c r="GE125" s="56" t="s">
        <v>554</v>
      </c>
      <c r="GF125" s="56" t="s">
        <v>554</v>
      </c>
      <c r="GG125" s="56">
        <v>205530</v>
      </c>
      <c r="GH125" s="56">
        <v>276337</v>
      </c>
      <c r="GI125" s="56">
        <v>23552</v>
      </c>
      <c r="GJ125" s="56">
        <v>0</v>
      </c>
      <c r="GK125" s="56">
        <v>0</v>
      </c>
      <c r="GL125" s="56">
        <v>5393</v>
      </c>
      <c r="GM125" s="56">
        <v>510812</v>
      </c>
      <c r="GN125" s="56" t="s">
        <v>554</v>
      </c>
      <c r="GO125" s="56" t="s">
        <v>554</v>
      </c>
      <c r="GP125" s="56" t="s">
        <v>554</v>
      </c>
      <c r="GQ125" s="56" t="s">
        <v>554</v>
      </c>
      <c r="GR125" s="56" t="s">
        <v>7404</v>
      </c>
      <c r="GS125" s="56" t="s">
        <v>554</v>
      </c>
      <c r="GT125" s="56" t="s">
        <v>554</v>
      </c>
      <c r="GU125" s="56" t="s">
        <v>7405</v>
      </c>
      <c r="GW125" s="56">
        <v>18</v>
      </c>
      <c r="GX125" s="56">
        <v>0</v>
      </c>
      <c r="GY125" s="56">
        <v>18</v>
      </c>
      <c r="GZ125" s="56">
        <v>0</v>
      </c>
      <c r="HA125" s="56">
        <v>0</v>
      </c>
      <c r="HB125" s="56">
        <v>0</v>
      </c>
    </row>
    <row r="126" spans="1:210" ht="12.75" customHeight="1" x14ac:dyDescent="0.3">
      <c r="A126" s="397" t="s">
        <v>212</v>
      </c>
      <c r="B126" s="423">
        <v>14</v>
      </c>
      <c r="C126" s="397" t="s">
        <v>19</v>
      </c>
      <c r="D126" s="397" t="s">
        <v>5696</v>
      </c>
      <c r="E126" s="56" t="s">
        <v>2845</v>
      </c>
      <c r="F126" s="398" t="s">
        <v>901</v>
      </c>
      <c r="G126" s="397">
        <v>14.1</v>
      </c>
      <c r="H126" s="397">
        <v>0</v>
      </c>
      <c r="I126" s="56" t="s">
        <v>811</v>
      </c>
      <c r="J126" s="56" t="s">
        <v>38</v>
      </c>
      <c r="L126" s="56" t="s">
        <v>570</v>
      </c>
      <c r="M126" s="56" t="s">
        <v>554</v>
      </c>
      <c r="N126" s="56" t="s">
        <v>554</v>
      </c>
      <c r="O126" s="56" t="s">
        <v>554</v>
      </c>
      <c r="P126" s="56" t="s">
        <v>554</v>
      </c>
      <c r="Q126" s="56" t="s">
        <v>554</v>
      </c>
      <c r="R126" s="56" t="s">
        <v>554</v>
      </c>
      <c r="S126" s="56" t="s">
        <v>554</v>
      </c>
      <c r="T126" s="56" t="s">
        <v>554</v>
      </c>
      <c r="U126" s="56" t="s">
        <v>554</v>
      </c>
      <c r="V126" s="56" t="s">
        <v>554</v>
      </c>
      <c r="W126" s="56" t="s">
        <v>554</v>
      </c>
      <c r="X126" s="56" t="s">
        <v>554</v>
      </c>
      <c r="Y126" s="56" t="s">
        <v>554</v>
      </c>
      <c r="Z126" s="56" t="s">
        <v>554</v>
      </c>
      <c r="AA126" s="56" t="s">
        <v>554</v>
      </c>
      <c r="AB126" s="56" t="s">
        <v>554</v>
      </c>
      <c r="AC126" s="56" t="s">
        <v>554</v>
      </c>
      <c r="AD126" s="56" t="s">
        <v>554</v>
      </c>
      <c r="AE126" s="56" t="s">
        <v>554</v>
      </c>
      <c r="AF126" s="56" t="s">
        <v>554</v>
      </c>
      <c r="AG126" s="56" t="s">
        <v>554</v>
      </c>
      <c r="AH126" s="56" t="s">
        <v>554</v>
      </c>
      <c r="AI126" s="56" t="s">
        <v>554</v>
      </c>
      <c r="AJ126" s="56" t="s">
        <v>554</v>
      </c>
      <c r="AK126" s="56" t="s">
        <v>554</v>
      </c>
      <c r="AL126" s="56" t="s">
        <v>554</v>
      </c>
      <c r="AM126" s="56" t="s">
        <v>554</v>
      </c>
      <c r="AN126" s="56" t="s">
        <v>554</v>
      </c>
      <c r="AO126" s="56" t="s">
        <v>554</v>
      </c>
      <c r="AP126" s="56" t="s">
        <v>554</v>
      </c>
      <c r="AQ126" s="56" t="s">
        <v>554</v>
      </c>
      <c r="AR126" s="56" t="s">
        <v>554</v>
      </c>
      <c r="AS126" s="56" t="s">
        <v>554</v>
      </c>
      <c r="AT126" s="56" t="s">
        <v>554</v>
      </c>
      <c r="AU126" s="56" t="s">
        <v>554</v>
      </c>
      <c r="AV126" s="56" t="s">
        <v>554</v>
      </c>
      <c r="AW126" s="56" t="s">
        <v>554</v>
      </c>
      <c r="AX126" s="56" t="s">
        <v>554</v>
      </c>
      <c r="AY126" s="56" t="s">
        <v>554</v>
      </c>
      <c r="AZ126" s="56" t="s">
        <v>554</v>
      </c>
      <c r="BA126" s="56" t="s">
        <v>554</v>
      </c>
      <c r="BB126" s="56" t="s">
        <v>554</v>
      </c>
      <c r="BC126" s="56" t="s">
        <v>554</v>
      </c>
      <c r="BD126" s="56" t="s">
        <v>554</v>
      </c>
      <c r="BE126" s="56" t="s">
        <v>554</v>
      </c>
      <c r="BF126" s="56" t="s">
        <v>554</v>
      </c>
      <c r="BG126" s="56" t="s">
        <v>554</v>
      </c>
      <c r="BH126" s="56" t="s">
        <v>554</v>
      </c>
      <c r="BI126" s="56" t="s">
        <v>554</v>
      </c>
      <c r="BJ126" s="56" t="s">
        <v>554</v>
      </c>
      <c r="BK126" s="56" t="s">
        <v>554</v>
      </c>
      <c r="BL126" s="56" t="s">
        <v>554</v>
      </c>
      <c r="BM126" s="56" t="s">
        <v>554</v>
      </c>
      <c r="BN126" s="56" t="s">
        <v>554</v>
      </c>
      <c r="BO126" s="56" t="s">
        <v>554</v>
      </c>
      <c r="BP126" s="56" t="s">
        <v>554</v>
      </c>
      <c r="BQ126" s="56" t="s">
        <v>554</v>
      </c>
      <c r="BR126" s="56" t="s">
        <v>554</v>
      </c>
      <c r="BS126" s="56" t="s">
        <v>554</v>
      </c>
      <c r="BT126" s="56" t="s">
        <v>554</v>
      </c>
      <c r="BU126" s="56" t="s">
        <v>554</v>
      </c>
      <c r="BV126" s="56" t="s">
        <v>554</v>
      </c>
      <c r="BW126" s="56" t="s">
        <v>554</v>
      </c>
      <c r="BX126" s="56" t="s">
        <v>554</v>
      </c>
      <c r="BY126" s="56" t="s">
        <v>554</v>
      </c>
      <c r="BZ126" s="56" t="s">
        <v>554</v>
      </c>
      <c r="CA126" s="56" t="s">
        <v>554</v>
      </c>
      <c r="CB126" s="56" t="s">
        <v>554</v>
      </c>
      <c r="CC126" s="56" t="s">
        <v>554</v>
      </c>
      <c r="CD126" s="56" t="s">
        <v>554</v>
      </c>
      <c r="CE126" s="56" t="s">
        <v>554</v>
      </c>
      <c r="CF126" s="56" t="s">
        <v>554</v>
      </c>
      <c r="CG126" s="56" t="s">
        <v>554</v>
      </c>
      <c r="CH126" s="56" t="s">
        <v>554</v>
      </c>
      <c r="CI126" s="56" t="s">
        <v>554</v>
      </c>
      <c r="CJ126" s="56" t="s">
        <v>554</v>
      </c>
      <c r="CK126" s="56" t="s">
        <v>554</v>
      </c>
      <c r="CL126" s="56" t="s">
        <v>554</v>
      </c>
      <c r="CM126" s="56" t="s">
        <v>554</v>
      </c>
      <c r="CN126" s="56" t="s">
        <v>554</v>
      </c>
      <c r="CO126" s="56" t="s">
        <v>554</v>
      </c>
      <c r="CP126" s="56" t="s">
        <v>554</v>
      </c>
      <c r="CQ126" s="56" t="s">
        <v>554</v>
      </c>
      <c r="CR126" s="56" t="s">
        <v>554</v>
      </c>
      <c r="CS126" s="56" t="s">
        <v>554</v>
      </c>
      <c r="CT126" s="56" t="s">
        <v>554</v>
      </c>
      <c r="CU126" s="56" t="s">
        <v>554</v>
      </c>
      <c r="DA126" s="56" t="s">
        <v>554</v>
      </c>
      <c r="DB126" s="56" t="s">
        <v>554</v>
      </c>
      <c r="DC126" s="56" t="s">
        <v>554</v>
      </c>
      <c r="DD126" s="56" t="s">
        <v>554</v>
      </c>
      <c r="DE126" s="56" t="s">
        <v>554</v>
      </c>
      <c r="DF126" s="56" t="s">
        <v>554</v>
      </c>
      <c r="DG126" s="56" t="s">
        <v>554</v>
      </c>
      <c r="DH126" s="56" t="s">
        <v>554</v>
      </c>
      <c r="DI126" s="56" t="s">
        <v>554</v>
      </c>
      <c r="DJ126" s="56" t="s">
        <v>554</v>
      </c>
      <c r="DK126" s="56" t="s">
        <v>554</v>
      </c>
      <c r="DL126" s="56" t="s">
        <v>554</v>
      </c>
      <c r="DM126" s="56" t="s">
        <v>554</v>
      </c>
      <c r="DN126" s="56" t="s">
        <v>554</v>
      </c>
      <c r="DO126" s="56" t="s">
        <v>554</v>
      </c>
      <c r="DP126" s="56" t="s">
        <v>554</v>
      </c>
      <c r="DQ126" s="56" t="s">
        <v>554</v>
      </c>
      <c r="DR126" s="56" t="s">
        <v>554</v>
      </c>
      <c r="DS126" s="56" t="s">
        <v>554</v>
      </c>
      <c r="DT126" s="56" t="s">
        <v>554</v>
      </c>
      <c r="DU126" s="56" t="s">
        <v>554</v>
      </c>
      <c r="DV126" s="56" t="s">
        <v>554</v>
      </c>
      <c r="DW126" s="56" t="s">
        <v>554</v>
      </c>
      <c r="DX126" s="56" t="s">
        <v>554</v>
      </c>
      <c r="DY126" s="56" t="s">
        <v>554</v>
      </c>
      <c r="DZ126" s="56" t="s">
        <v>554</v>
      </c>
      <c r="EA126" s="56" t="s">
        <v>554</v>
      </c>
      <c r="EB126" s="56" t="s">
        <v>554</v>
      </c>
      <c r="EC126" s="56" t="s">
        <v>554</v>
      </c>
      <c r="ED126" s="56" t="s">
        <v>554</v>
      </c>
      <c r="EE126" s="56" t="s">
        <v>554</v>
      </c>
      <c r="EF126" s="56" t="s">
        <v>554</v>
      </c>
      <c r="EG126" s="56" t="s">
        <v>554</v>
      </c>
      <c r="EH126" s="56" t="s">
        <v>554</v>
      </c>
      <c r="EI126" s="56" t="s">
        <v>554</v>
      </c>
      <c r="EJ126" s="56" t="s">
        <v>554</v>
      </c>
      <c r="EK126" s="56" t="s">
        <v>554</v>
      </c>
      <c r="EL126" s="56" t="s">
        <v>554</v>
      </c>
      <c r="EM126" s="56" t="s">
        <v>554</v>
      </c>
      <c r="EN126" s="56" t="s">
        <v>554</v>
      </c>
      <c r="EO126" s="56" t="s">
        <v>554</v>
      </c>
      <c r="EP126" s="56" t="s">
        <v>554</v>
      </c>
      <c r="EQ126" s="56" t="s">
        <v>554</v>
      </c>
      <c r="ER126" s="56" t="s">
        <v>554</v>
      </c>
      <c r="ES126" s="56" t="s">
        <v>554</v>
      </c>
      <c r="ET126" s="56" t="s">
        <v>554</v>
      </c>
      <c r="EU126" s="56" t="s">
        <v>554</v>
      </c>
      <c r="EV126" s="56" t="s">
        <v>554</v>
      </c>
      <c r="EW126" s="56" t="s">
        <v>554</v>
      </c>
      <c r="EX126" s="56" t="s">
        <v>554</v>
      </c>
      <c r="EY126" s="56" t="s">
        <v>554</v>
      </c>
      <c r="EZ126" s="56" t="s">
        <v>554</v>
      </c>
      <c r="FA126" s="56" t="s">
        <v>554</v>
      </c>
      <c r="FB126" s="56" t="s">
        <v>554</v>
      </c>
      <c r="FC126" s="56" t="s">
        <v>554</v>
      </c>
      <c r="FD126" s="56" t="s">
        <v>554</v>
      </c>
      <c r="FE126" s="56" t="s">
        <v>554</v>
      </c>
      <c r="FF126" s="56" t="s">
        <v>554</v>
      </c>
      <c r="FG126" s="56" t="s">
        <v>554</v>
      </c>
      <c r="FH126" s="56" t="s">
        <v>554</v>
      </c>
      <c r="FI126" s="56" t="s">
        <v>554</v>
      </c>
      <c r="FJ126" s="56" t="s">
        <v>554</v>
      </c>
      <c r="FK126" s="56" t="s">
        <v>554</v>
      </c>
      <c r="FL126" s="56" t="s">
        <v>554</v>
      </c>
      <c r="FM126" s="56" t="s">
        <v>554</v>
      </c>
      <c r="FN126" s="56" t="s">
        <v>554</v>
      </c>
      <c r="FO126" s="56" t="s">
        <v>554</v>
      </c>
      <c r="FP126" s="56" t="s">
        <v>554</v>
      </c>
      <c r="FQ126" s="56" t="s">
        <v>554</v>
      </c>
      <c r="FR126" s="56" t="s">
        <v>554</v>
      </c>
      <c r="FS126" s="56" t="s">
        <v>554</v>
      </c>
      <c r="FT126" s="56" t="s">
        <v>554</v>
      </c>
      <c r="FU126" s="56" t="s">
        <v>554</v>
      </c>
      <c r="FV126" s="56" t="s">
        <v>554</v>
      </c>
      <c r="FW126" s="56" t="s">
        <v>554</v>
      </c>
      <c r="FX126" s="56" t="s">
        <v>554</v>
      </c>
      <c r="FY126" s="56" t="s">
        <v>554</v>
      </c>
      <c r="FZ126" s="56" t="s">
        <v>554</v>
      </c>
      <c r="GA126" s="56" t="s">
        <v>554</v>
      </c>
      <c r="GB126" s="56" t="s">
        <v>554</v>
      </c>
      <c r="GC126" s="56" t="s">
        <v>554</v>
      </c>
      <c r="GD126" s="56" t="s">
        <v>554</v>
      </c>
      <c r="GE126" s="56" t="s">
        <v>554</v>
      </c>
      <c r="GF126" s="56" t="s">
        <v>554</v>
      </c>
      <c r="GG126" s="56" t="s">
        <v>554</v>
      </c>
      <c r="GH126" s="56" t="s">
        <v>554</v>
      </c>
      <c r="GI126" s="56" t="s">
        <v>554</v>
      </c>
      <c r="GJ126" s="56" t="s">
        <v>554</v>
      </c>
      <c r="GK126" s="56" t="s">
        <v>554</v>
      </c>
      <c r="GL126" s="56" t="s">
        <v>554</v>
      </c>
      <c r="GM126" s="56" t="s">
        <v>554</v>
      </c>
      <c r="GN126" s="56" t="s">
        <v>554</v>
      </c>
      <c r="GO126" s="56" t="s">
        <v>554</v>
      </c>
      <c r="GP126" s="56" t="s">
        <v>554</v>
      </c>
      <c r="GQ126" s="56" t="s">
        <v>554</v>
      </c>
      <c r="GR126" s="56" t="s">
        <v>554</v>
      </c>
      <c r="GS126" s="56" t="s">
        <v>554</v>
      </c>
      <c r="GT126" s="56" t="s">
        <v>554</v>
      </c>
      <c r="GU126" s="56" t="s">
        <v>554</v>
      </c>
      <c r="GW126" s="56" t="s">
        <v>554</v>
      </c>
      <c r="GX126" s="56" t="s">
        <v>554</v>
      </c>
      <c r="GY126" s="56" t="s">
        <v>554</v>
      </c>
      <c r="GZ126" s="56" t="s">
        <v>554</v>
      </c>
      <c r="HA126" s="56" t="s">
        <v>554</v>
      </c>
      <c r="HB126" s="56" t="s">
        <v>554</v>
      </c>
    </row>
    <row r="127" spans="1:210" ht="12.75" customHeight="1" x14ac:dyDescent="0.3">
      <c r="A127" s="397" t="s">
        <v>212</v>
      </c>
      <c r="B127" s="423">
        <v>15</v>
      </c>
      <c r="C127" s="397" t="s">
        <v>19</v>
      </c>
      <c r="D127" s="397" t="s">
        <v>5697</v>
      </c>
      <c r="E127" s="56" t="s">
        <v>2846</v>
      </c>
      <c r="F127" s="398" t="s">
        <v>901</v>
      </c>
      <c r="G127" s="397">
        <v>15.7</v>
      </c>
      <c r="H127" s="397">
        <v>0</v>
      </c>
      <c r="I127" s="56" t="s">
        <v>811</v>
      </c>
      <c r="J127" s="56" t="s">
        <v>38</v>
      </c>
      <c r="L127" s="56" t="s">
        <v>474</v>
      </c>
      <c r="M127" s="56">
        <v>2</v>
      </c>
      <c r="N127" s="56">
        <v>0</v>
      </c>
      <c r="O127" s="56">
        <v>1</v>
      </c>
      <c r="P127" s="56">
        <v>0</v>
      </c>
      <c r="Q127" s="56">
        <v>1</v>
      </c>
      <c r="R127" s="56">
        <v>0</v>
      </c>
      <c r="S127" s="56">
        <v>1</v>
      </c>
      <c r="T127" s="56">
        <v>1</v>
      </c>
      <c r="U127" s="56">
        <v>4</v>
      </c>
      <c r="V127" s="56">
        <v>1</v>
      </c>
      <c r="W127" s="56">
        <v>2</v>
      </c>
      <c r="X127" s="56">
        <v>2</v>
      </c>
      <c r="Y127" s="56">
        <v>0</v>
      </c>
      <c r="Z127" s="56">
        <v>0</v>
      </c>
      <c r="AA127" s="56">
        <v>15</v>
      </c>
      <c r="AB127" s="56">
        <v>0</v>
      </c>
      <c r="AC127" s="56">
        <v>0</v>
      </c>
      <c r="AD127" s="56">
        <v>0</v>
      </c>
      <c r="AE127" s="56">
        <v>1</v>
      </c>
      <c r="AF127" s="56">
        <v>0</v>
      </c>
      <c r="AG127" s="56">
        <v>1</v>
      </c>
      <c r="AH127" s="56">
        <v>0</v>
      </c>
      <c r="AI127" s="56">
        <v>0</v>
      </c>
      <c r="AJ127" s="56">
        <v>0</v>
      </c>
      <c r="AK127" s="56">
        <v>0</v>
      </c>
      <c r="AL127" s="56">
        <v>0</v>
      </c>
      <c r="AM127" s="56">
        <v>0</v>
      </c>
      <c r="AN127" s="56">
        <v>0</v>
      </c>
      <c r="AO127" s="56">
        <v>0</v>
      </c>
      <c r="AP127" s="56">
        <v>2</v>
      </c>
      <c r="AQ127" s="56">
        <v>2</v>
      </c>
      <c r="AR127" s="56">
        <v>0</v>
      </c>
      <c r="AS127" s="56">
        <v>1</v>
      </c>
      <c r="AT127" s="56">
        <v>1</v>
      </c>
      <c r="AU127" s="56">
        <v>1</v>
      </c>
      <c r="AV127" s="56">
        <v>1</v>
      </c>
      <c r="AW127" s="56">
        <v>1</v>
      </c>
      <c r="AX127" s="56">
        <v>1</v>
      </c>
      <c r="AY127" s="56">
        <v>4</v>
      </c>
      <c r="AZ127" s="56">
        <v>1</v>
      </c>
      <c r="BA127" s="56">
        <v>2</v>
      </c>
      <c r="BB127" s="56">
        <v>2</v>
      </c>
      <c r="BC127" s="56">
        <v>0</v>
      </c>
      <c r="BD127" s="56">
        <v>0</v>
      </c>
      <c r="BE127" s="56">
        <v>17</v>
      </c>
      <c r="BF127" s="56">
        <v>0</v>
      </c>
      <c r="BG127" s="56">
        <v>0</v>
      </c>
      <c r="BH127" s="56" t="s">
        <v>475</v>
      </c>
      <c r="BI127" s="56">
        <v>240857</v>
      </c>
      <c r="BJ127" s="56" t="s">
        <v>475</v>
      </c>
      <c r="BK127" s="56">
        <v>374576</v>
      </c>
      <c r="BL127" s="56">
        <v>134</v>
      </c>
      <c r="BM127" s="56">
        <v>167855</v>
      </c>
      <c r="BN127" s="56">
        <v>55696</v>
      </c>
      <c r="BO127" s="56">
        <v>15</v>
      </c>
      <c r="BP127" s="56">
        <v>206010</v>
      </c>
      <c r="BQ127" s="56">
        <v>19982</v>
      </c>
      <c r="BR127" s="56">
        <v>50957</v>
      </c>
      <c r="BS127" s="56">
        <v>45635</v>
      </c>
      <c r="BT127" s="56">
        <v>33582</v>
      </c>
      <c r="BU127" s="56">
        <v>8337</v>
      </c>
      <c r="BV127" s="56">
        <v>138511</v>
      </c>
      <c r="BW127" s="56">
        <v>35399</v>
      </c>
      <c r="BX127" s="56">
        <v>193892</v>
      </c>
      <c r="BY127" s="56">
        <v>288</v>
      </c>
      <c r="BZ127" s="56">
        <v>6012</v>
      </c>
      <c r="CA127" s="56">
        <v>2615</v>
      </c>
      <c r="CB127" s="56">
        <v>3740</v>
      </c>
      <c r="CC127" s="56">
        <v>1012</v>
      </c>
      <c r="CD127" s="56">
        <v>13379</v>
      </c>
      <c r="CE127" s="56">
        <v>13667</v>
      </c>
      <c r="CF127" s="56">
        <v>0</v>
      </c>
      <c r="CG127" s="56">
        <v>3855</v>
      </c>
      <c r="CH127" s="56">
        <v>819</v>
      </c>
      <c r="CI127" s="56">
        <v>79</v>
      </c>
      <c r="CJ127" s="56">
        <v>5044</v>
      </c>
      <c r="CK127" s="56">
        <v>0</v>
      </c>
      <c r="CL127" s="56">
        <v>2122</v>
      </c>
      <c r="CM127" s="56">
        <v>0</v>
      </c>
      <c r="CN127" s="56">
        <v>39</v>
      </c>
      <c r="CO127" s="56">
        <v>4753</v>
      </c>
      <c r="CP127" s="56">
        <v>480</v>
      </c>
      <c r="CQ127" s="56">
        <v>5233</v>
      </c>
      <c r="CR127" s="56">
        <v>0</v>
      </c>
      <c r="CS127" s="56">
        <v>277</v>
      </c>
      <c r="CT127" s="56">
        <v>74</v>
      </c>
      <c r="CU127" s="56">
        <v>0</v>
      </c>
      <c r="DA127" s="56">
        <v>351</v>
      </c>
      <c r="DB127" s="56">
        <v>351</v>
      </c>
      <c r="DC127" s="56">
        <v>4.8</v>
      </c>
      <c r="DD127" s="56">
        <v>48.9</v>
      </c>
      <c r="DE127" s="56">
        <v>53.699999999999996</v>
      </c>
      <c r="DF127" s="56">
        <v>609</v>
      </c>
      <c r="DG127" s="56">
        <v>22472.3</v>
      </c>
      <c r="DH127" s="56">
        <v>272022</v>
      </c>
      <c r="DI127" s="56">
        <v>151229</v>
      </c>
      <c r="DJ127" s="56">
        <v>211604</v>
      </c>
      <c r="DK127" s="56">
        <v>36116</v>
      </c>
      <c r="DL127" s="56">
        <v>670971</v>
      </c>
      <c r="DM127" s="56">
        <v>15978</v>
      </c>
      <c r="DN127" s="56">
        <v>3136</v>
      </c>
      <c r="DO127" s="56">
        <v>286</v>
      </c>
      <c r="DP127" s="56">
        <v>22315</v>
      </c>
      <c r="DQ127" s="56">
        <v>0</v>
      </c>
      <c r="DR127" s="56">
        <v>22832</v>
      </c>
      <c r="DS127" s="56">
        <v>0</v>
      </c>
      <c r="DT127" s="56">
        <v>0</v>
      </c>
      <c r="DU127" s="56">
        <v>19400</v>
      </c>
      <c r="DV127" s="56">
        <v>50472</v>
      </c>
      <c r="DW127" s="56">
        <v>34229</v>
      </c>
      <c r="DX127" s="56">
        <v>36</v>
      </c>
      <c r="DY127" s="56">
        <v>54</v>
      </c>
      <c r="DZ127" s="56">
        <v>68</v>
      </c>
      <c r="EA127" s="56" t="s">
        <v>554</v>
      </c>
      <c r="EB127" s="56" t="s">
        <v>554</v>
      </c>
      <c r="EC127" s="56" t="s">
        <v>554</v>
      </c>
      <c r="ED127" s="56" t="s">
        <v>554</v>
      </c>
      <c r="EE127" s="56">
        <v>70</v>
      </c>
      <c r="EF127" s="56">
        <v>901828</v>
      </c>
      <c r="EG127" s="56">
        <v>121206</v>
      </c>
      <c r="EH127" s="56" t="s">
        <v>55</v>
      </c>
      <c r="EI127" s="56">
        <v>15</v>
      </c>
      <c r="EJ127" s="56">
        <v>452313</v>
      </c>
      <c r="EK127" s="56">
        <v>25</v>
      </c>
      <c r="EL127" s="56">
        <v>10</v>
      </c>
      <c r="EM127" s="56">
        <v>1519248</v>
      </c>
      <c r="EN127" s="56">
        <v>479328</v>
      </c>
      <c r="EO127" s="56">
        <v>36</v>
      </c>
      <c r="EP127" s="56">
        <v>37646.31</v>
      </c>
      <c r="EQ127" s="56">
        <v>25341.48</v>
      </c>
      <c r="ER127" s="56">
        <v>20405</v>
      </c>
      <c r="ES127" s="56">
        <v>7183</v>
      </c>
      <c r="ET127" s="56">
        <v>9670</v>
      </c>
      <c r="EU127" s="56">
        <v>13527</v>
      </c>
      <c r="EV127" s="56" t="s">
        <v>3426</v>
      </c>
      <c r="EW127" s="56">
        <v>0</v>
      </c>
      <c r="EX127" s="56">
        <v>19064</v>
      </c>
      <c r="EY127" s="56">
        <v>0</v>
      </c>
      <c r="EZ127" s="56" t="s">
        <v>3447</v>
      </c>
      <c r="FA127" s="56">
        <v>0</v>
      </c>
      <c r="FB127" s="56">
        <v>0</v>
      </c>
      <c r="FC127" s="56">
        <v>18097</v>
      </c>
      <c r="FD127" s="56">
        <v>9767</v>
      </c>
      <c r="FE127" s="56">
        <v>0</v>
      </c>
      <c r="FF127" s="56">
        <v>160736.78999999998</v>
      </c>
      <c r="FG127" s="56">
        <v>251190</v>
      </c>
      <c r="FH127" s="56">
        <v>260996</v>
      </c>
      <c r="FI127" s="56">
        <v>41488</v>
      </c>
      <c r="FJ127" s="56">
        <v>3658</v>
      </c>
      <c r="FK127" s="56">
        <v>83773</v>
      </c>
      <c r="FL127" s="56">
        <v>2800417.79</v>
      </c>
      <c r="FM127" s="56">
        <v>18542</v>
      </c>
      <c r="FN127" s="56">
        <v>5727</v>
      </c>
      <c r="FO127" s="56">
        <v>183515</v>
      </c>
      <c r="FP127" s="56">
        <v>0</v>
      </c>
      <c r="FQ127" s="56">
        <v>0</v>
      </c>
      <c r="FR127" s="56">
        <v>156831</v>
      </c>
      <c r="FS127" s="56">
        <v>0</v>
      </c>
      <c r="FT127" s="56">
        <v>57958</v>
      </c>
      <c r="FU127" s="56">
        <v>2552429</v>
      </c>
      <c r="FV127" s="56">
        <v>2975002</v>
      </c>
      <c r="FW127" s="56">
        <v>-174584.20999999996</v>
      </c>
      <c r="FX127" s="56" t="s">
        <v>554</v>
      </c>
      <c r="FY127" s="56">
        <v>1407886</v>
      </c>
      <c r="FZ127" s="56">
        <v>441059</v>
      </c>
      <c r="GA127" s="56">
        <v>167178</v>
      </c>
      <c r="GB127" s="56">
        <v>467879</v>
      </c>
      <c r="GC127" s="56">
        <v>2484002</v>
      </c>
      <c r="GD127" s="56">
        <v>2712033</v>
      </c>
      <c r="GE127" s="56">
        <v>-228031</v>
      </c>
      <c r="GF127" s="56" t="s">
        <v>554</v>
      </c>
      <c r="GG127" s="56">
        <v>0</v>
      </c>
      <c r="GH127" s="56">
        <v>0</v>
      </c>
      <c r="GI127" s="56">
        <v>0</v>
      </c>
      <c r="GJ127" s="56">
        <v>0</v>
      </c>
      <c r="GK127" s="56">
        <v>0</v>
      </c>
      <c r="GL127" s="56">
        <v>5275</v>
      </c>
      <c r="GM127" s="56">
        <v>5275</v>
      </c>
      <c r="GN127" s="56" t="s">
        <v>7406</v>
      </c>
      <c r="GO127" s="56" t="s">
        <v>7407</v>
      </c>
      <c r="GP127" s="56" t="s">
        <v>7408</v>
      </c>
      <c r="GQ127" s="56" t="s">
        <v>7409</v>
      </c>
      <c r="GR127" s="56" t="s">
        <v>7410</v>
      </c>
      <c r="GS127" s="56" t="s">
        <v>554</v>
      </c>
      <c r="GT127" s="56" t="s">
        <v>554</v>
      </c>
      <c r="GU127" s="56" t="s">
        <v>7411</v>
      </c>
      <c r="GW127" s="56">
        <v>15</v>
      </c>
      <c r="GX127" s="56">
        <v>2</v>
      </c>
      <c r="GY127" s="56">
        <v>0</v>
      </c>
      <c r="GZ127" s="56">
        <v>0</v>
      </c>
      <c r="HA127" s="56">
        <v>17</v>
      </c>
      <c r="HB127" s="56">
        <v>0</v>
      </c>
    </row>
    <row r="128" spans="1:210" ht="12.75" customHeight="1" x14ac:dyDescent="0.3">
      <c r="A128" s="397" t="s">
        <v>212</v>
      </c>
      <c r="B128" s="423">
        <v>16</v>
      </c>
      <c r="C128" s="397" t="s">
        <v>19</v>
      </c>
      <c r="D128" s="397" t="s">
        <v>5698</v>
      </c>
      <c r="E128" s="56" t="s">
        <v>2847</v>
      </c>
      <c r="F128" s="398" t="s">
        <v>901</v>
      </c>
      <c r="G128" s="397">
        <v>15.6</v>
      </c>
      <c r="H128" s="397">
        <v>0</v>
      </c>
      <c r="I128" s="56" t="s">
        <v>811</v>
      </c>
      <c r="J128" s="56" t="s">
        <v>38</v>
      </c>
      <c r="L128" s="56" t="s">
        <v>6815</v>
      </c>
      <c r="M128" s="56">
        <v>0</v>
      </c>
      <c r="N128" s="56">
        <v>0</v>
      </c>
      <c r="O128" s="56">
        <v>0</v>
      </c>
      <c r="P128" s="56">
        <v>1</v>
      </c>
      <c r="Q128" s="56">
        <v>1</v>
      </c>
      <c r="R128" s="56">
        <v>3</v>
      </c>
      <c r="S128" s="56">
        <v>10</v>
      </c>
      <c r="T128" s="56">
        <v>6</v>
      </c>
      <c r="U128" s="56">
        <v>2</v>
      </c>
      <c r="V128" s="56">
        <v>5</v>
      </c>
      <c r="W128" s="56">
        <v>1</v>
      </c>
      <c r="X128" s="56">
        <v>0</v>
      </c>
      <c r="Y128" s="56">
        <v>0</v>
      </c>
      <c r="Z128" s="56">
        <v>0</v>
      </c>
      <c r="AA128" s="56">
        <v>29</v>
      </c>
      <c r="AB128" s="56">
        <v>0</v>
      </c>
      <c r="AC128" s="56">
        <v>0</v>
      </c>
      <c r="AD128" s="56">
        <v>0</v>
      </c>
      <c r="AE128" s="56">
        <v>0</v>
      </c>
      <c r="AF128" s="56">
        <v>0</v>
      </c>
      <c r="AG128" s="56">
        <v>0</v>
      </c>
      <c r="AH128" s="56">
        <v>0</v>
      </c>
      <c r="AI128" s="56">
        <v>0</v>
      </c>
      <c r="AJ128" s="56">
        <v>0</v>
      </c>
      <c r="AK128" s="56">
        <v>0</v>
      </c>
      <c r="AL128" s="56">
        <v>0</v>
      </c>
      <c r="AM128" s="56">
        <v>0</v>
      </c>
      <c r="AN128" s="56">
        <v>0</v>
      </c>
      <c r="AO128" s="56">
        <v>0</v>
      </c>
      <c r="AP128" s="56">
        <v>0</v>
      </c>
      <c r="AQ128" s="56">
        <v>0</v>
      </c>
      <c r="AR128" s="56">
        <v>0</v>
      </c>
      <c r="AS128" s="56">
        <v>0</v>
      </c>
      <c r="AT128" s="56">
        <v>1</v>
      </c>
      <c r="AU128" s="56">
        <v>1</v>
      </c>
      <c r="AV128" s="56">
        <v>3</v>
      </c>
      <c r="AW128" s="56">
        <v>10</v>
      </c>
      <c r="AX128" s="56">
        <v>6</v>
      </c>
      <c r="AY128" s="56">
        <v>2</v>
      </c>
      <c r="AZ128" s="56">
        <v>5</v>
      </c>
      <c r="BA128" s="56">
        <v>1</v>
      </c>
      <c r="BB128" s="56">
        <v>0</v>
      </c>
      <c r="BC128" s="56">
        <v>0</v>
      </c>
      <c r="BD128" s="56">
        <v>0</v>
      </c>
      <c r="BE128" s="56">
        <v>29</v>
      </c>
      <c r="BF128" s="56">
        <v>0</v>
      </c>
      <c r="BG128" s="56">
        <v>0</v>
      </c>
      <c r="BH128" s="56" t="s">
        <v>986</v>
      </c>
      <c r="BI128" s="56">
        <v>152327</v>
      </c>
      <c r="BJ128" s="56" t="s">
        <v>986</v>
      </c>
      <c r="BK128" s="56">
        <v>177944</v>
      </c>
      <c r="BL128" s="56">
        <v>159</v>
      </c>
      <c r="BM128" s="56">
        <v>290056</v>
      </c>
      <c r="BN128" s="56">
        <v>94590</v>
      </c>
      <c r="BO128" s="56">
        <v>29</v>
      </c>
      <c r="BP128" s="56">
        <v>496977</v>
      </c>
      <c r="BQ128" s="56">
        <v>19678</v>
      </c>
      <c r="BR128" s="56">
        <v>98148</v>
      </c>
      <c r="BS128" s="56">
        <v>34184</v>
      </c>
      <c r="BT128" s="56">
        <v>105558</v>
      </c>
      <c r="BU128" s="56">
        <v>34050</v>
      </c>
      <c r="BV128" s="56">
        <v>271940</v>
      </c>
      <c r="BW128" s="56">
        <v>182027</v>
      </c>
      <c r="BX128" s="56">
        <v>473645</v>
      </c>
      <c r="BY128" s="56">
        <v>703</v>
      </c>
      <c r="BZ128" s="56">
        <v>29035</v>
      </c>
      <c r="CA128" s="56">
        <v>6157</v>
      </c>
      <c r="CB128" s="56">
        <v>14217</v>
      </c>
      <c r="CC128" s="56">
        <v>4262</v>
      </c>
      <c r="CD128" s="56">
        <v>53671</v>
      </c>
      <c r="CE128" s="56">
        <v>54374</v>
      </c>
      <c r="CF128" s="56">
        <v>0</v>
      </c>
      <c r="CG128" s="56">
        <v>7560</v>
      </c>
      <c r="CH128" s="56" t="s">
        <v>7253</v>
      </c>
      <c r="CI128" s="56">
        <v>8433</v>
      </c>
      <c r="CJ128" s="56">
        <v>29539</v>
      </c>
      <c r="CK128" s="56">
        <v>6475</v>
      </c>
      <c r="CL128" s="56">
        <v>2416</v>
      </c>
      <c r="CM128" s="56">
        <v>2380620</v>
      </c>
      <c r="CN128" s="56">
        <v>280</v>
      </c>
      <c r="CO128" s="56">
        <v>15993</v>
      </c>
      <c r="CP128" s="56">
        <v>3877</v>
      </c>
      <c r="CQ128" s="56">
        <v>19870</v>
      </c>
      <c r="CR128" s="56">
        <v>0</v>
      </c>
      <c r="CS128" s="56">
        <v>441</v>
      </c>
      <c r="CT128" s="56" t="s">
        <v>7254</v>
      </c>
      <c r="CU128" s="56">
        <v>1390</v>
      </c>
      <c r="DA128" s="56">
        <v>1831</v>
      </c>
      <c r="DB128" s="56">
        <v>1831</v>
      </c>
      <c r="DC128" s="56" t="s">
        <v>7412</v>
      </c>
      <c r="DD128" s="56">
        <v>77.94</v>
      </c>
      <c r="DE128" s="56">
        <v>77.94</v>
      </c>
      <c r="DF128" s="56">
        <v>829</v>
      </c>
      <c r="DG128" s="56" t="s">
        <v>554</v>
      </c>
      <c r="DH128" s="56">
        <v>564065</v>
      </c>
      <c r="DI128" s="56">
        <v>187509</v>
      </c>
      <c r="DJ128" s="56">
        <v>575598</v>
      </c>
      <c r="DK128" s="56">
        <v>143160</v>
      </c>
      <c r="DL128" s="56">
        <v>1470332</v>
      </c>
      <c r="DM128" s="56">
        <v>12912</v>
      </c>
      <c r="DN128" s="56" t="s">
        <v>7255</v>
      </c>
      <c r="DO128" s="56">
        <v>14992</v>
      </c>
      <c r="DP128" s="56">
        <v>101025</v>
      </c>
      <c r="DQ128" s="56">
        <v>130626</v>
      </c>
      <c r="DR128" s="56">
        <v>49484</v>
      </c>
      <c r="DS128" s="56">
        <v>7459</v>
      </c>
      <c r="DT128" s="56">
        <v>2417</v>
      </c>
      <c r="DU128" s="56">
        <v>27904</v>
      </c>
      <c r="DV128" s="56">
        <v>112546</v>
      </c>
      <c r="DW128" s="56">
        <v>62987</v>
      </c>
      <c r="DX128" s="56">
        <v>73</v>
      </c>
      <c r="DY128" s="56">
        <v>81</v>
      </c>
      <c r="DZ128" s="56">
        <v>90</v>
      </c>
      <c r="EA128" s="56">
        <v>11560</v>
      </c>
      <c r="EB128" s="56" t="s">
        <v>7256</v>
      </c>
      <c r="EC128" s="56" t="s">
        <v>55</v>
      </c>
      <c r="ED128" s="56">
        <v>47602</v>
      </c>
      <c r="EE128" s="56">
        <v>322</v>
      </c>
      <c r="EF128" s="56">
        <v>1102617</v>
      </c>
      <c r="EG128" s="56">
        <v>0</v>
      </c>
      <c r="EH128" s="56" t="s">
        <v>55</v>
      </c>
      <c r="EI128" s="56">
        <v>27</v>
      </c>
      <c r="EJ128" s="56">
        <v>932965</v>
      </c>
      <c r="EK128" s="56">
        <v>179</v>
      </c>
      <c r="EL128" s="56">
        <v>100</v>
      </c>
      <c r="EM128" s="56">
        <v>2677546</v>
      </c>
      <c r="EN128" s="56">
        <v>443485</v>
      </c>
      <c r="EO128" s="56">
        <v>5073</v>
      </c>
      <c r="EP128" s="56">
        <v>121468</v>
      </c>
      <c r="EQ128" s="56">
        <v>45295</v>
      </c>
      <c r="ER128" s="56">
        <v>66501</v>
      </c>
      <c r="ES128" s="56">
        <v>10849</v>
      </c>
      <c r="ET128" s="56">
        <v>44680</v>
      </c>
      <c r="EU128" s="56">
        <v>18506</v>
      </c>
      <c r="EV128" s="56" t="s">
        <v>6537</v>
      </c>
      <c r="EW128" s="56">
        <v>22561</v>
      </c>
      <c r="EX128" s="56">
        <v>57000</v>
      </c>
      <c r="EY128" s="56">
        <v>3745</v>
      </c>
      <c r="EZ128" s="56">
        <v>20000</v>
      </c>
      <c r="FA128" s="56">
        <v>1295</v>
      </c>
      <c r="FB128" s="56">
        <v>0</v>
      </c>
      <c r="FC128" s="56">
        <v>44351</v>
      </c>
      <c r="FD128" s="56">
        <v>0</v>
      </c>
      <c r="FE128" s="56">
        <v>0</v>
      </c>
      <c r="FF128" s="56">
        <v>461324</v>
      </c>
      <c r="FG128" s="56">
        <v>331665</v>
      </c>
      <c r="FH128" s="56">
        <v>362157</v>
      </c>
      <c r="FI128" s="56">
        <v>65359</v>
      </c>
      <c r="FJ128" s="56">
        <v>0</v>
      </c>
      <c r="FK128" s="56">
        <v>21678</v>
      </c>
      <c r="FL128" s="56">
        <v>4363214</v>
      </c>
      <c r="FM128" s="56">
        <v>78285</v>
      </c>
      <c r="FN128" s="56">
        <v>11520</v>
      </c>
      <c r="FO128" s="56">
        <v>80469</v>
      </c>
      <c r="FP128" s="56">
        <v>41755</v>
      </c>
      <c r="FQ128" s="56">
        <v>51000</v>
      </c>
      <c r="FR128" s="56">
        <v>1490</v>
      </c>
      <c r="FS128" s="56">
        <v>0</v>
      </c>
      <c r="FT128" s="56">
        <v>203545</v>
      </c>
      <c r="FU128" s="56">
        <v>0</v>
      </c>
      <c r="FV128" s="56">
        <v>468064</v>
      </c>
      <c r="FW128" s="56">
        <v>3895150</v>
      </c>
      <c r="FX128" s="56">
        <v>1249943</v>
      </c>
      <c r="FY128" s="56" t="s">
        <v>554</v>
      </c>
      <c r="FZ128" s="56" t="s">
        <v>554</v>
      </c>
      <c r="GA128" s="56" t="s">
        <v>554</v>
      </c>
      <c r="GB128" s="56" t="s">
        <v>554</v>
      </c>
      <c r="GC128" s="56" t="s">
        <v>554</v>
      </c>
      <c r="GD128" s="56" t="s">
        <v>554</v>
      </c>
      <c r="GE128" s="56" t="s">
        <v>554</v>
      </c>
      <c r="GF128" s="56" t="s">
        <v>554</v>
      </c>
      <c r="GG128" s="56">
        <v>0</v>
      </c>
      <c r="GH128" s="56">
        <v>8000</v>
      </c>
      <c r="GI128" s="56">
        <v>0</v>
      </c>
      <c r="GJ128" s="56">
        <v>0</v>
      </c>
      <c r="GK128" s="56">
        <v>0</v>
      </c>
      <c r="GL128" s="56">
        <v>0</v>
      </c>
      <c r="GM128" s="56">
        <v>8000</v>
      </c>
      <c r="GN128" s="56" t="s">
        <v>554</v>
      </c>
      <c r="GO128" s="56" t="s">
        <v>554</v>
      </c>
      <c r="GP128" s="56" t="s">
        <v>7413</v>
      </c>
      <c r="GQ128" s="56" t="s">
        <v>554</v>
      </c>
      <c r="GR128" s="56">
        <v>0</v>
      </c>
      <c r="GS128" s="56" t="s">
        <v>554</v>
      </c>
      <c r="GT128" s="56" t="s">
        <v>554</v>
      </c>
      <c r="GU128" s="56" t="s">
        <v>7414</v>
      </c>
      <c r="GW128" s="56">
        <v>29</v>
      </c>
      <c r="GX128" s="56">
        <v>0</v>
      </c>
      <c r="GY128" s="56">
        <v>13</v>
      </c>
      <c r="GZ128" s="56">
        <v>16</v>
      </c>
      <c r="HA128" s="56">
        <v>0</v>
      </c>
      <c r="HB128" s="56">
        <v>0</v>
      </c>
    </row>
    <row r="129" spans="1:210" ht="12.75" customHeight="1" x14ac:dyDescent="0.3">
      <c r="A129" s="397" t="s">
        <v>208</v>
      </c>
      <c r="B129" s="423">
        <v>1</v>
      </c>
      <c r="C129" s="397" t="s">
        <v>16</v>
      </c>
      <c r="D129" s="397" t="s">
        <v>5213</v>
      </c>
      <c r="E129" s="56" t="s">
        <v>2428</v>
      </c>
      <c r="F129" s="398" t="s">
        <v>900</v>
      </c>
      <c r="G129" s="397">
        <v>25</v>
      </c>
      <c r="H129" s="397">
        <v>0</v>
      </c>
      <c r="I129" s="56" t="s">
        <v>6476</v>
      </c>
      <c r="J129" s="56" t="s">
        <v>38</v>
      </c>
      <c r="L129" s="56" t="s">
        <v>477</v>
      </c>
      <c r="M129" s="56">
        <v>1</v>
      </c>
      <c r="N129" s="56">
        <v>1</v>
      </c>
      <c r="O129" s="56">
        <v>0</v>
      </c>
      <c r="P129" s="56">
        <v>0</v>
      </c>
      <c r="Q129" s="56">
        <v>5</v>
      </c>
      <c r="R129" s="56">
        <v>0</v>
      </c>
      <c r="S129" s="56">
        <v>0</v>
      </c>
      <c r="T129" s="56">
        <v>10</v>
      </c>
      <c r="U129" s="56">
        <v>9</v>
      </c>
      <c r="V129" s="56">
        <v>6</v>
      </c>
      <c r="W129" s="56">
        <v>0</v>
      </c>
      <c r="X129" s="56">
        <v>3</v>
      </c>
      <c r="Y129" s="56">
        <v>0</v>
      </c>
      <c r="Z129" s="56">
        <v>0</v>
      </c>
      <c r="AA129" s="56">
        <v>35</v>
      </c>
      <c r="AB129" s="56">
        <v>0</v>
      </c>
      <c r="AC129" s="56">
        <v>0</v>
      </c>
      <c r="AD129" s="56">
        <v>0</v>
      </c>
      <c r="AE129" s="56">
        <v>0</v>
      </c>
      <c r="AF129" s="56">
        <v>0</v>
      </c>
      <c r="AG129" s="56">
        <v>0</v>
      </c>
      <c r="AH129" s="56">
        <v>0</v>
      </c>
      <c r="AI129" s="56">
        <v>2</v>
      </c>
      <c r="AJ129" s="56">
        <v>1</v>
      </c>
      <c r="AK129" s="56">
        <v>0</v>
      </c>
      <c r="AL129" s="56">
        <v>5</v>
      </c>
      <c r="AM129" s="56">
        <v>0</v>
      </c>
      <c r="AN129" s="56">
        <v>0</v>
      </c>
      <c r="AO129" s="56">
        <v>4</v>
      </c>
      <c r="AP129" s="56">
        <v>12</v>
      </c>
      <c r="AQ129" s="56">
        <v>1</v>
      </c>
      <c r="AR129" s="56">
        <v>1</v>
      </c>
      <c r="AS129" s="56">
        <v>0</v>
      </c>
      <c r="AT129" s="56">
        <v>0</v>
      </c>
      <c r="AU129" s="56">
        <v>5</v>
      </c>
      <c r="AV129" s="56">
        <v>0</v>
      </c>
      <c r="AW129" s="56">
        <v>0</v>
      </c>
      <c r="AX129" s="56">
        <v>12</v>
      </c>
      <c r="AY129" s="56">
        <v>10</v>
      </c>
      <c r="AZ129" s="56">
        <v>6</v>
      </c>
      <c r="BA129" s="56">
        <v>5</v>
      </c>
      <c r="BB129" s="56">
        <v>3</v>
      </c>
      <c r="BC129" s="56">
        <v>0</v>
      </c>
      <c r="BD129" s="56">
        <v>4</v>
      </c>
      <c r="BE129" s="56">
        <v>47</v>
      </c>
      <c r="BF129" s="56">
        <v>0</v>
      </c>
      <c r="BG129" s="56">
        <v>0</v>
      </c>
      <c r="BH129" s="56" t="s">
        <v>1041</v>
      </c>
      <c r="BI129" s="56">
        <v>318370</v>
      </c>
      <c r="BJ129" s="56" t="s">
        <v>1041</v>
      </c>
      <c r="BK129" s="56">
        <v>483658</v>
      </c>
      <c r="BL129" s="56">
        <v>282</v>
      </c>
      <c r="BM129" s="56">
        <v>500057</v>
      </c>
      <c r="BN129" s="56">
        <v>141266</v>
      </c>
      <c r="BO129" s="56">
        <v>32</v>
      </c>
      <c r="BP129" s="56">
        <v>608236</v>
      </c>
      <c r="BQ129" s="56">
        <v>87232</v>
      </c>
      <c r="BR129" s="56">
        <v>165638</v>
      </c>
      <c r="BS129" s="56">
        <v>143194</v>
      </c>
      <c r="BT129" s="56">
        <v>135058</v>
      </c>
      <c r="BU129" s="56">
        <v>56747</v>
      </c>
      <c r="BV129" s="56">
        <v>500637</v>
      </c>
      <c r="BW129" s="56">
        <v>30501</v>
      </c>
      <c r="BX129" s="56">
        <v>618370</v>
      </c>
      <c r="BY129" s="56">
        <v>2512</v>
      </c>
      <c r="BZ129" s="56">
        <v>27952</v>
      </c>
      <c r="CA129" s="56">
        <v>10161</v>
      </c>
      <c r="CB129" s="56">
        <v>23529</v>
      </c>
      <c r="CC129" s="56">
        <v>3385</v>
      </c>
      <c r="CD129" s="56">
        <v>65027</v>
      </c>
      <c r="CE129" s="56">
        <v>67539</v>
      </c>
      <c r="CF129" s="56">
        <v>0</v>
      </c>
      <c r="CG129" s="56">
        <v>13673</v>
      </c>
      <c r="CH129" s="56">
        <v>5040</v>
      </c>
      <c r="CI129" s="56">
        <v>18135</v>
      </c>
      <c r="CJ129" s="56">
        <v>7808</v>
      </c>
      <c r="CK129" s="56">
        <v>7421</v>
      </c>
      <c r="CL129" s="56">
        <v>4322</v>
      </c>
      <c r="CM129" s="56">
        <v>0</v>
      </c>
      <c r="CN129" s="56">
        <v>255</v>
      </c>
      <c r="CO129" s="56">
        <v>36848</v>
      </c>
      <c r="CP129" s="56">
        <v>0</v>
      </c>
      <c r="CQ129" s="56">
        <v>36848</v>
      </c>
      <c r="CR129" s="56">
        <v>0</v>
      </c>
      <c r="CS129" s="56">
        <v>734</v>
      </c>
      <c r="CT129" s="56">
        <v>350</v>
      </c>
      <c r="CU129" s="56">
        <v>538</v>
      </c>
      <c r="DA129" s="56">
        <v>1622</v>
      </c>
      <c r="DB129" s="56">
        <v>1622</v>
      </c>
      <c r="DC129" s="56">
        <v>6</v>
      </c>
      <c r="DD129" s="56">
        <v>106</v>
      </c>
      <c r="DE129" s="56">
        <v>112</v>
      </c>
      <c r="DF129" s="56">
        <v>927</v>
      </c>
      <c r="DG129" s="56" t="s">
        <v>554</v>
      </c>
      <c r="DH129" s="56">
        <v>607899</v>
      </c>
      <c r="DI129" s="56">
        <v>225566</v>
      </c>
      <c r="DJ129" s="56">
        <v>852978</v>
      </c>
      <c r="DK129" s="56">
        <v>118763</v>
      </c>
      <c r="DL129" s="56">
        <v>1805206</v>
      </c>
      <c r="DM129" s="56">
        <v>17922</v>
      </c>
      <c r="DN129" s="56">
        <v>11789</v>
      </c>
      <c r="DO129" s="56">
        <v>14915</v>
      </c>
      <c r="DP129" s="56">
        <v>30701</v>
      </c>
      <c r="DQ129" s="56">
        <v>232941</v>
      </c>
      <c r="DR129" s="56">
        <v>62241</v>
      </c>
      <c r="DS129" s="56">
        <v>0</v>
      </c>
      <c r="DT129" s="56">
        <v>308</v>
      </c>
      <c r="DU129" s="56">
        <v>44626</v>
      </c>
      <c r="DV129" s="56">
        <v>101619</v>
      </c>
      <c r="DW129" s="56">
        <v>59042</v>
      </c>
      <c r="DX129" s="56">
        <v>54</v>
      </c>
      <c r="DY129" s="56">
        <v>79</v>
      </c>
      <c r="DZ129" s="56">
        <v>88</v>
      </c>
      <c r="EA129" s="56" t="s">
        <v>554</v>
      </c>
      <c r="EB129" s="56">
        <v>11335</v>
      </c>
      <c r="EC129" s="56" t="s">
        <v>55</v>
      </c>
      <c r="ED129" s="56">
        <v>66864</v>
      </c>
      <c r="EE129" s="56">
        <v>919</v>
      </c>
      <c r="EF129" s="56">
        <v>1779212</v>
      </c>
      <c r="EG129" s="56" t="s">
        <v>554</v>
      </c>
      <c r="EH129" s="56" t="s">
        <v>55</v>
      </c>
      <c r="EI129" s="56">
        <v>27</v>
      </c>
      <c r="EJ129" s="56">
        <v>521792</v>
      </c>
      <c r="EK129" s="56">
        <v>68</v>
      </c>
      <c r="EL129" s="56">
        <v>112</v>
      </c>
      <c r="EM129" s="56">
        <v>3233640</v>
      </c>
      <c r="EN129" s="56">
        <v>1770581</v>
      </c>
      <c r="EO129" s="56">
        <v>6493.43</v>
      </c>
      <c r="EP129" s="56">
        <v>87903.8</v>
      </c>
      <c r="EQ129" s="56">
        <v>30775.47</v>
      </c>
      <c r="ER129" s="56">
        <v>111172.6</v>
      </c>
      <c r="ES129" s="56">
        <v>22307</v>
      </c>
      <c r="ET129" s="56">
        <v>19569</v>
      </c>
      <c r="EU129" s="56">
        <v>34579</v>
      </c>
      <c r="EV129" s="56">
        <v>3946</v>
      </c>
      <c r="EW129" s="56">
        <v>9123.8799999999992</v>
      </c>
      <c r="EX129" s="56">
        <v>42674</v>
      </c>
      <c r="EY129" s="56">
        <v>23824</v>
      </c>
      <c r="EZ129" s="56">
        <v>47329.13</v>
      </c>
      <c r="FA129" s="56">
        <v>0</v>
      </c>
      <c r="FB129" s="56">
        <v>5000</v>
      </c>
      <c r="FC129" s="56">
        <v>112787.9</v>
      </c>
      <c r="FD129" s="56">
        <v>0</v>
      </c>
      <c r="FE129" s="56">
        <v>0</v>
      </c>
      <c r="FF129" s="56">
        <v>557485.21000000008</v>
      </c>
      <c r="FG129" s="56">
        <v>78572</v>
      </c>
      <c r="FH129" s="56">
        <v>32011</v>
      </c>
      <c r="FI129" s="56">
        <v>55036</v>
      </c>
      <c r="FJ129" s="56">
        <v>80000</v>
      </c>
      <c r="FK129" s="56">
        <v>0</v>
      </c>
      <c r="FL129" s="56">
        <v>5807325.21</v>
      </c>
      <c r="FM129" s="56">
        <v>79674</v>
      </c>
      <c r="FN129" s="56">
        <v>65091</v>
      </c>
      <c r="FO129" s="56">
        <v>128484</v>
      </c>
      <c r="FP129" s="56">
        <v>11927</v>
      </c>
      <c r="FQ129" s="56">
        <v>990</v>
      </c>
      <c r="FR129" s="56">
        <v>138135</v>
      </c>
      <c r="FS129" s="56">
        <v>156313</v>
      </c>
      <c r="FT129" s="56">
        <v>125303</v>
      </c>
      <c r="FU129" s="56">
        <v>56971</v>
      </c>
      <c r="FV129" s="56">
        <v>762888</v>
      </c>
      <c r="FW129" s="56">
        <v>5044437.21</v>
      </c>
      <c r="FX129" s="56" t="s">
        <v>554</v>
      </c>
      <c r="FY129" s="56">
        <v>3306418</v>
      </c>
      <c r="FZ129" s="56">
        <v>1834660</v>
      </c>
      <c r="GA129" s="56">
        <v>601443</v>
      </c>
      <c r="GB129" s="56">
        <v>148185</v>
      </c>
      <c r="GC129" s="56">
        <v>5890706</v>
      </c>
      <c r="GD129" s="56">
        <v>635107</v>
      </c>
      <c r="GE129" s="56">
        <v>5255599</v>
      </c>
      <c r="GF129" s="56" t="s">
        <v>554</v>
      </c>
      <c r="GG129" s="56">
        <v>745000</v>
      </c>
      <c r="GH129" s="56">
        <v>528000</v>
      </c>
      <c r="GI129" s="56">
        <v>0</v>
      </c>
      <c r="GJ129" s="56">
        <v>0</v>
      </c>
      <c r="GK129" s="56">
        <v>0</v>
      </c>
      <c r="GL129" s="56">
        <v>0</v>
      </c>
      <c r="GM129" s="56">
        <v>1273000</v>
      </c>
      <c r="GN129" s="56" t="s">
        <v>7415</v>
      </c>
      <c r="GO129" s="56" t="s">
        <v>7415</v>
      </c>
      <c r="GP129" s="56" t="s">
        <v>7416</v>
      </c>
      <c r="GQ129" s="56">
        <v>0</v>
      </c>
      <c r="GR129" s="56">
        <v>0</v>
      </c>
      <c r="GS129" s="56" t="s">
        <v>554</v>
      </c>
      <c r="GT129" s="56" t="s">
        <v>554</v>
      </c>
      <c r="GU129" s="56" t="s">
        <v>7417</v>
      </c>
      <c r="GW129" s="56">
        <v>35</v>
      </c>
      <c r="GX129" s="56">
        <v>12</v>
      </c>
      <c r="GY129" s="56">
        <v>35</v>
      </c>
      <c r="GZ129" s="56">
        <v>11</v>
      </c>
      <c r="HA129" s="56">
        <v>1</v>
      </c>
      <c r="HB129" s="56">
        <v>0</v>
      </c>
    </row>
    <row r="130" spans="1:210" ht="12.75" customHeight="1" x14ac:dyDescent="0.3">
      <c r="A130" s="397" t="s">
        <v>208</v>
      </c>
      <c r="B130" s="423">
        <v>2</v>
      </c>
      <c r="C130" s="397" t="s">
        <v>16</v>
      </c>
      <c r="D130" s="397" t="s">
        <v>5214</v>
      </c>
      <c r="E130" s="56" t="s">
        <v>2429</v>
      </c>
      <c r="F130" s="398" t="s">
        <v>900</v>
      </c>
      <c r="G130" s="397">
        <v>29</v>
      </c>
      <c r="H130" s="397">
        <v>0</v>
      </c>
      <c r="I130" s="56" t="s">
        <v>6476</v>
      </c>
      <c r="J130" s="56" t="s">
        <v>38</v>
      </c>
      <c r="L130" s="56" t="s">
        <v>479</v>
      </c>
      <c r="M130" s="56">
        <v>0</v>
      </c>
      <c r="N130" s="56">
        <v>1</v>
      </c>
      <c r="O130" s="56">
        <v>0</v>
      </c>
      <c r="P130" s="56">
        <v>6</v>
      </c>
      <c r="Q130" s="56">
        <v>2</v>
      </c>
      <c r="R130" s="56">
        <v>2</v>
      </c>
      <c r="S130" s="56">
        <v>6</v>
      </c>
      <c r="T130" s="56">
        <v>5</v>
      </c>
      <c r="U130" s="56">
        <v>5</v>
      </c>
      <c r="V130" s="56">
        <v>7</v>
      </c>
      <c r="W130" s="56">
        <v>2</v>
      </c>
      <c r="X130" s="56">
        <v>0</v>
      </c>
      <c r="Y130" s="56">
        <v>0</v>
      </c>
      <c r="Z130" s="56">
        <v>1</v>
      </c>
      <c r="AA130" s="56">
        <v>37</v>
      </c>
      <c r="AB130" s="56">
        <v>0</v>
      </c>
      <c r="AC130" s="56">
        <v>0</v>
      </c>
      <c r="AD130" s="56">
        <v>0</v>
      </c>
      <c r="AE130" s="56">
        <v>0</v>
      </c>
      <c r="AF130" s="56">
        <v>0</v>
      </c>
      <c r="AG130" s="56">
        <v>0</v>
      </c>
      <c r="AH130" s="56">
        <v>0</v>
      </c>
      <c r="AI130" s="56">
        <v>0</v>
      </c>
      <c r="AJ130" s="56">
        <v>0</v>
      </c>
      <c r="AK130" s="56">
        <v>0</v>
      </c>
      <c r="AL130" s="56">
        <v>0</v>
      </c>
      <c r="AM130" s="56">
        <v>0</v>
      </c>
      <c r="AN130" s="56">
        <v>0</v>
      </c>
      <c r="AO130" s="56">
        <v>0</v>
      </c>
      <c r="AP130" s="56">
        <v>0</v>
      </c>
      <c r="AQ130" s="56">
        <v>0</v>
      </c>
      <c r="AR130" s="56">
        <v>1</v>
      </c>
      <c r="AS130" s="56">
        <v>0</v>
      </c>
      <c r="AT130" s="56">
        <v>6</v>
      </c>
      <c r="AU130" s="56">
        <v>2</v>
      </c>
      <c r="AV130" s="56">
        <v>2</v>
      </c>
      <c r="AW130" s="56">
        <v>6</v>
      </c>
      <c r="AX130" s="56">
        <v>5</v>
      </c>
      <c r="AY130" s="56">
        <v>5</v>
      </c>
      <c r="AZ130" s="56">
        <v>7</v>
      </c>
      <c r="BA130" s="56">
        <v>2</v>
      </c>
      <c r="BB130" s="56">
        <v>0</v>
      </c>
      <c r="BC130" s="56">
        <v>0</v>
      </c>
      <c r="BD130" s="56">
        <v>1</v>
      </c>
      <c r="BE130" s="56">
        <v>37</v>
      </c>
      <c r="BF130" s="56">
        <v>0</v>
      </c>
      <c r="BG130" s="56">
        <v>0</v>
      </c>
      <c r="BH130" s="56" t="s">
        <v>554</v>
      </c>
      <c r="BI130" s="56" t="s">
        <v>554</v>
      </c>
      <c r="BJ130" s="56" t="s">
        <v>554</v>
      </c>
      <c r="BK130" s="56" t="s">
        <v>554</v>
      </c>
      <c r="BL130" s="56" t="s">
        <v>554</v>
      </c>
      <c r="BM130" s="56" t="s">
        <v>554</v>
      </c>
      <c r="BN130" s="56" t="s">
        <v>554</v>
      </c>
      <c r="BO130" s="56" t="s">
        <v>554</v>
      </c>
      <c r="BP130" s="56">
        <v>648829</v>
      </c>
      <c r="BQ130" s="56" t="s">
        <v>554</v>
      </c>
      <c r="BR130" s="56" t="s">
        <v>554</v>
      </c>
      <c r="BS130" s="56" t="s">
        <v>554</v>
      </c>
      <c r="BT130" s="56" t="s">
        <v>554</v>
      </c>
      <c r="BU130" s="56" t="s">
        <v>554</v>
      </c>
      <c r="BV130" s="56" t="s">
        <v>554</v>
      </c>
      <c r="BW130" s="56" t="s">
        <v>554</v>
      </c>
      <c r="BX130" s="56" t="s">
        <v>554</v>
      </c>
      <c r="BY130" s="56" t="s">
        <v>554</v>
      </c>
      <c r="BZ130" s="56" t="s">
        <v>554</v>
      </c>
      <c r="CA130" s="56" t="s">
        <v>554</v>
      </c>
      <c r="CB130" s="56" t="s">
        <v>554</v>
      </c>
      <c r="CC130" s="56" t="s">
        <v>554</v>
      </c>
      <c r="CD130" s="56" t="s">
        <v>554</v>
      </c>
      <c r="CE130" s="56" t="s">
        <v>554</v>
      </c>
      <c r="CF130" s="56" t="s">
        <v>554</v>
      </c>
      <c r="CG130" s="56" t="s">
        <v>554</v>
      </c>
      <c r="CH130" s="56" t="s">
        <v>554</v>
      </c>
      <c r="CI130" s="56" t="s">
        <v>554</v>
      </c>
      <c r="CJ130" s="56">
        <v>30710</v>
      </c>
      <c r="CK130" s="56">
        <v>10149</v>
      </c>
      <c r="CL130" s="56">
        <v>13963</v>
      </c>
      <c r="CM130" s="56">
        <v>0</v>
      </c>
      <c r="CN130" s="56">
        <v>0</v>
      </c>
      <c r="CO130" s="56" t="s">
        <v>554</v>
      </c>
      <c r="CP130" s="56" t="s">
        <v>554</v>
      </c>
      <c r="CQ130" s="56" t="s">
        <v>554</v>
      </c>
      <c r="CR130" s="56" t="s">
        <v>554</v>
      </c>
      <c r="CS130" s="56" t="s">
        <v>554</v>
      </c>
      <c r="CT130" s="56" t="s">
        <v>554</v>
      </c>
      <c r="CU130" s="56" t="s">
        <v>554</v>
      </c>
      <c r="DA130" s="56" t="s">
        <v>554</v>
      </c>
      <c r="DB130" s="56" t="s">
        <v>554</v>
      </c>
      <c r="DC130" s="56">
        <v>12.7</v>
      </c>
      <c r="DD130" s="56">
        <v>105.5</v>
      </c>
      <c r="DE130" s="56">
        <v>118.2</v>
      </c>
      <c r="DF130" s="56">
        <v>179</v>
      </c>
      <c r="DG130" s="56">
        <v>4353.25</v>
      </c>
      <c r="DH130" s="56" t="s">
        <v>554</v>
      </c>
      <c r="DI130" s="56" t="s">
        <v>554</v>
      </c>
      <c r="DJ130" s="56" t="s">
        <v>554</v>
      </c>
      <c r="DK130" s="56" t="s">
        <v>554</v>
      </c>
      <c r="DL130" s="56" t="s">
        <v>554</v>
      </c>
      <c r="DM130" s="56" t="s">
        <v>554</v>
      </c>
      <c r="DN130" s="56" t="s">
        <v>554</v>
      </c>
      <c r="DO130" s="56" t="s">
        <v>554</v>
      </c>
      <c r="DP130" s="56">
        <v>42331</v>
      </c>
      <c r="DQ130" s="56">
        <v>159951</v>
      </c>
      <c r="DR130" s="56">
        <v>51084</v>
      </c>
      <c r="DS130" s="56">
        <v>0</v>
      </c>
      <c r="DT130" s="56">
        <v>0</v>
      </c>
      <c r="DU130" s="56" t="s">
        <v>554</v>
      </c>
      <c r="DV130" s="56" t="s">
        <v>554</v>
      </c>
      <c r="DW130" s="56" t="s">
        <v>554</v>
      </c>
      <c r="DX130" s="56" t="s">
        <v>554</v>
      </c>
      <c r="DY130" s="56" t="s">
        <v>554</v>
      </c>
      <c r="DZ130" s="56" t="s">
        <v>554</v>
      </c>
      <c r="EA130" s="56" t="s">
        <v>554</v>
      </c>
      <c r="EB130" s="56" t="s">
        <v>554</v>
      </c>
      <c r="EC130" s="56" t="s">
        <v>554</v>
      </c>
      <c r="ED130" s="56" t="s">
        <v>554</v>
      </c>
      <c r="EE130" s="56">
        <v>296</v>
      </c>
      <c r="EF130" s="56" t="s">
        <v>554</v>
      </c>
      <c r="EG130" s="56" t="s">
        <v>554</v>
      </c>
      <c r="EH130" s="56" t="s">
        <v>554</v>
      </c>
      <c r="EI130" s="56" t="s">
        <v>554</v>
      </c>
      <c r="EJ130" s="56" t="s">
        <v>554</v>
      </c>
      <c r="EK130" s="56" t="s">
        <v>554</v>
      </c>
      <c r="EL130" s="56" t="s">
        <v>554</v>
      </c>
      <c r="EM130" s="56">
        <v>2973390</v>
      </c>
      <c r="EN130" s="56">
        <v>1149004</v>
      </c>
      <c r="EO130" s="56">
        <v>10236</v>
      </c>
      <c r="EP130" s="56">
        <v>79430</v>
      </c>
      <c r="EQ130" s="56">
        <v>57113</v>
      </c>
      <c r="ER130" s="56">
        <v>24351</v>
      </c>
      <c r="ES130" s="56">
        <v>41938</v>
      </c>
      <c r="ET130" s="56">
        <v>1914</v>
      </c>
      <c r="EU130" s="56">
        <v>59336</v>
      </c>
      <c r="EV130" s="56">
        <v>31950</v>
      </c>
      <c r="EW130" s="56">
        <v>154</v>
      </c>
      <c r="EX130" s="56">
        <v>9948</v>
      </c>
      <c r="EY130" s="56">
        <v>33413</v>
      </c>
      <c r="EZ130" s="56">
        <v>18823</v>
      </c>
      <c r="FA130" s="56">
        <v>0</v>
      </c>
      <c r="FB130" s="56">
        <v>0</v>
      </c>
      <c r="FC130" s="56">
        <v>53312</v>
      </c>
      <c r="FD130" s="56">
        <v>11762</v>
      </c>
      <c r="FE130" s="56">
        <v>4352</v>
      </c>
      <c r="FF130" s="56">
        <v>438032</v>
      </c>
      <c r="FG130" s="56">
        <v>4718</v>
      </c>
      <c r="FH130" s="56">
        <v>141813</v>
      </c>
      <c r="FI130" s="56">
        <v>44432</v>
      </c>
      <c r="FJ130" s="56">
        <v>0</v>
      </c>
      <c r="FK130" s="56">
        <v>403990</v>
      </c>
      <c r="FL130" s="56">
        <v>5155379</v>
      </c>
      <c r="FM130" s="56">
        <v>24560</v>
      </c>
      <c r="FN130" s="56">
        <v>24090</v>
      </c>
      <c r="FO130" s="56">
        <v>20872</v>
      </c>
      <c r="FP130" s="56">
        <v>17377</v>
      </c>
      <c r="FQ130" s="56">
        <v>22612</v>
      </c>
      <c r="FR130" s="56">
        <v>2446</v>
      </c>
      <c r="FS130" s="56">
        <v>0</v>
      </c>
      <c r="FT130" s="56">
        <v>108712</v>
      </c>
      <c r="FU130" s="56">
        <v>0</v>
      </c>
      <c r="FV130" s="56">
        <v>220669</v>
      </c>
      <c r="FW130" s="56">
        <v>4934710</v>
      </c>
      <c r="FX130" s="56">
        <v>300000</v>
      </c>
      <c r="FY130" s="56">
        <v>3053672</v>
      </c>
      <c r="FZ130" s="56">
        <v>1149004</v>
      </c>
      <c r="GA130" s="56">
        <v>438032</v>
      </c>
      <c r="GB130" s="56">
        <v>594953</v>
      </c>
      <c r="GC130" s="56">
        <v>5235661</v>
      </c>
      <c r="GD130" s="56">
        <v>220669</v>
      </c>
      <c r="GE130" s="56">
        <v>5014992</v>
      </c>
      <c r="GF130" s="56">
        <v>300000</v>
      </c>
      <c r="GG130" s="56">
        <v>0</v>
      </c>
      <c r="GH130" s="56">
        <v>302248</v>
      </c>
      <c r="GI130" s="56">
        <v>0</v>
      </c>
      <c r="GJ130" s="56">
        <v>0</v>
      </c>
      <c r="GK130" s="56">
        <v>0</v>
      </c>
      <c r="GL130" s="56">
        <v>0</v>
      </c>
      <c r="GM130" s="56">
        <v>302248</v>
      </c>
      <c r="GN130" s="56" t="s">
        <v>554</v>
      </c>
      <c r="GO130" s="56" t="s">
        <v>554</v>
      </c>
      <c r="GP130" s="56" t="s">
        <v>554</v>
      </c>
      <c r="GQ130" s="56" t="s">
        <v>7418</v>
      </c>
      <c r="GR130" s="56" t="s">
        <v>554</v>
      </c>
      <c r="GS130" s="56" t="s">
        <v>554</v>
      </c>
      <c r="GT130" s="56" t="s">
        <v>554</v>
      </c>
      <c r="GU130" s="56" t="s">
        <v>554</v>
      </c>
      <c r="GW130" s="56">
        <v>37</v>
      </c>
      <c r="GX130" s="56">
        <v>0</v>
      </c>
      <c r="GY130" s="56">
        <v>36</v>
      </c>
      <c r="GZ130" s="56">
        <v>1</v>
      </c>
      <c r="HA130" s="56">
        <v>0</v>
      </c>
      <c r="HB130" s="56">
        <v>0</v>
      </c>
    </row>
    <row r="131" spans="1:210" ht="12.75" customHeight="1" x14ac:dyDescent="0.3">
      <c r="A131" s="397" t="s">
        <v>208</v>
      </c>
      <c r="B131" s="423">
        <v>3</v>
      </c>
      <c r="C131" s="397" t="s">
        <v>16</v>
      </c>
      <c r="D131" s="397" t="s">
        <v>5215</v>
      </c>
      <c r="E131" s="56" t="s">
        <v>2430</v>
      </c>
      <c r="F131" s="398" t="s">
        <v>900</v>
      </c>
      <c r="G131" s="397">
        <v>25</v>
      </c>
      <c r="H131" s="397">
        <v>0</v>
      </c>
      <c r="I131" s="56" t="s">
        <v>6476</v>
      </c>
      <c r="J131" s="56" t="s">
        <v>38</v>
      </c>
      <c r="L131" s="56" t="s">
        <v>481</v>
      </c>
      <c r="M131" s="56" t="s">
        <v>554</v>
      </c>
      <c r="N131" s="56" t="s">
        <v>554</v>
      </c>
      <c r="O131" s="56" t="s">
        <v>554</v>
      </c>
      <c r="P131" s="56" t="s">
        <v>554</v>
      </c>
      <c r="Q131" s="56" t="s">
        <v>554</v>
      </c>
      <c r="R131" s="56" t="s">
        <v>554</v>
      </c>
      <c r="S131" s="56" t="s">
        <v>554</v>
      </c>
      <c r="T131" s="56" t="s">
        <v>554</v>
      </c>
      <c r="U131" s="56" t="s">
        <v>554</v>
      </c>
      <c r="V131" s="56" t="s">
        <v>554</v>
      </c>
      <c r="W131" s="56" t="s">
        <v>554</v>
      </c>
      <c r="X131" s="56" t="s">
        <v>554</v>
      </c>
      <c r="Y131" s="56" t="s">
        <v>554</v>
      </c>
      <c r="Z131" s="56" t="s">
        <v>554</v>
      </c>
      <c r="AA131" s="56" t="s">
        <v>554</v>
      </c>
      <c r="AB131" s="56" t="s">
        <v>554</v>
      </c>
      <c r="AC131" s="56" t="s">
        <v>554</v>
      </c>
      <c r="AD131" s="56" t="s">
        <v>554</v>
      </c>
      <c r="AE131" s="56" t="s">
        <v>554</v>
      </c>
      <c r="AF131" s="56" t="s">
        <v>554</v>
      </c>
      <c r="AG131" s="56" t="s">
        <v>554</v>
      </c>
      <c r="AH131" s="56" t="s">
        <v>554</v>
      </c>
      <c r="AI131" s="56" t="s">
        <v>554</v>
      </c>
      <c r="AJ131" s="56" t="s">
        <v>554</v>
      </c>
      <c r="AK131" s="56" t="s">
        <v>554</v>
      </c>
      <c r="AL131" s="56" t="s">
        <v>554</v>
      </c>
      <c r="AM131" s="56" t="s">
        <v>554</v>
      </c>
      <c r="AN131" s="56" t="s">
        <v>554</v>
      </c>
      <c r="AO131" s="56" t="s">
        <v>554</v>
      </c>
      <c r="AP131" s="56" t="s">
        <v>554</v>
      </c>
      <c r="AQ131" s="56" t="s">
        <v>554</v>
      </c>
      <c r="AR131" s="56" t="s">
        <v>554</v>
      </c>
      <c r="AS131" s="56" t="s">
        <v>554</v>
      </c>
      <c r="AT131" s="56" t="s">
        <v>554</v>
      </c>
      <c r="AU131" s="56" t="s">
        <v>554</v>
      </c>
      <c r="AV131" s="56" t="s">
        <v>554</v>
      </c>
      <c r="AW131" s="56" t="s">
        <v>554</v>
      </c>
      <c r="AX131" s="56" t="s">
        <v>554</v>
      </c>
      <c r="AY131" s="56" t="s">
        <v>554</v>
      </c>
      <c r="AZ131" s="56" t="s">
        <v>554</v>
      </c>
      <c r="BA131" s="56" t="s">
        <v>554</v>
      </c>
      <c r="BB131" s="56" t="s">
        <v>554</v>
      </c>
      <c r="BC131" s="56" t="s">
        <v>554</v>
      </c>
      <c r="BD131" s="56" t="s">
        <v>554</v>
      </c>
      <c r="BE131" s="56" t="s">
        <v>554</v>
      </c>
      <c r="BF131" s="56" t="s">
        <v>554</v>
      </c>
      <c r="BG131" s="56" t="s">
        <v>554</v>
      </c>
      <c r="BH131" s="56" t="s">
        <v>554</v>
      </c>
      <c r="BI131" s="56" t="s">
        <v>554</v>
      </c>
      <c r="BJ131" s="56" t="s">
        <v>554</v>
      </c>
      <c r="BK131" s="56" t="s">
        <v>554</v>
      </c>
      <c r="BL131" s="56" t="s">
        <v>554</v>
      </c>
      <c r="BM131" s="56" t="s">
        <v>554</v>
      </c>
      <c r="BN131" s="56" t="s">
        <v>554</v>
      </c>
      <c r="BO131" s="56" t="s">
        <v>554</v>
      </c>
      <c r="BP131" s="56" t="s">
        <v>554</v>
      </c>
      <c r="BQ131" s="56" t="s">
        <v>554</v>
      </c>
      <c r="BR131" s="56" t="s">
        <v>554</v>
      </c>
      <c r="BS131" s="56" t="s">
        <v>554</v>
      </c>
      <c r="BT131" s="56" t="s">
        <v>554</v>
      </c>
      <c r="BU131" s="56" t="s">
        <v>554</v>
      </c>
      <c r="BV131" s="56" t="s">
        <v>554</v>
      </c>
      <c r="BW131" s="56" t="s">
        <v>554</v>
      </c>
      <c r="BX131" s="56" t="s">
        <v>554</v>
      </c>
      <c r="BY131" s="56" t="s">
        <v>554</v>
      </c>
      <c r="BZ131" s="56" t="s">
        <v>554</v>
      </c>
      <c r="CA131" s="56" t="s">
        <v>554</v>
      </c>
      <c r="CB131" s="56" t="s">
        <v>554</v>
      </c>
      <c r="CC131" s="56" t="s">
        <v>554</v>
      </c>
      <c r="CD131" s="56" t="s">
        <v>554</v>
      </c>
      <c r="CE131" s="56" t="s">
        <v>554</v>
      </c>
      <c r="CF131" s="56" t="s">
        <v>554</v>
      </c>
      <c r="CG131" s="56" t="s">
        <v>554</v>
      </c>
      <c r="CH131" s="56" t="s">
        <v>554</v>
      </c>
      <c r="CI131" s="56" t="s">
        <v>554</v>
      </c>
      <c r="CJ131" s="56" t="s">
        <v>554</v>
      </c>
      <c r="CK131" s="56" t="s">
        <v>554</v>
      </c>
      <c r="CL131" s="56" t="s">
        <v>554</v>
      </c>
      <c r="CM131" s="56" t="s">
        <v>554</v>
      </c>
      <c r="CN131" s="56" t="s">
        <v>554</v>
      </c>
      <c r="CO131" s="56" t="s">
        <v>554</v>
      </c>
      <c r="CP131" s="56" t="s">
        <v>554</v>
      </c>
      <c r="CQ131" s="56" t="s">
        <v>554</v>
      </c>
      <c r="CR131" s="56" t="s">
        <v>554</v>
      </c>
      <c r="CS131" s="56" t="s">
        <v>554</v>
      </c>
      <c r="CT131" s="56" t="s">
        <v>554</v>
      </c>
      <c r="CU131" s="56" t="s">
        <v>554</v>
      </c>
      <c r="DA131" s="56" t="s">
        <v>554</v>
      </c>
      <c r="DB131" s="56" t="s">
        <v>554</v>
      </c>
      <c r="DC131" s="56" t="s">
        <v>554</v>
      </c>
      <c r="DD131" s="56" t="s">
        <v>554</v>
      </c>
      <c r="DE131" s="56" t="s">
        <v>554</v>
      </c>
      <c r="DF131" s="56" t="s">
        <v>554</v>
      </c>
      <c r="DG131" s="56" t="s">
        <v>554</v>
      </c>
      <c r="DH131" s="56" t="s">
        <v>554</v>
      </c>
      <c r="DI131" s="56" t="s">
        <v>554</v>
      </c>
      <c r="DJ131" s="56" t="s">
        <v>554</v>
      </c>
      <c r="DK131" s="56" t="s">
        <v>554</v>
      </c>
      <c r="DL131" s="56" t="s">
        <v>554</v>
      </c>
      <c r="DM131" s="56" t="s">
        <v>554</v>
      </c>
      <c r="DN131" s="56" t="s">
        <v>554</v>
      </c>
      <c r="DO131" s="56" t="s">
        <v>554</v>
      </c>
      <c r="DP131" s="56" t="s">
        <v>554</v>
      </c>
      <c r="DQ131" s="56" t="s">
        <v>554</v>
      </c>
      <c r="DR131" s="56" t="s">
        <v>554</v>
      </c>
      <c r="DS131" s="56" t="s">
        <v>554</v>
      </c>
      <c r="DT131" s="56" t="s">
        <v>554</v>
      </c>
      <c r="DU131" s="56" t="s">
        <v>554</v>
      </c>
      <c r="DV131" s="56" t="s">
        <v>554</v>
      </c>
      <c r="DW131" s="56" t="s">
        <v>554</v>
      </c>
      <c r="DX131" s="56" t="s">
        <v>554</v>
      </c>
      <c r="DY131" s="56" t="s">
        <v>554</v>
      </c>
      <c r="DZ131" s="56" t="s">
        <v>554</v>
      </c>
      <c r="EA131" s="56" t="s">
        <v>554</v>
      </c>
      <c r="EB131" s="56" t="s">
        <v>554</v>
      </c>
      <c r="EC131" s="56" t="s">
        <v>554</v>
      </c>
      <c r="ED131" s="56" t="s">
        <v>554</v>
      </c>
      <c r="EE131" s="56" t="s">
        <v>554</v>
      </c>
      <c r="EF131" s="56" t="s">
        <v>554</v>
      </c>
      <c r="EG131" s="56" t="s">
        <v>554</v>
      </c>
      <c r="EH131" s="56" t="s">
        <v>554</v>
      </c>
      <c r="EI131" s="56" t="s">
        <v>554</v>
      </c>
      <c r="EJ131" s="56" t="s">
        <v>554</v>
      </c>
      <c r="EK131" s="56" t="s">
        <v>554</v>
      </c>
      <c r="EL131" s="56" t="s">
        <v>554</v>
      </c>
      <c r="EM131" s="56" t="s">
        <v>554</v>
      </c>
      <c r="EN131" s="56" t="s">
        <v>554</v>
      </c>
      <c r="EO131" s="56" t="s">
        <v>554</v>
      </c>
      <c r="EP131" s="56" t="s">
        <v>554</v>
      </c>
      <c r="EQ131" s="56" t="s">
        <v>554</v>
      </c>
      <c r="ER131" s="56" t="s">
        <v>554</v>
      </c>
      <c r="ES131" s="56" t="s">
        <v>554</v>
      </c>
      <c r="ET131" s="56" t="s">
        <v>554</v>
      </c>
      <c r="EU131" s="56" t="s">
        <v>554</v>
      </c>
      <c r="EV131" s="56" t="s">
        <v>554</v>
      </c>
      <c r="EW131" s="56" t="s">
        <v>554</v>
      </c>
      <c r="EX131" s="56" t="s">
        <v>554</v>
      </c>
      <c r="EY131" s="56" t="s">
        <v>554</v>
      </c>
      <c r="EZ131" s="56" t="s">
        <v>554</v>
      </c>
      <c r="FA131" s="56" t="s">
        <v>554</v>
      </c>
      <c r="FB131" s="56" t="s">
        <v>554</v>
      </c>
      <c r="FC131" s="56" t="s">
        <v>554</v>
      </c>
      <c r="FD131" s="56" t="s">
        <v>554</v>
      </c>
      <c r="FE131" s="56" t="s">
        <v>554</v>
      </c>
      <c r="FF131" s="56" t="s">
        <v>554</v>
      </c>
      <c r="FG131" s="56" t="s">
        <v>554</v>
      </c>
      <c r="FH131" s="56" t="s">
        <v>554</v>
      </c>
      <c r="FI131" s="56" t="s">
        <v>554</v>
      </c>
      <c r="FJ131" s="56" t="s">
        <v>554</v>
      </c>
      <c r="FK131" s="56" t="s">
        <v>554</v>
      </c>
      <c r="FL131" s="56" t="s">
        <v>554</v>
      </c>
      <c r="FM131" s="56" t="s">
        <v>554</v>
      </c>
      <c r="FN131" s="56" t="s">
        <v>554</v>
      </c>
      <c r="FO131" s="56" t="s">
        <v>554</v>
      </c>
      <c r="FP131" s="56" t="s">
        <v>554</v>
      </c>
      <c r="FQ131" s="56" t="s">
        <v>554</v>
      </c>
      <c r="FR131" s="56" t="s">
        <v>554</v>
      </c>
      <c r="FS131" s="56" t="s">
        <v>554</v>
      </c>
      <c r="FT131" s="56" t="s">
        <v>554</v>
      </c>
      <c r="FU131" s="56" t="s">
        <v>554</v>
      </c>
      <c r="FV131" s="56" t="s">
        <v>554</v>
      </c>
      <c r="FW131" s="56" t="s">
        <v>554</v>
      </c>
      <c r="FX131" s="56" t="s">
        <v>554</v>
      </c>
      <c r="FY131" s="56" t="s">
        <v>554</v>
      </c>
      <c r="FZ131" s="56" t="s">
        <v>554</v>
      </c>
      <c r="GA131" s="56" t="s">
        <v>554</v>
      </c>
      <c r="GB131" s="56" t="s">
        <v>554</v>
      </c>
      <c r="GC131" s="56" t="s">
        <v>554</v>
      </c>
      <c r="GD131" s="56" t="s">
        <v>554</v>
      </c>
      <c r="GE131" s="56" t="s">
        <v>554</v>
      </c>
      <c r="GF131" s="56" t="s">
        <v>554</v>
      </c>
      <c r="GG131" s="56" t="s">
        <v>554</v>
      </c>
      <c r="GH131" s="56" t="s">
        <v>554</v>
      </c>
      <c r="GI131" s="56" t="s">
        <v>554</v>
      </c>
      <c r="GJ131" s="56" t="s">
        <v>554</v>
      </c>
      <c r="GK131" s="56" t="s">
        <v>554</v>
      </c>
      <c r="GL131" s="56" t="s">
        <v>554</v>
      </c>
      <c r="GM131" s="56" t="s">
        <v>554</v>
      </c>
      <c r="GN131" s="56" t="s">
        <v>554</v>
      </c>
      <c r="GO131" s="56" t="s">
        <v>554</v>
      </c>
      <c r="GP131" s="56" t="s">
        <v>554</v>
      </c>
      <c r="GQ131" s="56" t="s">
        <v>554</v>
      </c>
      <c r="GR131" s="56" t="s">
        <v>554</v>
      </c>
      <c r="GS131" s="56" t="s">
        <v>554</v>
      </c>
      <c r="GT131" s="56" t="s">
        <v>554</v>
      </c>
      <c r="GU131" s="56" t="s">
        <v>554</v>
      </c>
      <c r="GW131" s="56" t="s">
        <v>554</v>
      </c>
      <c r="GX131" s="56" t="s">
        <v>554</v>
      </c>
      <c r="GY131" s="56" t="s">
        <v>554</v>
      </c>
      <c r="GZ131" s="56" t="s">
        <v>554</v>
      </c>
      <c r="HA131" s="56" t="s">
        <v>554</v>
      </c>
      <c r="HB131" s="56" t="s">
        <v>554</v>
      </c>
    </row>
    <row r="132" spans="1:210" ht="12.75" customHeight="1" x14ac:dyDescent="0.3">
      <c r="A132" s="397" t="s">
        <v>208</v>
      </c>
      <c r="B132" s="423">
        <v>4</v>
      </c>
      <c r="C132" s="397" t="s">
        <v>16</v>
      </c>
      <c r="D132" s="397" t="s">
        <v>5216</v>
      </c>
      <c r="E132" s="56" t="s">
        <v>2431</v>
      </c>
      <c r="F132" s="398" t="s">
        <v>900</v>
      </c>
      <c r="G132" s="397">
        <v>25</v>
      </c>
      <c r="H132" s="397">
        <v>0</v>
      </c>
      <c r="I132" s="56" t="s">
        <v>6476</v>
      </c>
      <c r="J132" s="56" t="s">
        <v>38</v>
      </c>
      <c r="L132" s="56" t="s">
        <v>483</v>
      </c>
      <c r="M132" s="56">
        <v>1</v>
      </c>
      <c r="N132" s="56">
        <v>2</v>
      </c>
      <c r="O132" s="56">
        <v>2</v>
      </c>
      <c r="P132" s="56">
        <v>1</v>
      </c>
      <c r="Q132" s="56">
        <v>4</v>
      </c>
      <c r="R132" s="56">
        <v>9</v>
      </c>
      <c r="S132" s="56">
        <v>4</v>
      </c>
      <c r="T132" s="56">
        <v>3</v>
      </c>
      <c r="U132" s="56">
        <v>7</v>
      </c>
      <c r="V132" s="56">
        <v>5</v>
      </c>
      <c r="W132" s="56">
        <v>4</v>
      </c>
      <c r="X132" s="56">
        <v>4</v>
      </c>
      <c r="Y132" s="56">
        <v>0</v>
      </c>
      <c r="Z132" s="56">
        <v>8</v>
      </c>
      <c r="AA132" s="56">
        <v>54</v>
      </c>
      <c r="AB132" s="56">
        <v>0</v>
      </c>
      <c r="AC132" s="56">
        <v>0</v>
      </c>
      <c r="AD132" s="56">
        <v>0</v>
      </c>
      <c r="AE132" s="56">
        <v>0</v>
      </c>
      <c r="AF132" s="56">
        <v>0</v>
      </c>
      <c r="AG132" s="56">
        <v>0</v>
      </c>
      <c r="AH132" s="56">
        <v>0</v>
      </c>
      <c r="AI132" s="56">
        <v>0</v>
      </c>
      <c r="AJ132" s="56">
        <v>0</v>
      </c>
      <c r="AK132" s="56">
        <v>0</v>
      </c>
      <c r="AL132" s="56">
        <v>0</v>
      </c>
      <c r="AM132" s="56">
        <v>0</v>
      </c>
      <c r="AN132" s="56">
        <v>0</v>
      </c>
      <c r="AO132" s="56">
        <v>0</v>
      </c>
      <c r="AP132" s="56">
        <v>0</v>
      </c>
      <c r="AQ132" s="56">
        <v>1</v>
      </c>
      <c r="AR132" s="56">
        <v>2</v>
      </c>
      <c r="AS132" s="56">
        <v>2</v>
      </c>
      <c r="AT132" s="56">
        <v>1</v>
      </c>
      <c r="AU132" s="56">
        <v>4</v>
      </c>
      <c r="AV132" s="56">
        <v>9</v>
      </c>
      <c r="AW132" s="56">
        <v>4</v>
      </c>
      <c r="AX132" s="56">
        <v>3</v>
      </c>
      <c r="AY132" s="56">
        <v>7</v>
      </c>
      <c r="AZ132" s="56">
        <v>5</v>
      </c>
      <c r="BA132" s="56">
        <v>4</v>
      </c>
      <c r="BB132" s="56">
        <v>4</v>
      </c>
      <c r="BC132" s="56">
        <v>0</v>
      </c>
      <c r="BD132" s="56">
        <v>8</v>
      </c>
      <c r="BE132" s="56">
        <v>54</v>
      </c>
      <c r="BF132" s="56">
        <v>0</v>
      </c>
      <c r="BG132" s="56">
        <v>0</v>
      </c>
      <c r="BH132" s="56" t="s">
        <v>1165</v>
      </c>
      <c r="BI132" s="56">
        <v>345458</v>
      </c>
      <c r="BJ132" s="56" t="s">
        <v>1165</v>
      </c>
      <c r="BK132" s="56">
        <v>521968</v>
      </c>
      <c r="BL132" s="56">
        <v>307</v>
      </c>
      <c r="BM132" s="56">
        <v>700255</v>
      </c>
      <c r="BN132" s="56">
        <v>156653</v>
      </c>
      <c r="BO132" s="56">
        <v>49</v>
      </c>
      <c r="BP132" s="56">
        <v>713501</v>
      </c>
      <c r="BQ132" s="56">
        <v>76350</v>
      </c>
      <c r="BR132" s="56">
        <v>215405</v>
      </c>
      <c r="BS132" s="56">
        <v>223306</v>
      </c>
      <c r="BT132" s="56">
        <v>179087</v>
      </c>
      <c r="BU132" s="56">
        <v>33727</v>
      </c>
      <c r="BV132" s="56">
        <v>651525</v>
      </c>
      <c r="BW132" s="56">
        <v>0</v>
      </c>
      <c r="BX132" s="56">
        <v>727875</v>
      </c>
      <c r="BY132" s="56">
        <v>49</v>
      </c>
      <c r="BZ132" s="56">
        <v>15973</v>
      </c>
      <c r="CA132" s="56">
        <v>4404</v>
      </c>
      <c r="CB132" s="56">
        <v>11494</v>
      </c>
      <c r="CC132" s="56">
        <v>998</v>
      </c>
      <c r="CD132" s="56">
        <v>32869</v>
      </c>
      <c r="CE132" s="56">
        <v>32918</v>
      </c>
      <c r="CF132" s="56">
        <v>0</v>
      </c>
      <c r="CG132" s="56">
        <v>20239</v>
      </c>
      <c r="CH132" s="56">
        <v>3898</v>
      </c>
      <c r="CI132" s="56">
        <v>37050</v>
      </c>
      <c r="CJ132" s="56">
        <v>16077</v>
      </c>
      <c r="CK132" s="56">
        <v>44</v>
      </c>
      <c r="CL132" s="56">
        <v>3823</v>
      </c>
      <c r="CM132" s="56">
        <v>0</v>
      </c>
      <c r="CN132" s="56">
        <v>326</v>
      </c>
      <c r="CO132" s="56">
        <v>61187</v>
      </c>
      <c r="CP132" s="56">
        <v>0</v>
      </c>
      <c r="CQ132" s="56">
        <v>61187</v>
      </c>
      <c r="CR132" s="56">
        <v>0</v>
      </c>
      <c r="CS132" s="56">
        <v>1014</v>
      </c>
      <c r="CT132" s="56">
        <v>238</v>
      </c>
      <c r="CU132" s="56">
        <v>2007</v>
      </c>
      <c r="DA132" s="56">
        <v>3259</v>
      </c>
      <c r="DB132" s="56">
        <v>3259</v>
      </c>
      <c r="DC132" s="56" t="s">
        <v>554</v>
      </c>
      <c r="DD132" s="56">
        <v>145</v>
      </c>
      <c r="DE132" s="56" t="s">
        <v>554</v>
      </c>
      <c r="DF132" s="56" t="s">
        <v>554</v>
      </c>
      <c r="DG132" s="56">
        <v>27000</v>
      </c>
      <c r="DH132" s="56">
        <v>1079512</v>
      </c>
      <c r="DI132" s="56">
        <v>312335</v>
      </c>
      <c r="DJ132" s="56">
        <v>713919</v>
      </c>
      <c r="DK132" s="56">
        <v>85652</v>
      </c>
      <c r="DL132" s="56">
        <v>2191418</v>
      </c>
      <c r="DM132" s="56">
        <v>41582</v>
      </c>
      <c r="DN132" s="56">
        <v>18009</v>
      </c>
      <c r="DO132" s="56">
        <v>43544</v>
      </c>
      <c r="DP132" s="56">
        <v>127103</v>
      </c>
      <c r="DQ132" s="56">
        <v>101258</v>
      </c>
      <c r="DR132" s="56">
        <v>88964</v>
      </c>
      <c r="DS132" s="56">
        <v>0</v>
      </c>
      <c r="DT132" s="56" t="s">
        <v>554</v>
      </c>
      <c r="DU132" s="56">
        <v>103135</v>
      </c>
      <c r="DV132" s="56">
        <v>127880</v>
      </c>
      <c r="DW132" s="56" t="s">
        <v>554</v>
      </c>
      <c r="DX132" s="56">
        <v>51</v>
      </c>
      <c r="DY132" s="56">
        <v>81</v>
      </c>
      <c r="DZ132" s="56">
        <v>90</v>
      </c>
      <c r="EA132" s="56" t="s">
        <v>554</v>
      </c>
      <c r="EB132" s="56" t="s">
        <v>554</v>
      </c>
      <c r="EC132" s="56" t="s">
        <v>554</v>
      </c>
      <c r="ED132" s="56">
        <v>86871</v>
      </c>
      <c r="EE132" s="56">
        <v>425</v>
      </c>
      <c r="EF132" s="56">
        <v>2400000</v>
      </c>
      <c r="EG132" s="56" t="s">
        <v>554</v>
      </c>
      <c r="EH132" s="56" t="s">
        <v>55</v>
      </c>
      <c r="EI132" s="56">
        <v>46</v>
      </c>
      <c r="EJ132" s="56">
        <v>758008</v>
      </c>
      <c r="EK132" s="56">
        <v>352</v>
      </c>
      <c r="EL132" s="56" t="s">
        <v>554</v>
      </c>
      <c r="EM132" s="56">
        <v>5204453</v>
      </c>
      <c r="EN132" s="56">
        <v>1071526</v>
      </c>
      <c r="EO132" s="56">
        <v>13947</v>
      </c>
      <c r="EP132" s="56">
        <v>164827</v>
      </c>
      <c r="EQ132" s="56">
        <v>46504</v>
      </c>
      <c r="ER132" s="56">
        <v>65694</v>
      </c>
      <c r="ES132" s="56">
        <v>7185</v>
      </c>
      <c r="ET132" s="56">
        <v>5708</v>
      </c>
      <c r="EU132" s="56">
        <v>39372</v>
      </c>
      <c r="EV132" s="56" t="s">
        <v>3426</v>
      </c>
      <c r="EW132" s="56">
        <v>23752</v>
      </c>
      <c r="EX132" s="56" t="s">
        <v>554</v>
      </c>
      <c r="EY132" s="56" t="s">
        <v>554</v>
      </c>
      <c r="EZ132" s="56" t="s">
        <v>554</v>
      </c>
      <c r="FA132" s="56">
        <v>0</v>
      </c>
      <c r="FB132" s="56">
        <v>0</v>
      </c>
      <c r="FC132" s="56">
        <v>13936</v>
      </c>
      <c r="FD132" s="56">
        <v>0</v>
      </c>
      <c r="FE132" s="56">
        <v>0</v>
      </c>
      <c r="FF132" s="56" t="s">
        <v>554</v>
      </c>
      <c r="FG132" s="56">
        <v>198788</v>
      </c>
      <c r="FH132" s="56">
        <v>110662</v>
      </c>
      <c r="FI132" s="56">
        <v>114218</v>
      </c>
      <c r="FJ132" s="56">
        <v>0</v>
      </c>
      <c r="FK132" s="56">
        <v>538177</v>
      </c>
      <c r="FL132" s="56" t="s">
        <v>554</v>
      </c>
      <c r="FM132" s="56">
        <v>249605</v>
      </c>
      <c r="FN132" s="56">
        <v>0</v>
      </c>
      <c r="FO132" s="56">
        <v>333495</v>
      </c>
      <c r="FP132" s="56" t="s">
        <v>7218</v>
      </c>
      <c r="FQ132" s="56">
        <v>0</v>
      </c>
      <c r="FR132" s="56">
        <v>47169</v>
      </c>
      <c r="FS132" s="56">
        <v>0</v>
      </c>
      <c r="FT132" s="56">
        <v>139004</v>
      </c>
      <c r="FU132" s="56">
        <v>0</v>
      </c>
      <c r="FV132" s="56">
        <v>769273</v>
      </c>
      <c r="FW132" s="56" t="s">
        <v>554</v>
      </c>
      <c r="FX132" s="56">
        <v>40947</v>
      </c>
      <c r="FY132" s="56" t="s">
        <v>554</v>
      </c>
      <c r="FZ132" s="56" t="s">
        <v>554</v>
      </c>
      <c r="GA132" s="56" t="s">
        <v>554</v>
      </c>
      <c r="GB132" s="56" t="s">
        <v>554</v>
      </c>
      <c r="GC132" s="56" t="s">
        <v>554</v>
      </c>
      <c r="GD132" s="56" t="s">
        <v>554</v>
      </c>
      <c r="GE132" s="56" t="s">
        <v>554</v>
      </c>
      <c r="GF132" s="56" t="s">
        <v>554</v>
      </c>
      <c r="GG132" s="56">
        <v>0</v>
      </c>
      <c r="GH132" s="56">
        <v>136069</v>
      </c>
      <c r="GI132" s="56">
        <v>0</v>
      </c>
      <c r="GJ132" s="56">
        <v>0</v>
      </c>
      <c r="GK132" s="56">
        <v>0</v>
      </c>
      <c r="GL132" s="56">
        <v>0</v>
      </c>
      <c r="GM132" s="56">
        <v>136069</v>
      </c>
      <c r="GN132" s="56" t="s">
        <v>554</v>
      </c>
      <c r="GO132" s="56" t="s">
        <v>554</v>
      </c>
      <c r="GP132" s="56" t="s">
        <v>554</v>
      </c>
      <c r="GQ132" s="56" t="s">
        <v>554</v>
      </c>
      <c r="GR132" s="56" t="s">
        <v>554</v>
      </c>
      <c r="GS132" s="56" t="s">
        <v>554</v>
      </c>
      <c r="GT132" s="56" t="s">
        <v>7419</v>
      </c>
      <c r="GU132" s="56" t="s">
        <v>7420</v>
      </c>
      <c r="GW132" s="56">
        <v>54</v>
      </c>
      <c r="GX132" s="56">
        <v>0</v>
      </c>
      <c r="GY132" s="56">
        <v>0</v>
      </c>
      <c r="GZ132" s="56">
        <v>0</v>
      </c>
      <c r="HA132" s="56">
        <v>54</v>
      </c>
      <c r="HB132" s="56">
        <v>0</v>
      </c>
    </row>
    <row r="133" spans="1:210" ht="12.75" customHeight="1" x14ac:dyDescent="0.3">
      <c r="A133" s="397" t="s">
        <v>208</v>
      </c>
      <c r="B133" s="423">
        <v>5</v>
      </c>
      <c r="C133" s="397" t="s">
        <v>16</v>
      </c>
      <c r="D133" s="397" t="s">
        <v>5217</v>
      </c>
      <c r="E133" s="56" t="s">
        <v>2432</v>
      </c>
      <c r="F133" s="398" t="s">
        <v>900</v>
      </c>
      <c r="G133" s="397">
        <v>25</v>
      </c>
      <c r="H133" s="397">
        <v>0</v>
      </c>
      <c r="I133" s="56" t="s">
        <v>6476</v>
      </c>
      <c r="J133" s="56" t="s">
        <v>38</v>
      </c>
      <c r="L133" s="56" t="s">
        <v>486</v>
      </c>
      <c r="M133" s="56">
        <v>0</v>
      </c>
      <c r="N133" s="56">
        <v>0</v>
      </c>
      <c r="O133" s="56">
        <v>0</v>
      </c>
      <c r="P133" s="56">
        <v>0</v>
      </c>
      <c r="Q133" s="56">
        <v>0</v>
      </c>
      <c r="R133" s="56">
        <v>4</v>
      </c>
      <c r="S133" s="56">
        <v>6</v>
      </c>
      <c r="T133" s="56">
        <v>2</v>
      </c>
      <c r="U133" s="56">
        <v>3</v>
      </c>
      <c r="V133" s="56">
        <v>1</v>
      </c>
      <c r="W133" s="56">
        <v>1</v>
      </c>
      <c r="X133" s="56">
        <v>0</v>
      </c>
      <c r="Y133" s="56">
        <v>0</v>
      </c>
      <c r="Z133" s="56">
        <v>0</v>
      </c>
      <c r="AA133" s="56">
        <v>17</v>
      </c>
      <c r="AB133" s="56">
        <v>0</v>
      </c>
      <c r="AC133" s="56">
        <v>0</v>
      </c>
      <c r="AD133" s="56">
        <v>0</v>
      </c>
      <c r="AE133" s="56">
        <v>0</v>
      </c>
      <c r="AF133" s="56">
        <v>0</v>
      </c>
      <c r="AG133" s="56">
        <v>0</v>
      </c>
      <c r="AH133" s="56">
        <v>0</v>
      </c>
      <c r="AI133" s="56">
        <v>0</v>
      </c>
      <c r="AJ133" s="56">
        <v>0</v>
      </c>
      <c r="AK133" s="56">
        <v>0</v>
      </c>
      <c r="AL133" s="56">
        <v>0</v>
      </c>
      <c r="AM133" s="56">
        <v>0</v>
      </c>
      <c r="AN133" s="56">
        <v>0</v>
      </c>
      <c r="AO133" s="56">
        <v>0</v>
      </c>
      <c r="AP133" s="56">
        <v>0</v>
      </c>
      <c r="AQ133" s="56">
        <v>0</v>
      </c>
      <c r="AR133" s="56">
        <v>0</v>
      </c>
      <c r="AS133" s="56">
        <v>0</v>
      </c>
      <c r="AT133" s="56">
        <v>0</v>
      </c>
      <c r="AU133" s="56">
        <v>0</v>
      </c>
      <c r="AV133" s="56">
        <v>4</v>
      </c>
      <c r="AW133" s="56">
        <v>6</v>
      </c>
      <c r="AX133" s="56">
        <v>2</v>
      </c>
      <c r="AY133" s="56">
        <v>3</v>
      </c>
      <c r="AZ133" s="56">
        <v>1</v>
      </c>
      <c r="BA133" s="56">
        <v>1</v>
      </c>
      <c r="BB133" s="56">
        <v>0</v>
      </c>
      <c r="BC133" s="56">
        <v>0</v>
      </c>
      <c r="BD133" s="56">
        <v>0</v>
      </c>
      <c r="BE133" s="56">
        <v>17</v>
      </c>
      <c r="BF133" s="56">
        <v>0</v>
      </c>
      <c r="BG133" s="56">
        <v>0</v>
      </c>
      <c r="BH133" s="56" t="s">
        <v>1242</v>
      </c>
      <c r="BI133" s="56">
        <v>146584</v>
      </c>
      <c r="BJ133" s="56" t="s">
        <v>1242</v>
      </c>
      <c r="BK133" s="56">
        <v>215535</v>
      </c>
      <c r="BL133" s="56">
        <v>264</v>
      </c>
      <c r="BM133" s="56">
        <v>346991.5</v>
      </c>
      <c r="BN133" s="56">
        <v>115433.59999999999</v>
      </c>
      <c r="BO133" s="56">
        <v>17</v>
      </c>
      <c r="BP133" s="56">
        <v>483581</v>
      </c>
      <c r="BQ133" s="56">
        <v>32265</v>
      </c>
      <c r="BR133" s="56">
        <v>155942</v>
      </c>
      <c r="BS133" s="56">
        <v>123209</v>
      </c>
      <c r="BT133" s="56">
        <v>123151</v>
      </c>
      <c r="BU133" s="56">
        <v>31722</v>
      </c>
      <c r="BV133" s="56">
        <v>434024</v>
      </c>
      <c r="BW133" s="56">
        <v>35637</v>
      </c>
      <c r="BX133" s="56">
        <v>501926</v>
      </c>
      <c r="BY133" s="56">
        <v>165</v>
      </c>
      <c r="BZ133" s="56">
        <v>24627</v>
      </c>
      <c r="CA133" s="56">
        <v>12129</v>
      </c>
      <c r="CB133" s="56">
        <v>19826</v>
      </c>
      <c r="CC133" s="56">
        <v>3779</v>
      </c>
      <c r="CD133" s="56">
        <v>60361</v>
      </c>
      <c r="CE133" s="56">
        <v>60526</v>
      </c>
      <c r="CF133" s="56">
        <v>0</v>
      </c>
      <c r="CG133" s="56">
        <v>17425</v>
      </c>
      <c r="CH133" s="56">
        <v>2273</v>
      </c>
      <c r="CI133" s="56">
        <v>15613</v>
      </c>
      <c r="CJ133" s="56">
        <v>7574</v>
      </c>
      <c r="CK133" s="56">
        <v>6438</v>
      </c>
      <c r="CL133" s="56">
        <v>1932</v>
      </c>
      <c r="CM133" s="56">
        <v>0</v>
      </c>
      <c r="CN133" s="56">
        <v>357</v>
      </c>
      <c r="CO133" s="56">
        <v>35311</v>
      </c>
      <c r="CP133" s="56">
        <v>1098</v>
      </c>
      <c r="CQ133" s="56">
        <v>36409</v>
      </c>
      <c r="CR133" s="56">
        <v>0</v>
      </c>
      <c r="CS133" s="56">
        <v>805</v>
      </c>
      <c r="CT133" s="56">
        <v>127</v>
      </c>
      <c r="CU133" s="56">
        <v>1160</v>
      </c>
      <c r="DA133" s="56">
        <v>2092</v>
      </c>
      <c r="DB133" s="56">
        <v>2092</v>
      </c>
      <c r="DC133" s="56">
        <v>9.0299999999999994</v>
      </c>
      <c r="DD133" s="56">
        <v>73.16</v>
      </c>
      <c r="DE133" s="56">
        <v>82.19</v>
      </c>
      <c r="DF133" s="56">
        <v>404</v>
      </c>
      <c r="DG133" s="56">
        <v>9236.0499999999993</v>
      </c>
      <c r="DH133" s="56">
        <v>618828</v>
      </c>
      <c r="DI133" s="56">
        <v>187460</v>
      </c>
      <c r="DJ133" s="56">
        <v>514632</v>
      </c>
      <c r="DK133" s="56">
        <v>68378</v>
      </c>
      <c r="DL133" s="56">
        <v>1389298</v>
      </c>
      <c r="DM133" s="56">
        <v>26442</v>
      </c>
      <c r="DN133" s="56">
        <v>5497</v>
      </c>
      <c r="DO133" s="56">
        <v>11783</v>
      </c>
      <c r="DP133" s="56">
        <v>62510</v>
      </c>
      <c r="DQ133" s="56">
        <v>196117</v>
      </c>
      <c r="DR133" s="56">
        <v>36006</v>
      </c>
      <c r="DS133" s="56">
        <v>0</v>
      </c>
      <c r="DT133" s="56">
        <v>319</v>
      </c>
      <c r="DU133" s="56">
        <v>43722</v>
      </c>
      <c r="DV133" s="56">
        <v>80310</v>
      </c>
      <c r="DW133" s="56">
        <v>49097</v>
      </c>
      <c r="DX133" s="56">
        <v>73.8</v>
      </c>
      <c r="DY133" s="56">
        <v>81.599999999999994</v>
      </c>
      <c r="DZ133" s="56">
        <v>88.7</v>
      </c>
      <c r="EA133" s="56">
        <v>311395</v>
      </c>
      <c r="EB133" s="56">
        <v>5978</v>
      </c>
      <c r="EC133" s="56" t="s">
        <v>777</v>
      </c>
      <c r="ED133" s="56">
        <v>47901</v>
      </c>
      <c r="EE133" s="56">
        <v>143</v>
      </c>
      <c r="EF133" s="56">
        <v>997932</v>
      </c>
      <c r="EG133" s="56">
        <v>16121</v>
      </c>
      <c r="EH133" s="56" t="s">
        <v>55</v>
      </c>
      <c r="EI133" s="56">
        <v>17</v>
      </c>
      <c r="EJ133" s="56">
        <v>655545</v>
      </c>
      <c r="EK133" s="56">
        <v>112</v>
      </c>
      <c r="EL133" s="56">
        <v>150</v>
      </c>
      <c r="EM133" s="56">
        <v>2884609</v>
      </c>
      <c r="EN133" s="56">
        <v>840376</v>
      </c>
      <c r="EO133" s="56">
        <v>8449</v>
      </c>
      <c r="EP133" s="56">
        <v>188201</v>
      </c>
      <c r="EQ133" s="56">
        <v>121764</v>
      </c>
      <c r="ER133" s="56">
        <v>98091</v>
      </c>
      <c r="ES133" s="56">
        <v>31293</v>
      </c>
      <c r="ET133" s="56">
        <v>31430</v>
      </c>
      <c r="EU133" s="56">
        <v>38331</v>
      </c>
      <c r="EV133" s="56">
        <v>4622</v>
      </c>
      <c r="EW133" s="56">
        <v>14014</v>
      </c>
      <c r="EX133" s="56">
        <v>30000</v>
      </c>
      <c r="EY133" s="56">
        <v>42239.25</v>
      </c>
      <c r="EZ133" s="56">
        <v>18000</v>
      </c>
      <c r="FA133" s="56">
        <v>0</v>
      </c>
      <c r="FB133" s="56">
        <v>0</v>
      </c>
      <c r="FC133" s="56">
        <v>57162.75</v>
      </c>
      <c r="FD133" s="56">
        <v>30951.759999999998</v>
      </c>
      <c r="FE133" s="56">
        <v>12431.24</v>
      </c>
      <c r="FF133" s="56">
        <v>726980</v>
      </c>
      <c r="FG133" s="56">
        <v>105771</v>
      </c>
      <c r="FH133" s="56">
        <v>323824</v>
      </c>
      <c r="FI133" s="56">
        <v>39151</v>
      </c>
      <c r="FJ133" s="56">
        <v>0</v>
      </c>
      <c r="FK133" s="56">
        <v>5496</v>
      </c>
      <c r="FL133" s="56">
        <v>4926207</v>
      </c>
      <c r="FM133" s="56">
        <v>27333</v>
      </c>
      <c r="FN133" s="56">
        <v>24099</v>
      </c>
      <c r="FO133" s="56">
        <v>15126</v>
      </c>
      <c r="FP133" s="56">
        <v>34697</v>
      </c>
      <c r="FQ133" s="56">
        <v>49358</v>
      </c>
      <c r="FR133" s="56">
        <v>247799</v>
      </c>
      <c r="FS133" s="56">
        <v>290638</v>
      </c>
      <c r="FT133" s="56">
        <v>48369</v>
      </c>
      <c r="FU133" s="56">
        <v>100838</v>
      </c>
      <c r="FV133" s="56">
        <v>838257</v>
      </c>
      <c r="FW133" s="56">
        <v>4087950</v>
      </c>
      <c r="FX133" s="56" t="s">
        <v>554</v>
      </c>
      <c r="FY133" s="56">
        <v>3149194</v>
      </c>
      <c r="FZ133" s="56">
        <v>879400</v>
      </c>
      <c r="GA133" s="56">
        <v>480000</v>
      </c>
      <c r="GB133" s="56">
        <v>30000</v>
      </c>
      <c r="GC133" s="56">
        <v>4538594</v>
      </c>
      <c r="GD133" s="56">
        <v>837000</v>
      </c>
      <c r="GE133" s="56">
        <v>3701594</v>
      </c>
      <c r="GF133" s="56" t="s">
        <v>554</v>
      </c>
      <c r="GG133" s="56">
        <v>0</v>
      </c>
      <c r="GH133" s="56">
        <v>432123.05</v>
      </c>
      <c r="GI133" s="56">
        <v>20747.349999999999</v>
      </c>
      <c r="GJ133" s="56">
        <v>0</v>
      </c>
      <c r="GK133" s="56">
        <v>0</v>
      </c>
      <c r="GL133" s="56">
        <v>0</v>
      </c>
      <c r="GM133" s="56">
        <v>452870.39999999997</v>
      </c>
      <c r="GN133" s="56" t="s">
        <v>554</v>
      </c>
      <c r="GO133" s="56" t="s">
        <v>554</v>
      </c>
      <c r="GP133" s="56" t="s">
        <v>554</v>
      </c>
      <c r="GQ133" s="56" t="s">
        <v>554</v>
      </c>
      <c r="GR133" s="56" t="s">
        <v>554</v>
      </c>
      <c r="GS133" s="56" t="s">
        <v>554</v>
      </c>
      <c r="GT133" s="56" t="s">
        <v>554</v>
      </c>
      <c r="GU133" s="56" t="s">
        <v>7421</v>
      </c>
      <c r="GW133" s="56">
        <v>17</v>
      </c>
      <c r="GX133" s="56">
        <v>0</v>
      </c>
      <c r="GY133" s="56">
        <v>17</v>
      </c>
      <c r="GZ133" s="56">
        <v>0</v>
      </c>
      <c r="HA133" s="56">
        <v>0</v>
      </c>
      <c r="HB133" s="56">
        <v>0</v>
      </c>
    </row>
    <row r="134" spans="1:210" ht="12.75" customHeight="1" x14ac:dyDescent="0.3">
      <c r="A134" s="397" t="s">
        <v>208</v>
      </c>
      <c r="B134" s="423">
        <v>6</v>
      </c>
      <c r="C134" s="397" t="s">
        <v>16</v>
      </c>
      <c r="D134" s="397" t="s">
        <v>5218</v>
      </c>
      <c r="E134" s="56" t="s">
        <v>2433</v>
      </c>
      <c r="F134" s="398" t="s">
        <v>900</v>
      </c>
      <c r="G134" s="397">
        <v>25</v>
      </c>
      <c r="H134" s="397">
        <v>0</v>
      </c>
      <c r="I134" s="56" t="s">
        <v>6476</v>
      </c>
      <c r="J134" s="56" t="s">
        <v>38</v>
      </c>
      <c r="L134" s="56" t="s">
        <v>488</v>
      </c>
      <c r="M134" s="56">
        <v>0</v>
      </c>
      <c r="N134" s="56">
        <v>3</v>
      </c>
      <c r="O134" s="56">
        <v>1</v>
      </c>
      <c r="P134" s="56">
        <v>12</v>
      </c>
      <c r="Q134" s="56">
        <v>7</v>
      </c>
      <c r="R134" s="56">
        <v>2</v>
      </c>
      <c r="S134" s="56">
        <v>14</v>
      </c>
      <c r="T134" s="56">
        <v>1</v>
      </c>
      <c r="U134" s="56">
        <v>11</v>
      </c>
      <c r="V134" s="56">
        <v>19</v>
      </c>
      <c r="W134" s="56">
        <v>4</v>
      </c>
      <c r="X134" s="56">
        <v>2</v>
      </c>
      <c r="Y134" s="56">
        <v>0</v>
      </c>
      <c r="Z134" s="56">
        <v>0</v>
      </c>
      <c r="AA134" s="56">
        <v>76</v>
      </c>
      <c r="AB134" s="56">
        <v>0</v>
      </c>
      <c r="AC134" s="56">
        <v>0</v>
      </c>
      <c r="AD134" s="56">
        <v>0</v>
      </c>
      <c r="AE134" s="56">
        <v>0</v>
      </c>
      <c r="AF134" s="56">
        <v>0</v>
      </c>
      <c r="AG134" s="56">
        <v>0</v>
      </c>
      <c r="AH134" s="56">
        <v>0</v>
      </c>
      <c r="AI134" s="56">
        <v>0</v>
      </c>
      <c r="AJ134" s="56">
        <v>0</v>
      </c>
      <c r="AK134" s="56">
        <v>0</v>
      </c>
      <c r="AL134" s="56">
        <v>0</v>
      </c>
      <c r="AM134" s="56">
        <v>0</v>
      </c>
      <c r="AN134" s="56">
        <v>0</v>
      </c>
      <c r="AO134" s="56">
        <v>0</v>
      </c>
      <c r="AP134" s="56">
        <v>0</v>
      </c>
      <c r="AQ134" s="56">
        <v>0</v>
      </c>
      <c r="AR134" s="56">
        <v>3</v>
      </c>
      <c r="AS134" s="56">
        <v>1</v>
      </c>
      <c r="AT134" s="56">
        <v>12</v>
      </c>
      <c r="AU134" s="56">
        <v>7</v>
      </c>
      <c r="AV134" s="56">
        <v>2</v>
      </c>
      <c r="AW134" s="56">
        <v>14</v>
      </c>
      <c r="AX134" s="56">
        <v>1</v>
      </c>
      <c r="AY134" s="56">
        <v>11</v>
      </c>
      <c r="AZ134" s="56">
        <v>19</v>
      </c>
      <c r="BA134" s="56">
        <v>4</v>
      </c>
      <c r="BB134" s="56">
        <v>2</v>
      </c>
      <c r="BC134" s="56">
        <v>0</v>
      </c>
      <c r="BD134" s="56">
        <v>0</v>
      </c>
      <c r="BE134" s="56">
        <v>76</v>
      </c>
      <c r="BF134" s="56">
        <v>0</v>
      </c>
      <c r="BG134" s="56">
        <v>0</v>
      </c>
      <c r="BH134" s="56" t="s">
        <v>1274</v>
      </c>
      <c r="BI134" s="56">
        <v>277419</v>
      </c>
      <c r="BJ134" s="56" t="s">
        <v>1274</v>
      </c>
      <c r="BK134" s="56">
        <v>439511</v>
      </c>
      <c r="BL134" s="56">
        <v>601</v>
      </c>
      <c r="BM134" s="56">
        <v>1278271.3799999999</v>
      </c>
      <c r="BN134" s="56">
        <v>385934</v>
      </c>
      <c r="BO134" s="56">
        <v>73</v>
      </c>
      <c r="BP134" s="56">
        <v>1447633</v>
      </c>
      <c r="BQ134" s="56">
        <v>88022</v>
      </c>
      <c r="BR134" s="56">
        <v>746141</v>
      </c>
      <c r="BS134" s="56" t="s">
        <v>7388</v>
      </c>
      <c r="BT134" s="56">
        <v>514447</v>
      </c>
      <c r="BU134" s="56" t="s">
        <v>3483</v>
      </c>
      <c r="BV134" s="56">
        <v>1260588</v>
      </c>
      <c r="BW134" s="56">
        <v>54809</v>
      </c>
      <c r="BX134" s="56">
        <v>1403419</v>
      </c>
      <c r="BY134" s="56">
        <v>2062</v>
      </c>
      <c r="BZ134" s="56">
        <v>95727</v>
      </c>
      <c r="CA134" s="56" t="s">
        <v>7389</v>
      </c>
      <c r="CB134" s="56">
        <v>66593</v>
      </c>
      <c r="CC134" s="56" t="s">
        <v>7390</v>
      </c>
      <c r="CD134" s="56">
        <v>162320</v>
      </c>
      <c r="CE134" s="56">
        <v>164382</v>
      </c>
      <c r="CF134" s="56">
        <v>0</v>
      </c>
      <c r="CG134" s="56">
        <v>39872</v>
      </c>
      <c r="CH134" s="56">
        <v>2170</v>
      </c>
      <c r="CI134" s="56">
        <v>72707</v>
      </c>
      <c r="CJ134" s="56">
        <v>15614</v>
      </c>
      <c r="CK134" s="56">
        <v>200</v>
      </c>
      <c r="CL134" s="56">
        <v>9456</v>
      </c>
      <c r="CM134" s="56">
        <v>0</v>
      </c>
      <c r="CN134" s="56">
        <v>0</v>
      </c>
      <c r="CO134" s="56">
        <v>114749</v>
      </c>
      <c r="CP134" s="56" t="s">
        <v>7422</v>
      </c>
      <c r="CQ134" s="56">
        <v>114749</v>
      </c>
      <c r="CR134" s="56">
        <v>0</v>
      </c>
      <c r="CS134" s="56">
        <v>3209</v>
      </c>
      <c r="CT134" s="56">
        <v>17</v>
      </c>
      <c r="CU134" s="56">
        <v>3864</v>
      </c>
      <c r="DA134" s="56">
        <v>7090</v>
      </c>
      <c r="DB134" s="56">
        <v>7090</v>
      </c>
      <c r="DC134" s="56">
        <v>0</v>
      </c>
      <c r="DD134" s="56">
        <v>236.7</v>
      </c>
      <c r="DE134" s="56">
        <v>236.7</v>
      </c>
      <c r="DF134" s="56">
        <v>1193</v>
      </c>
      <c r="DG134" s="56">
        <v>48285</v>
      </c>
      <c r="DH134" s="56">
        <v>2198008</v>
      </c>
      <c r="DI134" s="56" t="s">
        <v>7378</v>
      </c>
      <c r="DJ134" s="56">
        <v>1486903</v>
      </c>
      <c r="DK134" s="56" t="s">
        <v>7379</v>
      </c>
      <c r="DL134" s="56">
        <v>3684911</v>
      </c>
      <c r="DM134" s="56">
        <v>66283</v>
      </c>
      <c r="DN134" s="56">
        <v>1945</v>
      </c>
      <c r="DO134" s="56">
        <v>66121</v>
      </c>
      <c r="DP134" s="56">
        <v>112809</v>
      </c>
      <c r="DQ134" s="56">
        <v>172298</v>
      </c>
      <c r="DR134" s="56">
        <v>119310</v>
      </c>
      <c r="DS134" s="56">
        <v>0</v>
      </c>
      <c r="DT134" s="56">
        <v>0</v>
      </c>
      <c r="DU134" s="56">
        <v>134349</v>
      </c>
      <c r="DV134" s="56">
        <v>540240</v>
      </c>
      <c r="DW134" s="56">
        <v>420058</v>
      </c>
      <c r="DX134" s="56">
        <v>49</v>
      </c>
      <c r="DY134" s="56">
        <v>76</v>
      </c>
      <c r="DZ134" s="56">
        <v>85</v>
      </c>
      <c r="EA134" s="56" t="s">
        <v>554</v>
      </c>
      <c r="EB134" s="56" t="s">
        <v>554</v>
      </c>
      <c r="EC134" s="56" t="s">
        <v>554</v>
      </c>
      <c r="ED134" s="56">
        <v>223044</v>
      </c>
      <c r="EE134" s="56">
        <v>790</v>
      </c>
      <c r="EF134" s="56">
        <v>4467066</v>
      </c>
      <c r="EG134" s="56" t="s">
        <v>554</v>
      </c>
      <c r="EH134" s="56" t="s">
        <v>55</v>
      </c>
      <c r="EI134" s="56">
        <v>73</v>
      </c>
      <c r="EJ134" s="56">
        <v>7447846</v>
      </c>
      <c r="EK134" s="56">
        <v>655</v>
      </c>
      <c r="EL134" s="56">
        <v>1491</v>
      </c>
      <c r="EM134" s="56">
        <v>8396103.5800000001</v>
      </c>
      <c r="EN134" s="56">
        <v>2955619.45</v>
      </c>
      <c r="EO134" s="56">
        <v>9730.5632505186841</v>
      </c>
      <c r="EP134" s="56">
        <v>406584.16999999835</v>
      </c>
      <c r="EQ134" s="56">
        <v>189311.01999999836</v>
      </c>
      <c r="ER134" s="56">
        <v>332999.85840000131</v>
      </c>
      <c r="ES134" s="56">
        <v>45409.071600000178</v>
      </c>
      <c r="ET134" s="56">
        <v>39433.359999999986</v>
      </c>
      <c r="EU134" s="56">
        <v>123536.65999999993</v>
      </c>
      <c r="EV134" s="56" t="s">
        <v>3426</v>
      </c>
      <c r="EW134" s="56">
        <v>52547.109999999993</v>
      </c>
      <c r="EX134" s="56">
        <v>188769.89370701177</v>
      </c>
      <c r="EY134" s="56" t="s">
        <v>3447</v>
      </c>
      <c r="EZ134" s="56" t="s">
        <v>3447</v>
      </c>
      <c r="FA134" s="56">
        <v>0</v>
      </c>
      <c r="FB134" s="56">
        <v>0</v>
      </c>
      <c r="FC134" s="56">
        <v>402507.53304246976</v>
      </c>
      <c r="FD134" s="56">
        <v>32545.75</v>
      </c>
      <c r="FE134" s="56">
        <v>0</v>
      </c>
      <c r="FF134" s="56">
        <v>1823374.9899999986</v>
      </c>
      <c r="FG134" s="56">
        <v>2695539.18</v>
      </c>
      <c r="FH134" s="56">
        <v>480172.03000000154</v>
      </c>
      <c r="FI134" s="56">
        <v>235099.8</v>
      </c>
      <c r="FJ134" s="56">
        <v>441.38</v>
      </c>
      <c r="FK134" s="56">
        <v>4126589.72</v>
      </c>
      <c r="FL134" s="56">
        <v>20712940.130000003</v>
      </c>
      <c r="FM134" s="56">
        <v>142811.9500000012</v>
      </c>
      <c r="FN134" s="56">
        <v>7894.2999999999993</v>
      </c>
      <c r="FO134" s="56">
        <v>210012.82999999996</v>
      </c>
      <c r="FP134" s="56">
        <v>61655.719999999528</v>
      </c>
      <c r="FQ134" s="56">
        <v>168562.59000000128</v>
      </c>
      <c r="FR134" s="56">
        <v>0</v>
      </c>
      <c r="FS134" s="56">
        <v>126533.51999999999</v>
      </c>
      <c r="FT134" s="56">
        <v>426220.30999999808</v>
      </c>
      <c r="FU134" s="56">
        <v>0</v>
      </c>
      <c r="FV134" s="56">
        <v>1143691.22</v>
      </c>
      <c r="FW134" s="56">
        <v>19569248.910000004</v>
      </c>
      <c r="FX134" s="56" t="s">
        <v>554</v>
      </c>
      <c r="FY134" s="56">
        <v>8501239.4600000009</v>
      </c>
      <c r="FZ134" s="56">
        <v>2916083.51</v>
      </c>
      <c r="GA134" s="56">
        <v>1833865.1700000002</v>
      </c>
      <c r="GB134" s="56">
        <v>9966977.5099999979</v>
      </c>
      <c r="GC134" s="56">
        <v>23218165.649999999</v>
      </c>
      <c r="GD134" s="56">
        <v>1619326.02</v>
      </c>
      <c r="GE134" s="56">
        <v>21598839.629999999</v>
      </c>
      <c r="GF134" s="56" t="s">
        <v>554</v>
      </c>
      <c r="GG134" s="56">
        <v>0</v>
      </c>
      <c r="GH134" s="56">
        <v>0</v>
      </c>
      <c r="GI134" s="56">
        <v>0</v>
      </c>
      <c r="GJ134" s="56">
        <v>0</v>
      </c>
      <c r="GK134" s="56">
        <v>0</v>
      </c>
      <c r="GL134" s="56">
        <v>0</v>
      </c>
      <c r="GM134" s="56">
        <v>0</v>
      </c>
      <c r="GN134" s="56" t="s">
        <v>7423</v>
      </c>
      <c r="GO134" s="56" t="s">
        <v>554</v>
      </c>
      <c r="GP134" s="56" t="s">
        <v>554</v>
      </c>
      <c r="GQ134" s="56" t="s">
        <v>7424</v>
      </c>
      <c r="GR134" s="56" t="s">
        <v>554</v>
      </c>
      <c r="GS134" s="56" t="s">
        <v>554</v>
      </c>
      <c r="GT134" s="56" t="s">
        <v>7425</v>
      </c>
      <c r="GU134" s="56" t="s">
        <v>554</v>
      </c>
      <c r="GW134" s="56">
        <v>76</v>
      </c>
      <c r="GX134" s="56">
        <v>0</v>
      </c>
      <c r="GY134" s="56">
        <v>75</v>
      </c>
      <c r="GZ134" s="56">
        <v>1</v>
      </c>
      <c r="HA134" s="56">
        <v>0</v>
      </c>
      <c r="HB134" s="56">
        <v>0</v>
      </c>
    </row>
    <row r="135" spans="1:210" ht="12.75" customHeight="1" x14ac:dyDescent="0.3">
      <c r="A135" s="397" t="s">
        <v>208</v>
      </c>
      <c r="B135" s="423">
        <v>7</v>
      </c>
      <c r="C135" s="397" t="s">
        <v>16</v>
      </c>
      <c r="D135" s="397" t="s">
        <v>5219</v>
      </c>
      <c r="E135" s="56" t="s">
        <v>2434</v>
      </c>
      <c r="F135" s="398" t="s">
        <v>900</v>
      </c>
      <c r="G135" s="397">
        <v>25</v>
      </c>
      <c r="H135" s="397">
        <v>0</v>
      </c>
      <c r="I135" s="56" t="s">
        <v>6476</v>
      </c>
      <c r="J135" s="56" t="s">
        <v>38</v>
      </c>
      <c r="L135" s="56" t="s">
        <v>490</v>
      </c>
      <c r="M135" s="56" t="s">
        <v>554</v>
      </c>
      <c r="N135" s="56" t="s">
        <v>554</v>
      </c>
      <c r="O135" s="56" t="s">
        <v>554</v>
      </c>
      <c r="P135" s="56" t="s">
        <v>554</v>
      </c>
      <c r="Q135" s="56" t="s">
        <v>554</v>
      </c>
      <c r="R135" s="56" t="s">
        <v>554</v>
      </c>
      <c r="S135" s="56" t="s">
        <v>554</v>
      </c>
      <c r="T135" s="56" t="s">
        <v>554</v>
      </c>
      <c r="U135" s="56" t="s">
        <v>554</v>
      </c>
      <c r="V135" s="56" t="s">
        <v>554</v>
      </c>
      <c r="W135" s="56" t="s">
        <v>554</v>
      </c>
      <c r="X135" s="56" t="s">
        <v>554</v>
      </c>
      <c r="Y135" s="56" t="s">
        <v>554</v>
      </c>
      <c r="Z135" s="56" t="s">
        <v>554</v>
      </c>
      <c r="AA135" s="56" t="s">
        <v>554</v>
      </c>
      <c r="AB135" s="56" t="s">
        <v>554</v>
      </c>
      <c r="AC135" s="56" t="s">
        <v>554</v>
      </c>
      <c r="AD135" s="56" t="s">
        <v>554</v>
      </c>
      <c r="AE135" s="56" t="s">
        <v>554</v>
      </c>
      <c r="AF135" s="56" t="s">
        <v>554</v>
      </c>
      <c r="AG135" s="56" t="s">
        <v>554</v>
      </c>
      <c r="AH135" s="56" t="s">
        <v>554</v>
      </c>
      <c r="AI135" s="56" t="s">
        <v>554</v>
      </c>
      <c r="AJ135" s="56" t="s">
        <v>554</v>
      </c>
      <c r="AK135" s="56" t="s">
        <v>554</v>
      </c>
      <c r="AL135" s="56" t="s">
        <v>554</v>
      </c>
      <c r="AM135" s="56" t="s">
        <v>554</v>
      </c>
      <c r="AN135" s="56" t="s">
        <v>554</v>
      </c>
      <c r="AO135" s="56" t="s">
        <v>554</v>
      </c>
      <c r="AP135" s="56" t="s">
        <v>554</v>
      </c>
      <c r="AQ135" s="56" t="s">
        <v>554</v>
      </c>
      <c r="AR135" s="56" t="s">
        <v>554</v>
      </c>
      <c r="AS135" s="56" t="s">
        <v>554</v>
      </c>
      <c r="AT135" s="56" t="s">
        <v>554</v>
      </c>
      <c r="AU135" s="56" t="s">
        <v>554</v>
      </c>
      <c r="AV135" s="56" t="s">
        <v>554</v>
      </c>
      <c r="AW135" s="56" t="s">
        <v>554</v>
      </c>
      <c r="AX135" s="56" t="s">
        <v>554</v>
      </c>
      <c r="AY135" s="56" t="s">
        <v>554</v>
      </c>
      <c r="AZ135" s="56" t="s">
        <v>554</v>
      </c>
      <c r="BA135" s="56" t="s">
        <v>554</v>
      </c>
      <c r="BB135" s="56" t="s">
        <v>554</v>
      </c>
      <c r="BC135" s="56" t="s">
        <v>554</v>
      </c>
      <c r="BD135" s="56" t="s">
        <v>554</v>
      </c>
      <c r="BE135" s="56" t="s">
        <v>554</v>
      </c>
      <c r="BF135" s="56" t="s">
        <v>554</v>
      </c>
      <c r="BG135" s="56" t="s">
        <v>554</v>
      </c>
      <c r="BH135" s="56" t="s">
        <v>554</v>
      </c>
      <c r="BI135" s="56" t="s">
        <v>554</v>
      </c>
      <c r="BJ135" s="56" t="s">
        <v>554</v>
      </c>
      <c r="BK135" s="56" t="s">
        <v>554</v>
      </c>
      <c r="BL135" s="56" t="s">
        <v>554</v>
      </c>
      <c r="BM135" s="56" t="s">
        <v>554</v>
      </c>
      <c r="BN135" s="56" t="s">
        <v>554</v>
      </c>
      <c r="BO135" s="56" t="s">
        <v>554</v>
      </c>
      <c r="BP135" s="56" t="s">
        <v>554</v>
      </c>
      <c r="BQ135" s="56" t="s">
        <v>554</v>
      </c>
      <c r="BR135" s="56" t="s">
        <v>554</v>
      </c>
      <c r="BS135" s="56" t="s">
        <v>554</v>
      </c>
      <c r="BT135" s="56" t="s">
        <v>554</v>
      </c>
      <c r="BU135" s="56" t="s">
        <v>554</v>
      </c>
      <c r="BV135" s="56" t="s">
        <v>554</v>
      </c>
      <c r="BW135" s="56" t="s">
        <v>554</v>
      </c>
      <c r="BX135" s="56" t="s">
        <v>554</v>
      </c>
      <c r="BY135" s="56" t="s">
        <v>554</v>
      </c>
      <c r="BZ135" s="56" t="s">
        <v>554</v>
      </c>
      <c r="CA135" s="56" t="s">
        <v>554</v>
      </c>
      <c r="CB135" s="56" t="s">
        <v>554</v>
      </c>
      <c r="CC135" s="56" t="s">
        <v>554</v>
      </c>
      <c r="CD135" s="56" t="s">
        <v>554</v>
      </c>
      <c r="CE135" s="56" t="s">
        <v>554</v>
      </c>
      <c r="CF135" s="56" t="s">
        <v>554</v>
      </c>
      <c r="CG135" s="56" t="s">
        <v>554</v>
      </c>
      <c r="CH135" s="56" t="s">
        <v>554</v>
      </c>
      <c r="CI135" s="56" t="s">
        <v>554</v>
      </c>
      <c r="CJ135" s="56" t="s">
        <v>554</v>
      </c>
      <c r="CK135" s="56" t="s">
        <v>554</v>
      </c>
      <c r="CL135" s="56" t="s">
        <v>554</v>
      </c>
      <c r="CM135" s="56" t="s">
        <v>554</v>
      </c>
      <c r="CN135" s="56" t="s">
        <v>554</v>
      </c>
      <c r="CO135" s="56" t="s">
        <v>554</v>
      </c>
      <c r="CP135" s="56" t="s">
        <v>554</v>
      </c>
      <c r="CQ135" s="56" t="s">
        <v>554</v>
      </c>
      <c r="CR135" s="56" t="s">
        <v>554</v>
      </c>
      <c r="CS135" s="56" t="s">
        <v>554</v>
      </c>
      <c r="CT135" s="56" t="s">
        <v>554</v>
      </c>
      <c r="CU135" s="56" t="s">
        <v>554</v>
      </c>
      <c r="DA135" s="56" t="s">
        <v>554</v>
      </c>
      <c r="DB135" s="56" t="s">
        <v>554</v>
      </c>
      <c r="DC135" s="56" t="s">
        <v>554</v>
      </c>
      <c r="DD135" s="56" t="s">
        <v>554</v>
      </c>
      <c r="DE135" s="56" t="s">
        <v>554</v>
      </c>
      <c r="DF135" s="56" t="s">
        <v>554</v>
      </c>
      <c r="DG135" s="56" t="s">
        <v>554</v>
      </c>
      <c r="DH135" s="56" t="s">
        <v>554</v>
      </c>
      <c r="DI135" s="56" t="s">
        <v>554</v>
      </c>
      <c r="DJ135" s="56" t="s">
        <v>554</v>
      </c>
      <c r="DK135" s="56" t="s">
        <v>554</v>
      </c>
      <c r="DL135" s="56" t="s">
        <v>554</v>
      </c>
      <c r="DM135" s="56" t="s">
        <v>554</v>
      </c>
      <c r="DN135" s="56" t="s">
        <v>554</v>
      </c>
      <c r="DO135" s="56" t="s">
        <v>554</v>
      </c>
      <c r="DP135" s="56" t="s">
        <v>554</v>
      </c>
      <c r="DQ135" s="56" t="s">
        <v>554</v>
      </c>
      <c r="DR135" s="56" t="s">
        <v>554</v>
      </c>
      <c r="DS135" s="56" t="s">
        <v>554</v>
      </c>
      <c r="DT135" s="56" t="s">
        <v>554</v>
      </c>
      <c r="DU135" s="56" t="s">
        <v>554</v>
      </c>
      <c r="DV135" s="56" t="s">
        <v>554</v>
      </c>
      <c r="DW135" s="56" t="s">
        <v>554</v>
      </c>
      <c r="DX135" s="56" t="s">
        <v>554</v>
      </c>
      <c r="DY135" s="56" t="s">
        <v>554</v>
      </c>
      <c r="DZ135" s="56" t="s">
        <v>554</v>
      </c>
      <c r="EA135" s="56" t="s">
        <v>554</v>
      </c>
      <c r="EB135" s="56" t="s">
        <v>554</v>
      </c>
      <c r="EC135" s="56" t="s">
        <v>554</v>
      </c>
      <c r="ED135" s="56" t="s">
        <v>554</v>
      </c>
      <c r="EE135" s="56" t="s">
        <v>554</v>
      </c>
      <c r="EF135" s="56" t="s">
        <v>554</v>
      </c>
      <c r="EG135" s="56" t="s">
        <v>554</v>
      </c>
      <c r="EH135" s="56" t="s">
        <v>554</v>
      </c>
      <c r="EI135" s="56" t="s">
        <v>554</v>
      </c>
      <c r="EJ135" s="56" t="s">
        <v>554</v>
      </c>
      <c r="EK135" s="56" t="s">
        <v>554</v>
      </c>
      <c r="EL135" s="56" t="s">
        <v>554</v>
      </c>
      <c r="EM135" s="56" t="s">
        <v>554</v>
      </c>
      <c r="EN135" s="56" t="s">
        <v>554</v>
      </c>
      <c r="EO135" s="56" t="s">
        <v>554</v>
      </c>
      <c r="EP135" s="56" t="s">
        <v>554</v>
      </c>
      <c r="EQ135" s="56" t="s">
        <v>554</v>
      </c>
      <c r="ER135" s="56" t="s">
        <v>554</v>
      </c>
      <c r="ES135" s="56" t="s">
        <v>554</v>
      </c>
      <c r="ET135" s="56" t="s">
        <v>554</v>
      </c>
      <c r="EU135" s="56" t="s">
        <v>554</v>
      </c>
      <c r="EV135" s="56" t="s">
        <v>554</v>
      </c>
      <c r="EW135" s="56" t="s">
        <v>554</v>
      </c>
      <c r="EX135" s="56" t="s">
        <v>554</v>
      </c>
      <c r="EY135" s="56" t="s">
        <v>554</v>
      </c>
      <c r="EZ135" s="56" t="s">
        <v>554</v>
      </c>
      <c r="FA135" s="56" t="s">
        <v>554</v>
      </c>
      <c r="FB135" s="56" t="s">
        <v>554</v>
      </c>
      <c r="FC135" s="56" t="s">
        <v>554</v>
      </c>
      <c r="FD135" s="56" t="s">
        <v>554</v>
      </c>
      <c r="FE135" s="56" t="s">
        <v>554</v>
      </c>
      <c r="FF135" s="56" t="s">
        <v>554</v>
      </c>
      <c r="FG135" s="56" t="s">
        <v>554</v>
      </c>
      <c r="FH135" s="56" t="s">
        <v>554</v>
      </c>
      <c r="FI135" s="56" t="s">
        <v>554</v>
      </c>
      <c r="FJ135" s="56" t="s">
        <v>554</v>
      </c>
      <c r="FK135" s="56" t="s">
        <v>554</v>
      </c>
      <c r="FL135" s="56" t="s">
        <v>554</v>
      </c>
      <c r="FM135" s="56" t="s">
        <v>554</v>
      </c>
      <c r="FN135" s="56" t="s">
        <v>554</v>
      </c>
      <c r="FO135" s="56" t="s">
        <v>554</v>
      </c>
      <c r="FP135" s="56" t="s">
        <v>554</v>
      </c>
      <c r="FQ135" s="56" t="s">
        <v>554</v>
      </c>
      <c r="FR135" s="56" t="s">
        <v>554</v>
      </c>
      <c r="FS135" s="56" t="s">
        <v>554</v>
      </c>
      <c r="FT135" s="56" t="s">
        <v>554</v>
      </c>
      <c r="FU135" s="56" t="s">
        <v>554</v>
      </c>
      <c r="FV135" s="56" t="s">
        <v>554</v>
      </c>
      <c r="FW135" s="56" t="s">
        <v>554</v>
      </c>
      <c r="FX135" s="56" t="s">
        <v>554</v>
      </c>
      <c r="FY135" s="56" t="s">
        <v>554</v>
      </c>
      <c r="FZ135" s="56" t="s">
        <v>554</v>
      </c>
      <c r="GA135" s="56" t="s">
        <v>554</v>
      </c>
      <c r="GB135" s="56" t="s">
        <v>554</v>
      </c>
      <c r="GC135" s="56" t="s">
        <v>554</v>
      </c>
      <c r="GD135" s="56" t="s">
        <v>554</v>
      </c>
      <c r="GE135" s="56" t="s">
        <v>554</v>
      </c>
      <c r="GF135" s="56" t="s">
        <v>554</v>
      </c>
      <c r="GG135" s="56" t="s">
        <v>554</v>
      </c>
      <c r="GH135" s="56" t="s">
        <v>554</v>
      </c>
      <c r="GI135" s="56" t="s">
        <v>554</v>
      </c>
      <c r="GJ135" s="56" t="s">
        <v>554</v>
      </c>
      <c r="GK135" s="56" t="s">
        <v>554</v>
      </c>
      <c r="GL135" s="56" t="s">
        <v>554</v>
      </c>
      <c r="GM135" s="56" t="s">
        <v>554</v>
      </c>
      <c r="GN135" s="56" t="s">
        <v>554</v>
      </c>
      <c r="GO135" s="56" t="s">
        <v>554</v>
      </c>
      <c r="GP135" s="56" t="s">
        <v>554</v>
      </c>
      <c r="GQ135" s="56" t="s">
        <v>554</v>
      </c>
      <c r="GR135" s="56" t="s">
        <v>554</v>
      </c>
      <c r="GS135" s="56" t="s">
        <v>554</v>
      </c>
      <c r="GT135" s="56" t="s">
        <v>554</v>
      </c>
      <c r="GU135" s="56" t="s">
        <v>554</v>
      </c>
      <c r="GW135" s="56" t="s">
        <v>554</v>
      </c>
      <c r="GX135" s="56" t="s">
        <v>554</v>
      </c>
      <c r="GY135" s="56" t="s">
        <v>554</v>
      </c>
      <c r="GZ135" s="56" t="s">
        <v>554</v>
      </c>
      <c r="HA135" s="56" t="s">
        <v>554</v>
      </c>
      <c r="HB135" s="56" t="s">
        <v>554</v>
      </c>
    </row>
    <row r="136" spans="1:210" ht="12.75" customHeight="1" x14ac:dyDescent="0.3">
      <c r="A136" s="397" t="s">
        <v>208</v>
      </c>
      <c r="B136" s="423">
        <v>8</v>
      </c>
      <c r="C136" s="397" t="s">
        <v>16</v>
      </c>
      <c r="D136" s="397" t="s">
        <v>5220</v>
      </c>
      <c r="E136" s="56" t="s">
        <v>2435</v>
      </c>
      <c r="F136" s="398" t="s">
        <v>900</v>
      </c>
      <c r="G136" s="397">
        <v>9</v>
      </c>
      <c r="H136" s="397">
        <v>0</v>
      </c>
      <c r="I136" s="56" t="s">
        <v>6476</v>
      </c>
      <c r="J136" s="56" t="s">
        <v>38</v>
      </c>
      <c r="L136" s="56" t="s">
        <v>492</v>
      </c>
      <c r="M136" s="56">
        <v>1</v>
      </c>
      <c r="N136" s="56">
        <v>2</v>
      </c>
      <c r="O136" s="56">
        <v>9</v>
      </c>
      <c r="P136" s="56">
        <v>3</v>
      </c>
      <c r="Q136" s="56">
        <v>6</v>
      </c>
      <c r="R136" s="56">
        <v>9</v>
      </c>
      <c r="S136" s="56">
        <v>3</v>
      </c>
      <c r="T136" s="56">
        <v>3</v>
      </c>
      <c r="U136" s="56">
        <v>6</v>
      </c>
      <c r="V136" s="56">
        <v>7</v>
      </c>
      <c r="W136" s="56">
        <v>3</v>
      </c>
      <c r="X136" s="56">
        <v>0</v>
      </c>
      <c r="Y136" s="56">
        <v>0</v>
      </c>
      <c r="Z136" s="56">
        <v>0</v>
      </c>
      <c r="AA136" s="56">
        <v>52</v>
      </c>
      <c r="AB136" s="56">
        <v>0</v>
      </c>
      <c r="AC136" s="56">
        <v>0</v>
      </c>
      <c r="AD136" s="56">
        <v>0</v>
      </c>
      <c r="AE136" s="56">
        <v>0</v>
      </c>
      <c r="AF136" s="56">
        <v>0</v>
      </c>
      <c r="AG136" s="56">
        <v>0</v>
      </c>
      <c r="AH136" s="56">
        <v>0</v>
      </c>
      <c r="AI136" s="56">
        <v>1</v>
      </c>
      <c r="AJ136" s="56">
        <v>0</v>
      </c>
      <c r="AK136" s="56">
        <v>0</v>
      </c>
      <c r="AL136" s="56">
        <v>0</v>
      </c>
      <c r="AM136" s="56">
        <v>0</v>
      </c>
      <c r="AN136" s="56">
        <v>0</v>
      </c>
      <c r="AO136" s="56">
        <v>0</v>
      </c>
      <c r="AP136" s="56">
        <v>1</v>
      </c>
      <c r="AQ136" s="56">
        <v>1</v>
      </c>
      <c r="AR136" s="56">
        <v>2</v>
      </c>
      <c r="AS136" s="56">
        <v>9</v>
      </c>
      <c r="AT136" s="56">
        <v>3</v>
      </c>
      <c r="AU136" s="56">
        <v>6</v>
      </c>
      <c r="AV136" s="56">
        <v>9</v>
      </c>
      <c r="AW136" s="56">
        <v>3</v>
      </c>
      <c r="AX136" s="56">
        <v>4</v>
      </c>
      <c r="AY136" s="56">
        <v>6</v>
      </c>
      <c r="AZ136" s="56">
        <v>7</v>
      </c>
      <c r="BA136" s="56">
        <v>3</v>
      </c>
      <c r="BB136" s="56">
        <v>0</v>
      </c>
      <c r="BC136" s="56">
        <v>0</v>
      </c>
      <c r="BD136" s="56">
        <v>0</v>
      </c>
      <c r="BE136" s="56">
        <v>53</v>
      </c>
      <c r="BF136" s="56">
        <v>0</v>
      </c>
      <c r="BG136" s="56">
        <v>0</v>
      </c>
      <c r="BH136" s="56" t="s">
        <v>6538</v>
      </c>
      <c r="BI136" s="56">
        <v>224064</v>
      </c>
      <c r="BJ136" s="56" t="s">
        <v>6538</v>
      </c>
      <c r="BK136" s="56">
        <v>530464</v>
      </c>
      <c r="BL136" s="56">
        <v>343</v>
      </c>
      <c r="BM136" s="56">
        <v>761985</v>
      </c>
      <c r="BN136" s="56">
        <v>238199</v>
      </c>
      <c r="BO136" s="56">
        <v>52</v>
      </c>
      <c r="BP136" s="56">
        <v>1423100</v>
      </c>
      <c r="BQ136" s="56">
        <v>56889</v>
      </c>
      <c r="BR136" s="56">
        <v>367704</v>
      </c>
      <c r="BS136" s="56">
        <v>388159</v>
      </c>
      <c r="BT136" s="56">
        <v>417757</v>
      </c>
      <c r="BU136" s="56">
        <v>94070</v>
      </c>
      <c r="BV136" s="56">
        <v>1267690</v>
      </c>
      <c r="BW136" s="56">
        <v>0</v>
      </c>
      <c r="BX136" s="56">
        <v>1324579</v>
      </c>
      <c r="BY136" s="56">
        <v>451</v>
      </c>
      <c r="BZ136" s="56">
        <v>66486</v>
      </c>
      <c r="CA136" s="56">
        <v>34674</v>
      </c>
      <c r="CB136" s="56">
        <v>52549</v>
      </c>
      <c r="CC136" s="56">
        <v>7556</v>
      </c>
      <c r="CD136" s="56">
        <v>161265</v>
      </c>
      <c r="CE136" s="56">
        <v>161716</v>
      </c>
      <c r="CF136" s="56">
        <v>0</v>
      </c>
      <c r="CG136" s="56">
        <v>42545</v>
      </c>
      <c r="CH136" s="56">
        <v>8290</v>
      </c>
      <c r="CI136" s="56">
        <v>13065</v>
      </c>
      <c r="CJ136" s="56">
        <v>27724</v>
      </c>
      <c r="CK136" s="56">
        <v>14436</v>
      </c>
      <c r="CL136" s="56">
        <v>11808</v>
      </c>
      <c r="CM136" s="56">
        <v>0</v>
      </c>
      <c r="CN136" s="56">
        <v>0</v>
      </c>
      <c r="CO136" s="56">
        <v>63900</v>
      </c>
      <c r="CP136" s="56">
        <v>0</v>
      </c>
      <c r="CQ136" s="56">
        <v>63900</v>
      </c>
      <c r="CR136" s="56">
        <v>0</v>
      </c>
      <c r="CS136" s="56">
        <v>1355</v>
      </c>
      <c r="CT136" s="56">
        <v>1339</v>
      </c>
      <c r="CU136" s="56">
        <v>0</v>
      </c>
      <c r="DA136" s="56">
        <v>2694</v>
      </c>
      <c r="DB136" s="56">
        <v>2694</v>
      </c>
      <c r="DC136" s="56" t="s">
        <v>7412</v>
      </c>
      <c r="DD136" s="56">
        <v>294.20999999999998</v>
      </c>
      <c r="DE136" s="56">
        <v>294.20999999999998</v>
      </c>
      <c r="DF136" s="56" t="s">
        <v>554</v>
      </c>
      <c r="DG136" s="56">
        <v>42408.47</v>
      </c>
      <c r="DH136" s="56">
        <v>1841528</v>
      </c>
      <c r="DI136" s="56">
        <v>784571</v>
      </c>
      <c r="DJ136" s="56">
        <v>1984410</v>
      </c>
      <c r="DK136" s="56">
        <v>282558</v>
      </c>
      <c r="DL136" s="56">
        <v>4893067</v>
      </c>
      <c r="DM136" s="56">
        <v>96406</v>
      </c>
      <c r="DN136" s="56">
        <v>23513</v>
      </c>
      <c r="DO136" s="56">
        <v>13214</v>
      </c>
      <c r="DP136" s="56">
        <v>296726</v>
      </c>
      <c r="DQ136" s="56">
        <v>471751</v>
      </c>
      <c r="DR136" s="56">
        <v>249109</v>
      </c>
      <c r="DS136" s="56">
        <v>0</v>
      </c>
      <c r="DT136" s="56">
        <v>0</v>
      </c>
      <c r="DU136" s="56">
        <v>133133</v>
      </c>
      <c r="DV136" s="56">
        <v>240127</v>
      </c>
      <c r="DW136" s="56">
        <v>116251</v>
      </c>
      <c r="DX136" s="56">
        <v>60</v>
      </c>
      <c r="DY136" s="56">
        <v>65</v>
      </c>
      <c r="DZ136" s="56">
        <v>70</v>
      </c>
      <c r="EA136" s="56" t="s">
        <v>554</v>
      </c>
      <c r="EB136" s="56" t="s">
        <v>554</v>
      </c>
      <c r="EC136" s="56" t="s">
        <v>554</v>
      </c>
      <c r="ED136" s="56">
        <v>161458</v>
      </c>
      <c r="EE136" s="56">
        <v>819</v>
      </c>
      <c r="EF136" s="56">
        <v>4739564</v>
      </c>
      <c r="EG136" s="56">
        <v>0</v>
      </c>
      <c r="EH136" s="56" t="s">
        <v>554</v>
      </c>
      <c r="EI136" s="56">
        <v>45</v>
      </c>
      <c r="EJ136" s="56">
        <v>1769747</v>
      </c>
      <c r="EK136" s="56">
        <v>1704</v>
      </c>
      <c r="EL136" s="56">
        <v>615</v>
      </c>
      <c r="EM136" s="56">
        <v>8295470</v>
      </c>
      <c r="EN136" s="56">
        <v>2594294</v>
      </c>
      <c r="EO136" s="56">
        <v>1648</v>
      </c>
      <c r="EP136" s="56">
        <v>486924</v>
      </c>
      <c r="EQ136" s="56">
        <v>174167</v>
      </c>
      <c r="ER136" s="56">
        <v>661799</v>
      </c>
      <c r="ES136" s="56" t="s">
        <v>3439</v>
      </c>
      <c r="ET136" s="56">
        <v>26433</v>
      </c>
      <c r="EU136" s="56">
        <v>57743</v>
      </c>
      <c r="EV136" s="56" t="s">
        <v>6537</v>
      </c>
      <c r="EW136" s="56">
        <v>0</v>
      </c>
      <c r="EX136" s="56">
        <v>295000</v>
      </c>
      <c r="EY136" s="56">
        <v>35223</v>
      </c>
      <c r="EZ136" s="56" t="s">
        <v>6528</v>
      </c>
      <c r="FA136" s="56">
        <v>0</v>
      </c>
      <c r="FB136" s="56">
        <v>0</v>
      </c>
      <c r="FC136" s="56">
        <v>76673</v>
      </c>
      <c r="FD136" s="56">
        <v>19936</v>
      </c>
      <c r="FE136" s="56">
        <v>0</v>
      </c>
      <c r="FF136" s="56">
        <v>1835546</v>
      </c>
      <c r="FG136" s="56">
        <v>4152</v>
      </c>
      <c r="FH136" s="56">
        <v>975767</v>
      </c>
      <c r="FI136" s="56">
        <v>112254</v>
      </c>
      <c r="FJ136" s="56">
        <v>521</v>
      </c>
      <c r="FK136" s="56">
        <v>1682005</v>
      </c>
      <c r="FL136" s="56">
        <v>15500009</v>
      </c>
      <c r="FM136" s="56">
        <v>205765</v>
      </c>
      <c r="FN136" s="56">
        <v>101799</v>
      </c>
      <c r="FO136" s="56">
        <v>348152</v>
      </c>
      <c r="FP136" s="56">
        <v>47162</v>
      </c>
      <c r="FQ136" s="56">
        <v>0</v>
      </c>
      <c r="FR136" s="56">
        <v>2560</v>
      </c>
      <c r="FS136" s="56">
        <v>0</v>
      </c>
      <c r="FT136" s="56">
        <v>446568</v>
      </c>
      <c r="FU136" s="56">
        <v>1333014</v>
      </c>
      <c r="FV136" s="56">
        <v>2485020</v>
      </c>
      <c r="FW136" s="56">
        <v>13014989</v>
      </c>
      <c r="FX136" s="56">
        <v>2357930</v>
      </c>
      <c r="FY136" s="56">
        <v>8699000</v>
      </c>
      <c r="FZ136" s="56">
        <v>2549000</v>
      </c>
      <c r="GA136" s="56">
        <v>1448000</v>
      </c>
      <c r="GB136" s="56">
        <v>3462000</v>
      </c>
      <c r="GC136" s="56">
        <v>16158000</v>
      </c>
      <c r="GD136" s="56">
        <v>2611000</v>
      </c>
      <c r="GE136" s="56">
        <v>13547000</v>
      </c>
      <c r="GF136" s="56">
        <v>2196000</v>
      </c>
      <c r="GG136" s="56">
        <v>0</v>
      </c>
      <c r="GH136" s="56">
        <v>245020</v>
      </c>
      <c r="GI136" s="56">
        <v>0</v>
      </c>
      <c r="GJ136" s="56">
        <v>0</v>
      </c>
      <c r="GK136" s="56">
        <v>0</v>
      </c>
      <c r="GL136" s="56">
        <v>0</v>
      </c>
      <c r="GM136" s="56">
        <v>245020</v>
      </c>
      <c r="GN136" s="56">
        <v>0</v>
      </c>
      <c r="GO136" s="56" t="s">
        <v>554</v>
      </c>
      <c r="GP136" s="56" t="s">
        <v>7426</v>
      </c>
      <c r="GQ136" s="56" t="s">
        <v>7427</v>
      </c>
      <c r="GR136" s="56" t="s">
        <v>554</v>
      </c>
      <c r="GS136" s="56" t="s">
        <v>554</v>
      </c>
      <c r="GT136" s="56" t="s">
        <v>554</v>
      </c>
      <c r="GU136" s="56" t="s">
        <v>7428</v>
      </c>
      <c r="GW136" s="56">
        <v>52</v>
      </c>
      <c r="GX136" s="56">
        <v>1</v>
      </c>
      <c r="GY136" s="56">
        <v>48</v>
      </c>
      <c r="GZ136" s="56">
        <v>3</v>
      </c>
      <c r="HA136" s="56">
        <v>1</v>
      </c>
      <c r="HB136" s="56">
        <v>1</v>
      </c>
    </row>
    <row r="137" spans="1:210" ht="12.75" customHeight="1" x14ac:dyDescent="0.3">
      <c r="A137" s="397" t="s">
        <v>208</v>
      </c>
      <c r="B137" s="423">
        <v>9</v>
      </c>
      <c r="C137" s="397" t="s">
        <v>16</v>
      </c>
      <c r="D137" s="397" t="s">
        <v>5221</v>
      </c>
      <c r="E137" s="56" t="s">
        <v>2436</v>
      </c>
      <c r="F137" s="398" t="s">
        <v>900</v>
      </c>
      <c r="G137" s="397">
        <v>46</v>
      </c>
      <c r="H137" s="397">
        <v>0</v>
      </c>
      <c r="I137" s="56" t="s">
        <v>6476</v>
      </c>
      <c r="J137" s="56" t="s">
        <v>38</v>
      </c>
      <c r="L137" s="56" t="s">
        <v>494</v>
      </c>
      <c r="M137" s="56">
        <v>3</v>
      </c>
      <c r="N137" s="56">
        <v>3</v>
      </c>
      <c r="O137" s="56">
        <v>5</v>
      </c>
      <c r="P137" s="56">
        <v>2</v>
      </c>
      <c r="Q137" s="56">
        <v>1</v>
      </c>
      <c r="R137" s="56">
        <v>8</v>
      </c>
      <c r="S137" s="56">
        <v>16</v>
      </c>
      <c r="T137" s="56">
        <v>0</v>
      </c>
      <c r="U137" s="56">
        <v>10</v>
      </c>
      <c r="V137" s="56">
        <v>0</v>
      </c>
      <c r="W137" s="56">
        <v>0</v>
      </c>
      <c r="X137" s="56">
        <v>0</v>
      </c>
      <c r="Y137" s="56">
        <v>0</v>
      </c>
      <c r="Z137" s="56">
        <v>0</v>
      </c>
      <c r="AA137" s="56">
        <v>48</v>
      </c>
      <c r="AB137" s="56">
        <v>0</v>
      </c>
      <c r="AC137" s="56">
        <v>0</v>
      </c>
      <c r="AD137" s="56">
        <v>0</v>
      </c>
      <c r="AE137" s="56">
        <v>0</v>
      </c>
      <c r="AF137" s="56">
        <v>0</v>
      </c>
      <c r="AG137" s="56">
        <v>0</v>
      </c>
      <c r="AH137" s="56">
        <v>0</v>
      </c>
      <c r="AI137" s="56">
        <v>0</v>
      </c>
      <c r="AJ137" s="56">
        <v>0</v>
      </c>
      <c r="AK137" s="56">
        <v>0</v>
      </c>
      <c r="AL137" s="56">
        <v>0</v>
      </c>
      <c r="AM137" s="56">
        <v>0</v>
      </c>
      <c r="AN137" s="56">
        <v>0</v>
      </c>
      <c r="AO137" s="56">
        <v>0</v>
      </c>
      <c r="AP137" s="56">
        <v>0</v>
      </c>
      <c r="AQ137" s="56">
        <v>3</v>
      </c>
      <c r="AR137" s="56">
        <v>3</v>
      </c>
      <c r="AS137" s="56">
        <v>5</v>
      </c>
      <c r="AT137" s="56">
        <v>2</v>
      </c>
      <c r="AU137" s="56">
        <v>1</v>
      </c>
      <c r="AV137" s="56">
        <v>8</v>
      </c>
      <c r="AW137" s="56">
        <v>16</v>
      </c>
      <c r="AX137" s="56">
        <v>0</v>
      </c>
      <c r="AY137" s="56">
        <v>10</v>
      </c>
      <c r="AZ137" s="56">
        <v>0</v>
      </c>
      <c r="BA137" s="56">
        <v>0</v>
      </c>
      <c r="BB137" s="56">
        <v>0</v>
      </c>
      <c r="BC137" s="56">
        <v>0</v>
      </c>
      <c r="BD137" s="56">
        <v>0</v>
      </c>
      <c r="BE137" s="56">
        <v>48</v>
      </c>
      <c r="BF137" s="56">
        <v>0</v>
      </c>
      <c r="BG137" s="56">
        <v>0</v>
      </c>
      <c r="BH137" s="56" t="s">
        <v>1418</v>
      </c>
      <c r="BI137" s="56">
        <v>212503</v>
      </c>
      <c r="BJ137" s="56" t="s">
        <v>1418</v>
      </c>
      <c r="BK137" s="56">
        <v>286316</v>
      </c>
      <c r="BL137" s="56">
        <v>461</v>
      </c>
      <c r="BM137" s="56">
        <v>925235.76666666672</v>
      </c>
      <c r="BN137" s="56">
        <v>191514.63333333333</v>
      </c>
      <c r="BO137" s="56">
        <v>48</v>
      </c>
      <c r="BP137" s="56">
        <v>975357</v>
      </c>
      <c r="BQ137" s="56">
        <v>54655</v>
      </c>
      <c r="BR137" s="56">
        <v>327748</v>
      </c>
      <c r="BS137" s="56">
        <v>273409</v>
      </c>
      <c r="BT137" s="56">
        <v>273145</v>
      </c>
      <c r="BU137" s="56">
        <v>59577</v>
      </c>
      <c r="BV137" s="56">
        <v>933879</v>
      </c>
      <c r="BW137" s="56">
        <v>0</v>
      </c>
      <c r="BX137" s="56">
        <v>988534</v>
      </c>
      <c r="BY137" s="56">
        <v>712</v>
      </c>
      <c r="BZ137" s="56">
        <v>53132</v>
      </c>
      <c r="CA137" s="56">
        <v>31586</v>
      </c>
      <c r="CB137" s="56">
        <v>50086</v>
      </c>
      <c r="CC137" s="56">
        <v>7108</v>
      </c>
      <c r="CD137" s="56">
        <v>141912</v>
      </c>
      <c r="CE137" s="56">
        <v>142624</v>
      </c>
      <c r="CF137" s="56">
        <v>0</v>
      </c>
      <c r="CG137" s="56">
        <v>22534</v>
      </c>
      <c r="CH137" s="56">
        <v>3247</v>
      </c>
      <c r="CI137" s="56">
        <v>17030</v>
      </c>
      <c r="CJ137" s="56">
        <v>20055</v>
      </c>
      <c r="CK137" s="56">
        <v>19125</v>
      </c>
      <c r="CL137" s="56">
        <v>11517</v>
      </c>
      <c r="CM137" s="56">
        <v>16482</v>
      </c>
      <c r="CN137" s="56">
        <v>0</v>
      </c>
      <c r="CO137" s="56">
        <v>42811</v>
      </c>
      <c r="CP137" s="56">
        <v>0</v>
      </c>
      <c r="CQ137" s="56">
        <v>42811</v>
      </c>
      <c r="CR137" s="56">
        <v>0</v>
      </c>
      <c r="CS137" s="56">
        <v>1598</v>
      </c>
      <c r="CT137" s="56">
        <v>232</v>
      </c>
      <c r="CU137" s="56">
        <v>1920</v>
      </c>
      <c r="DA137" s="56">
        <v>3750</v>
      </c>
      <c r="DB137" s="56">
        <v>3750</v>
      </c>
      <c r="DC137" s="56">
        <v>0</v>
      </c>
      <c r="DD137" s="56">
        <v>311.09000000000037</v>
      </c>
      <c r="DE137" s="56">
        <v>311.09000000000037</v>
      </c>
      <c r="DF137" s="56">
        <v>1865</v>
      </c>
      <c r="DG137" s="56">
        <v>74139.05</v>
      </c>
      <c r="DH137" s="56">
        <v>1252455</v>
      </c>
      <c r="DI137" s="56">
        <v>668726</v>
      </c>
      <c r="DJ137" s="56">
        <v>1958559</v>
      </c>
      <c r="DK137" s="56">
        <v>234680</v>
      </c>
      <c r="DL137" s="56">
        <v>4114420</v>
      </c>
      <c r="DM137" s="56">
        <v>62603</v>
      </c>
      <c r="DN137" s="56">
        <v>18413</v>
      </c>
      <c r="DO137" s="56">
        <v>27205</v>
      </c>
      <c r="DP137" s="56">
        <v>181319</v>
      </c>
      <c r="DQ137" s="56">
        <v>423616</v>
      </c>
      <c r="DR137" s="56">
        <v>182024</v>
      </c>
      <c r="DS137" s="56">
        <v>16482</v>
      </c>
      <c r="DT137" s="56">
        <v>0</v>
      </c>
      <c r="DU137" s="56">
        <v>108221</v>
      </c>
      <c r="DV137" s="56">
        <v>267004</v>
      </c>
      <c r="DW137" s="56">
        <v>158462</v>
      </c>
      <c r="DX137" s="56">
        <v>44</v>
      </c>
      <c r="DY137" s="56">
        <v>64</v>
      </c>
      <c r="DZ137" s="56">
        <v>76</v>
      </c>
      <c r="EA137" s="56" t="s">
        <v>554</v>
      </c>
      <c r="EB137" s="56" t="s">
        <v>554</v>
      </c>
      <c r="EC137" s="56" t="s">
        <v>554</v>
      </c>
      <c r="ED137" s="56">
        <v>149318</v>
      </c>
      <c r="EE137" s="56">
        <v>569</v>
      </c>
      <c r="EF137" s="56">
        <v>3436835</v>
      </c>
      <c r="EG137" s="56" t="s">
        <v>554</v>
      </c>
      <c r="EH137" s="56" t="s">
        <v>55</v>
      </c>
      <c r="EI137" s="56">
        <v>46</v>
      </c>
      <c r="EJ137" s="56">
        <v>2649422</v>
      </c>
      <c r="EK137" s="56">
        <v>1598</v>
      </c>
      <c r="EL137" s="56">
        <v>1985</v>
      </c>
      <c r="EM137" s="56">
        <v>8499092.6099999864</v>
      </c>
      <c r="EN137" s="56">
        <v>2617399.1899999958</v>
      </c>
      <c r="EO137" s="56">
        <v>19268.980000000003</v>
      </c>
      <c r="EP137" s="56">
        <v>451195.47000000009</v>
      </c>
      <c r="EQ137" s="56">
        <v>192472.34</v>
      </c>
      <c r="ER137" s="56">
        <v>227375.9</v>
      </c>
      <c r="ES137" s="56">
        <v>45916.91</v>
      </c>
      <c r="ET137" s="56">
        <v>98538.280000000013</v>
      </c>
      <c r="EU137" s="56">
        <v>66600.070000000007</v>
      </c>
      <c r="EV137" s="56">
        <v>6163.99</v>
      </c>
      <c r="EW137" s="56">
        <v>24496.959999999999</v>
      </c>
      <c r="EX137" s="56">
        <v>140011.82</v>
      </c>
      <c r="EY137" s="56">
        <v>22535.5</v>
      </c>
      <c r="EZ137" s="56">
        <v>202170.23999999999</v>
      </c>
      <c r="FA137" s="56">
        <v>959</v>
      </c>
      <c r="FB137" s="56">
        <v>0</v>
      </c>
      <c r="FC137" s="56">
        <v>166381.54</v>
      </c>
      <c r="FD137" s="56">
        <v>0</v>
      </c>
      <c r="FE137" s="56">
        <v>4649.05</v>
      </c>
      <c r="FF137" s="56">
        <v>1668736.0500000003</v>
      </c>
      <c r="FG137" s="56">
        <v>559034.02999999898</v>
      </c>
      <c r="FH137" s="56">
        <v>342119.73999999929</v>
      </c>
      <c r="FI137" s="56">
        <v>99630.609999999884</v>
      </c>
      <c r="FJ137" s="56">
        <v>0</v>
      </c>
      <c r="FK137" s="56">
        <v>2624879.7299999972</v>
      </c>
      <c r="FL137" s="56">
        <v>16410891.959999979</v>
      </c>
      <c r="FM137" s="56">
        <v>255293.87340464999</v>
      </c>
      <c r="FN137" s="56">
        <v>70012.627438941898</v>
      </c>
      <c r="FO137" s="56">
        <v>70027.740000000005</v>
      </c>
      <c r="FP137" s="56">
        <v>84507.771156408504</v>
      </c>
      <c r="FQ137" s="56">
        <v>129064.70466666666</v>
      </c>
      <c r="FR137" s="56">
        <v>40850</v>
      </c>
      <c r="FS137" s="56">
        <v>0</v>
      </c>
      <c r="FT137" s="56">
        <v>238398.71333333297</v>
      </c>
      <c r="FU137" s="56">
        <v>24697</v>
      </c>
      <c r="FV137" s="56">
        <v>912852.42999999993</v>
      </c>
      <c r="FW137" s="56">
        <v>15498039.529999979</v>
      </c>
      <c r="FX137" s="56">
        <v>5300073.3299999982</v>
      </c>
      <c r="FY137" s="56">
        <v>8686583.4601244777</v>
      </c>
      <c r="FZ137" s="56">
        <v>2631995.92</v>
      </c>
      <c r="GA137" s="56">
        <v>1669231.4399999899</v>
      </c>
      <c r="GB137" s="56">
        <v>3348582.41987551</v>
      </c>
      <c r="GC137" s="56">
        <v>16336393.239999978</v>
      </c>
      <c r="GD137" s="56">
        <v>994386.04</v>
      </c>
      <c r="GE137" s="56">
        <v>15342007.199999977</v>
      </c>
      <c r="GF137" s="56">
        <v>1484167</v>
      </c>
      <c r="GG137" s="56">
        <v>1529681.23</v>
      </c>
      <c r="GH137" s="56">
        <v>729860.86</v>
      </c>
      <c r="GI137" s="56">
        <v>166513.53</v>
      </c>
      <c r="GJ137" s="56">
        <v>0</v>
      </c>
      <c r="GK137" s="56">
        <v>0</v>
      </c>
      <c r="GL137" s="56">
        <v>73464.290000000008</v>
      </c>
      <c r="GM137" s="56">
        <v>2499519.9099999997</v>
      </c>
      <c r="GN137" s="56" t="s">
        <v>3431</v>
      </c>
      <c r="GO137" s="56" t="s">
        <v>3431</v>
      </c>
      <c r="GP137" s="56" t="s">
        <v>7429</v>
      </c>
      <c r="GQ137" s="56">
        <v>0</v>
      </c>
      <c r="GR137" s="56" t="s">
        <v>7430</v>
      </c>
      <c r="GS137" s="56" t="s">
        <v>3431</v>
      </c>
      <c r="GT137" s="56" t="s">
        <v>3431</v>
      </c>
      <c r="GU137" s="56" t="s">
        <v>7431</v>
      </c>
      <c r="GW137" s="56">
        <v>48</v>
      </c>
      <c r="GX137" s="56">
        <v>0</v>
      </c>
      <c r="GY137" s="56">
        <v>35</v>
      </c>
      <c r="GZ137" s="56">
        <v>13</v>
      </c>
      <c r="HA137" s="56">
        <v>0</v>
      </c>
      <c r="HB137" s="56">
        <v>0</v>
      </c>
    </row>
    <row r="138" spans="1:210" ht="12.75" customHeight="1" x14ac:dyDescent="0.3">
      <c r="A138" s="397" t="s">
        <v>208</v>
      </c>
      <c r="B138" s="423">
        <v>10</v>
      </c>
      <c r="C138" s="397" t="s">
        <v>16</v>
      </c>
      <c r="D138" s="397" t="s">
        <v>5222</v>
      </c>
      <c r="E138" s="56" t="s">
        <v>2437</v>
      </c>
      <c r="F138" s="398" t="s">
        <v>900</v>
      </c>
      <c r="G138" s="397">
        <v>25</v>
      </c>
      <c r="H138" s="397">
        <v>0</v>
      </c>
      <c r="I138" s="56" t="s">
        <v>6476</v>
      </c>
      <c r="J138" s="56" t="s">
        <v>38</v>
      </c>
      <c r="L138" s="56" t="s">
        <v>654</v>
      </c>
      <c r="M138" s="56">
        <v>4</v>
      </c>
      <c r="N138" s="56">
        <v>0</v>
      </c>
      <c r="O138" s="56">
        <v>0</v>
      </c>
      <c r="P138" s="56">
        <v>0</v>
      </c>
      <c r="Q138" s="56">
        <v>16</v>
      </c>
      <c r="R138" s="56">
        <v>9</v>
      </c>
      <c r="S138" s="56">
        <v>1</v>
      </c>
      <c r="T138" s="56">
        <v>26</v>
      </c>
      <c r="U138" s="56">
        <v>33</v>
      </c>
      <c r="V138" s="56">
        <v>10</v>
      </c>
      <c r="W138" s="56">
        <v>0</v>
      </c>
      <c r="X138" s="56">
        <v>5</v>
      </c>
      <c r="Y138" s="56">
        <v>0</v>
      </c>
      <c r="Z138" s="56">
        <v>0</v>
      </c>
      <c r="AA138" s="56">
        <v>104</v>
      </c>
      <c r="AB138" s="56">
        <v>0</v>
      </c>
      <c r="AC138" s="56">
        <v>0</v>
      </c>
      <c r="AD138" s="56">
        <v>0</v>
      </c>
      <c r="AE138" s="56">
        <v>0</v>
      </c>
      <c r="AF138" s="56">
        <v>0</v>
      </c>
      <c r="AG138" s="56">
        <v>0</v>
      </c>
      <c r="AH138" s="56">
        <v>0</v>
      </c>
      <c r="AI138" s="56">
        <v>0</v>
      </c>
      <c r="AJ138" s="56">
        <v>0</v>
      </c>
      <c r="AK138" s="56">
        <v>0</v>
      </c>
      <c r="AL138" s="56">
        <v>0</v>
      </c>
      <c r="AM138" s="56">
        <v>0</v>
      </c>
      <c r="AN138" s="56">
        <v>0</v>
      </c>
      <c r="AO138" s="56">
        <v>0</v>
      </c>
      <c r="AP138" s="56">
        <v>0</v>
      </c>
      <c r="AQ138" s="56">
        <v>4</v>
      </c>
      <c r="AR138" s="56">
        <v>0</v>
      </c>
      <c r="AS138" s="56">
        <v>0</v>
      </c>
      <c r="AT138" s="56">
        <v>0</v>
      </c>
      <c r="AU138" s="56">
        <v>16</v>
      </c>
      <c r="AV138" s="56">
        <v>9</v>
      </c>
      <c r="AW138" s="56">
        <v>1</v>
      </c>
      <c r="AX138" s="56">
        <v>26</v>
      </c>
      <c r="AY138" s="56">
        <v>33</v>
      </c>
      <c r="AZ138" s="56">
        <v>10</v>
      </c>
      <c r="BA138" s="56">
        <v>0</v>
      </c>
      <c r="BB138" s="56">
        <v>5</v>
      </c>
      <c r="BC138" s="56">
        <v>0</v>
      </c>
      <c r="BD138" s="56">
        <v>0</v>
      </c>
      <c r="BE138" s="56">
        <v>104</v>
      </c>
      <c r="BF138" s="56">
        <v>0</v>
      </c>
      <c r="BG138" s="56">
        <v>0</v>
      </c>
      <c r="BH138" s="56" t="s">
        <v>1573</v>
      </c>
      <c r="BI138" s="56">
        <v>138829</v>
      </c>
      <c r="BJ138" s="56" t="s">
        <v>1558</v>
      </c>
      <c r="BK138" s="56">
        <v>212184</v>
      </c>
      <c r="BL138" s="56">
        <v>651</v>
      </c>
      <c r="BM138" s="56">
        <v>1263022.9800000016</v>
      </c>
      <c r="BN138" s="56">
        <v>345987.4899999997</v>
      </c>
      <c r="BO138" s="56">
        <v>99</v>
      </c>
      <c r="BP138" s="56">
        <v>1368036</v>
      </c>
      <c r="BQ138" s="56">
        <v>116288</v>
      </c>
      <c r="BR138" s="56">
        <v>402009</v>
      </c>
      <c r="BS138" s="56">
        <v>286060</v>
      </c>
      <c r="BT138" s="56">
        <v>390614</v>
      </c>
      <c r="BU138" s="56">
        <v>101186</v>
      </c>
      <c r="BV138" s="56">
        <v>1179869</v>
      </c>
      <c r="BW138" s="56">
        <v>62546</v>
      </c>
      <c r="BX138" s="56">
        <v>1358703</v>
      </c>
      <c r="BY138" s="56">
        <v>687</v>
      </c>
      <c r="BZ138" s="56">
        <v>58145</v>
      </c>
      <c r="CA138" s="56">
        <v>26120</v>
      </c>
      <c r="CB138" s="56">
        <v>50005</v>
      </c>
      <c r="CC138" s="56">
        <v>6428</v>
      </c>
      <c r="CD138" s="56">
        <v>140698</v>
      </c>
      <c r="CE138" s="56">
        <v>141385</v>
      </c>
      <c r="CF138" s="56">
        <v>591</v>
      </c>
      <c r="CG138" s="56">
        <v>32234</v>
      </c>
      <c r="CH138" s="56">
        <v>5780</v>
      </c>
      <c r="CI138" s="56">
        <v>37034</v>
      </c>
      <c r="CJ138" s="56">
        <v>25461</v>
      </c>
      <c r="CK138" s="56">
        <v>7545</v>
      </c>
      <c r="CL138" s="56">
        <v>5839</v>
      </c>
      <c r="CM138" s="56" t="s">
        <v>554</v>
      </c>
      <c r="CN138" s="56">
        <v>177</v>
      </c>
      <c r="CO138" s="56">
        <v>75048</v>
      </c>
      <c r="CP138" s="56">
        <v>19957</v>
      </c>
      <c r="CQ138" s="56">
        <v>95596</v>
      </c>
      <c r="CR138" s="56">
        <v>0</v>
      </c>
      <c r="CS138" s="56">
        <v>1907</v>
      </c>
      <c r="CT138" s="56">
        <v>255</v>
      </c>
      <c r="CU138" s="56">
        <v>2629</v>
      </c>
      <c r="DA138" s="56">
        <v>4791</v>
      </c>
      <c r="DB138" s="56">
        <v>4791</v>
      </c>
      <c r="DC138" s="56">
        <v>51.5</v>
      </c>
      <c r="DD138" s="56">
        <v>281.02999999999997</v>
      </c>
      <c r="DE138" s="56">
        <v>332.53</v>
      </c>
      <c r="DF138" s="56">
        <v>1306</v>
      </c>
      <c r="DG138" s="56">
        <v>43383</v>
      </c>
      <c r="DH138" s="56">
        <v>1614285</v>
      </c>
      <c r="DI138" s="56">
        <v>636373</v>
      </c>
      <c r="DJ138" s="56">
        <v>1491838</v>
      </c>
      <c r="DK138" s="56">
        <v>199429</v>
      </c>
      <c r="DL138" s="56">
        <v>3941925</v>
      </c>
      <c r="DM138" s="56">
        <v>81687</v>
      </c>
      <c r="DN138" s="56">
        <v>12600</v>
      </c>
      <c r="DO138" s="56">
        <v>45736</v>
      </c>
      <c r="DP138" s="56">
        <v>239845</v>
      </c>
      <c r="DQ138" s="56">
        <v>500813</v>
      </c>
      <c r="DR138" s="56">
        <v>123733</v>
      </c>
      <c r="DS138" s="56">
        <v>23613</v>
      </c>
      <c r="DT138" s="56">
        <v>112</v>
      </c>
      <c r="DU138" s="56">
        <v>140023</v>
      </c>
      <c r="DV138" s="56">
        <v>353080</v>
      </c>
      <c r="DW138" s="56">
        <v>168479</v>
      </c>
      <c r="DX138" s="56">
        <v>75</v>
      </c>
      <c r="DY138" s="56">
        <v>80</v>
      </c>
      <c r="DZ138" s="56">
        <v>87</v>
      </c>
      <c r="EA138" s="56">
        <v>351210</v>
      </c>
      <c r="EB138" s="56">
        <v>27770</v>
      </c>
      <c r="EC138" s="56" t="s">
        <v>777</v>
      </c>
      <c r="ED138" s="56">
        <v>147516</v>
      </c>
      <c r="EE138" s="56">
        <v>2248</v>
      </c>
      <c r="EF138" s="56">
        <v>3931045</v>
      </c>
      <c r="EG138" s="56">
        <v>0</v>
      </c>
      <c r="EH138" s="56" t="s">
        <v>55</v>
      </c>
      <c r="EI138" s="56">
        <v>63</v>
      </c>
      <c r="EJ138" s="56">
        <v>944409</v>
      </c>
      <c r="EK138" s="56">
        <v>535</v>
      </c>
      <c r="EL138" s="56">
        <v>293</v>
      </c>
      <c r="EM138" s="56" t="s">
        <v>554</v>
      </c>
      <c r="EN138" s="56" t="s">
        <v>554</v>
      </c>
      <c r="EO138" s="56" t="s">
        <v>554</v>
      </c>
      <c r="EP138" s="56" t="s">
        <v>554</v>
      </c>
      <c r="EQ138" s="56" t="s">
        <v>554</v>
      </c>
      <c r="ER138" s="56" t="s">
        <v>554</v>
      </c>
      <c r="ES138" s="56" t="s">
        <v>554</v>
      </c>
      <c r="ET138" s="56" t="s">
        <v>554</v>
      </c>
      <c r="EU138" s="56" t="s">
        <v>554</v>
      </c>
      <c r="EV138" s="56" t="s">
        <v>554</v>
      </c>
      <c r="EW138" s="56" t="s">
        <v>554</v>
      </c>
      <c r="EX138" s="56" t="s">
        <v>554</v>
      </c>
      <c r="EY138" s="56" t="s">
        <v>554</v>
      </c>
      <c r="EZ138" s="56" t="s">
        <v>554</v>
      </c>
      <c r="FA138" s="56" t="s">
        <v>554</v>
      </c>
      <c r="FB138" s="56" t="s">
        <v>554</v>
      </c>
      <c r="FC138" s="56" t="s">
        <v>554</v>
      </c>
      <c r="FD138" s="56" t="s">
        <v>554</v>
      </c>
      <c r="FE138" s="56" t="s">
        <v>554</v>
      </c>
      <c r="FF138" s="56" t="s">
        <v>554</v>
      </c>
      <c r="FG138" s="56" t="s">
        <v>554</v>
      </c>
      <c r="FH138" s="56" t="s">
        <v>554</v>
      </c>
      <c r="FI138" s="56" t="s">
        <v>554</v>
      </c>
      <c r="FJ138" s="56" t="s">
        <v>554</v>
      </c>
      <c r="FK138" s="56" t="s">
        <v>554</v>
      </c>
      <c r="FL138" s="56" t="s">
        <v>554</v>
      </c>
      <c r="FM138" s="56" t="s">
        <v>554</v>
      </c>
      <c r="FN138" s="56" t="s">
        <v>554</v>
      </c>
      <c r="FO138" s="56" t="s">
        <v>554</v>
      </c>
      <c r="FP138" s="56" t="s">
        <v>554</v>
      </c>
      <c r="FQ138" s="56" t="s">
        <v>554</v>
      </c>
      <c r="FR138" s="56" t="s">
        <v>554</v>
      </c>
      <c r="FS138" s="56" t="s">
        <v>554</v>
      </c>
      <c r="FT138" s="56" t="s">
        <v>554</v>
      </c>
      <c r="FU138" s="56" t="s">
        <v>554</v>
      </c>
      <c r="FV138" s="56" t="s">
        <v>554</v>
      </c>
      <c r="FW138" s="56" t="s">
        <v>554</v>
      </c>
      <c r="FX138" s="56" t="s">
        <v>554</v>
      </c>
      <c r="FY138" s="56" t="s">
        <v>554</v>
      </c>
      <c r="FZ138" s="56" t="s">
        <v>554</v>
      </c>
      <c r="GA138" s="56" t="s">
        <v>554</v>
      </c>
      <c r="GB138" s="56" t="s">
        <v>554</v>
      </c>
      <c r="GC138" s="56" t="s">
        <v>554</v>
      </c>
      <c r="GD138" s="56" t="s">
        <v>554</v>
      </c>
      <c r="GE138" s="56" t="s">
        <v>554</v>
      </c>
      <c r="GF138" s="56" t="s">
        <v>554</v>
      </c>
      <c r="GG138" s="56" t="s">
        <v>554</v>
      </c>
      <c r="GH138" s="56" t="s">
        <v>554</v>
      </c>
      <c r="GI138" s="56" t="s">
        <v>554</v>
      </c>
      <c r="GJ138" s="56" t="s">
        <v>554</v>
      </c>
      <c r="GK138" s="56" t="s">
        <v>554</v>
      </c>
      <c r="GL138" s="56" t="s">
        <v>554</v>
      </c>
      <c r="GM138" s="56" t="s">
        <v>554</v>
      </c>
      <c r="GN138" s="56" t="s">
        <v>554</v>
      </c>
      <c r="GO138" s="56" t="s">
        <v>554</v>
      </c>
      <c r="GP138" s="56" t="s">
        <v>7432</v>
      </c>
      <c r="GQ138" s="56" t="s">
        <v>554</v>
      </c>
      <c r="GR138" s="56" t="s">
        <v>554</v>
      </c>
      <c r="GS138" s="56" t="s">
        <v>554</v>
      </c>
      <c r="GT138" s="56" t="s">
        <v>554</v>
      </c>
      <c r="GU138" s="56" t="s">
        <v>7433</v>
      </c>
      <c r="GW138" s="56">
        <v>104</v>
      </c>
      <c r="GX138" s="56">
        <v>0</v>
      </c>
      <c r="GY138" s="56">
        <v>103</v>
      </c>
      <c r="GZ138" s="56">
        <v>1</v>
      </c>
      <c r="HA138" s="56">
        <v>0</v>
      </c>
      <c r="HB138" s="56">
        <v>0</v>
      </c>
    </row>
    <row r="139" spans="1:210" ht="12.75" customHeight="1" x14ac:dyDescent="0.3">
      <c r="A139" s="397" t="s">
        <v>208</v>
      </c>
      <c r="B139" s="423">
        <v>11</v>
      </c>
      <c r="C139" s="397" t="s">
        <v>16</v>
      </c>
      <c r="D139" s="397" t="s">
        <v>5223</v>
      </c>
      <c r="E139" s="56" t="s">
        <v>2438</v>
      </c>
      <c r="F139" s="398" t="s">
        <v>900</v>
      </c>
      <c r="G139" s="397">
        <v>36</v>
      </c>
      <c r="H139" s="397">
        <v>0</v>
      </c>
      <c r="I139" s="56" t="s">
        <v>6476</v>
      </c>
      <c r="J139" s="56" t="s">
        <v>38</v>
      </c>
      <c r="L139" s="56" t="s">
        <v>656</v>
      </c>
      <c r="M139" s="56">
        <v>0</v>
      </c>
      <c r="N139" s="56">
        <v>1</v>
      </c>
      <c r="O139" s="56">
        <v>11</v>
      </c>
      <c r="P139" s="56">
        <v>0</v>
      </c>
      <c r="Q139" s="56">
        <v>15</v>
      </c>
      <c r="R139" s="56">
        <v>0</v>
      </c>
      <c r="S139" s="56">
        <v>30</v>
      </c>
      <c r="T139" s="56">
        <v>0</v>
      </c>
      <c r="U139" s="56">
        <v>0</v>
      </c>
      <c r="V139" s="56">
        <v>7</v>
      </c>
      <c r="W139" s="56">
        <v>0</v>
      </c>
      <c r="X139" s="56">
        <v>6</v>
      </c>
      <c r="Y139" s="56">
        <v>0</v>
      </c>
      <c r="Z139" s="56">
        <v>0</v>
      </c>
      <c r="AA139" s="56">
        <v>70</v>
      </c>
      <c r="AB139" s="56">
        <v>0</v>
      </c>
      <c r="AC139" s="56">
        <v>0</v>
      </c>
      <c r="AD139" s="56">
        <v>0</v>
      </c>
      <c r="AE139" s="56">
        <v>0</v>
      </c>
      <c r="AF139" s="56">
        <v>0</v>
      </c>
      <c r="AG139" s="56">
        <v>0</v>
      </c>
      <c r="AH139" s="56">
        <v>0</v>
      </c>
      <c r="AI139" s="56">
        <v>0</v>
      </c>
      <c r="AJ139" s="56">
        <v>0</v>
      </c>
      <c r="AK139" s="56">
        <v>0</v>
      </c>
      <c r="AL139" s="56">
        <v>0</v>
      </c>
      <c r="AM139" s="56">
        <v>0</v>
      </c>
      <c r="AN139" s="56">
        <v>0</v>
      </c>
      <c r="AO139" s="56">
        <v>0</v>
      </c>
      <c r="AP139" s="56">
        <v>0</v>
      </c>
      <c r="AQ139" s="56">
        <v>0</v>
      </c>
      <c r="AR139" s="56">
        <v>1</v>
      </c>
      <c r="AS139" s="56">
        <v>11</v>
      </c>
      <c r="AT139" s="56">
        <v>0</v>
      </c>
      <c r="AU139" s="56">
        <v>15</v>
      </c>
      <c r="AV139" s="56">
        <v>0</v>
      </c>
      <c r="AW139" s="56">
        <v>30</v>
      </c>
      <c r="AX139" s="56">
        <v>0</v>
      </c>
      <c r="AY139" s="56">
        <v>0</v>
      </c>
      <c r="AZ139" s="56">
        <v>7</v>
      </c>
      <c r="BA139" s="56">
        <v>0</v>
      </c>
      <c r="BB139" s="56">
        <v>6</v>
      </c>
      <c r="BC139" s="56">
        <v>0</v>
      </c>
      <c r="BD139" s="56">
        <v>0</v>
      </c>
      <c r="BE139" s="56">
        <v>70</v>
      </c>
      <c r="BF139" s="56">
        <v>0</v>
      </c>
      <c r="BG139" s="56">
        <v>2</v>
      </c>
      <c r="BH139" s="56" t="s">
        <v>2032</v>
      </c>
      <c r="BI139" s="56">
        <v>160369</v>
      </c>
      <c r="BJ139" s="56" t="s">
        <v>3459</v>
      </c>
      <c r="BK139" s="56">
        <v>302569</v>
      </c>
      <c r="BL139" s="56">
        <v>585</v>
      </c>
      <c r="BM139" s="56">
        <v>1455406.0259999998</v>
      </c>
      <c r="BN139" s="56">
        <v>398387.93999999989</v>
      </c>
      <c r="BO139" s="56">
        <v>64</v>
      </c>
      <c r="BP139" s="56">
        <v>1197232</v>
      </c>
      <c r="BQ139" s="56">
        <v>126913</v>
      </c>
      <c r="BR139" s="56">
        <v>338523</v>
      </c>
      <c r="BS139" s="56">
        <v>237930</v>
      </c>
      <c r="BT139" s="56">
        <v>215746</v>
      </c>
      <c r="BU139" s="56">
        <v>50345</v>
      </c>
      <c r="BV139" s="56">
        <v>842544</v>
      </c>
      <c r="BW139" s="56">
        <v>164270</v>
      </c>
      <c r="BX139" s="56">
        <v>1133727</v>
      </c>
      <c r="BY139" s="56">
        <v>0</v>
      </c>
      <c r="BZ139" s="56">
        <v>80412</v>
      </c>
      <c r="CA139" s="56">
        <v>22133</v>
      </c>
      <c r="CB139" s="56">
        <v>35219</v>
      </c>
      <c r="CC139" s="56">
        <v>9068</v>
      </c>
      <c r="CD139" s="56">
        <v>146832</v>
      </c>
      <c r="CE139" s="56">
        <v>146832</v>
      </c>
      <c r="CF139" s="56" t="s">
        <v>7434</v>
      </c>
      <c r="CG139" s="56">
        <v>24770</v>
      </c>
      <c r="CH139" s="56">
        <v>2582</v>
      </c>
      <c r="CI139" s="56">
        <v>28461</v>
      </c>
      <c r="CJ139" s="56">
        <v>12316</v>
      </c>
      <c r="CK139" s="56">
        <v>0</v>
      </c>
      <c r="CL139" s="56">
        <v>7054</v>
      </c>
      <c r="CM139" s="56">
        <v>0</v>
      </c>
      <c r="CN139" s="56">
        <v>6</v>
      </c>
      <c r="CO139" s="56">
        <v>55813</v>
      </c>
      <c r="CP139" s="56">
        <v>160</v>
      </c>
      <c r="CQ139" s="56">
        <v>55973</v>
      </c>
      <c r="CR139" s="56">
        <v>0</v>
      </c>
      <c r="CS139" s="56">
        <v>1703</v>
      </c>
      <c r="CT139" s="56" t="s">
        <v>7254</v>
      </c>
      <c r="CU139" s="56">
        <v>291</v>
      </c>
      <c r="DA139" s="56">
        <v>1994</v>
      </c>
      <c r="DB139" s="56">
        <v>1994</v>
      </c>
      <c r="DC139" s="56" t="s">
        <v>7412</v>
      </c>
      <c r="DD139" s="56">
        <v>268</v>
      </c>
      <c r="DE139" s="56">
        <v>268</v>
      </c>
      <c r="DF139" s="56">
        <v>677</v>
      </c>
      <c r="DG139" s="56">
        <v>31260</v>
      </c>
      <c r="DH139" s="56">
        <v>1731175</v>
      </c>
      <c r="DI139" s="56">
        <v>623002</v>
      </c>
      <c r="DJ139" s="56">
        <v>1038628</v>
      </c>
      <c r="DK139" s="56">
        <v>166286</v>
      </c>
      <c r="DL139" s="56">
        <v>3559091</v>
      </c>
      <c r="DM139" s="56">
        <v>62206</v>
      </c>
      <c r="DN139" s="56">
        <v>3800</v>
      </c>
      <c r="DO139" s="56">
        <v>78290</v>
      </c>
      <c r="DP139" s="56">
        <v>159929</v>
      </c>
      <c r="DQ139" s="56">
        <v>0</v>
      </c>
      <c r="DR139" s="56">
        <v>193078</v>
      </c>
      <c r="DS139" s="56">
        <v>0</v>
      </c>
      <c r="DT139" s="56">
        <v>7</v>
      </c>
      <c r="DU139" s="56">
        <v>144296</v>
      </c>
      <c r="DV139" s="56">
        <v>179254</v>
      </c>
      <c r="DW139" s="56">
        <v>70405</v>
      </c>
      <c r="DX139" s="56">
        <v>20.9</v>
      </c>
      <c r="DY139" s="56">
        <v>67.3</v>
      </c>
      <c r="DZ139" s="56">
        <v>79.599999999999994</v>
      </c>
      <c r="EA139" s="56">
        <v>315350</v>
      </c>
      <c r="EB139" s="56">
        <v>474</v>
      </c>
      <c r="EC139" s="56" t="s">
        <v>54</v>
      </c>
      <c r="ED139" s="56">
        <v>153322</v>
      </c>
      <c r="EE139" s="56">
        <v>1028</v>
      </c>
      <c r="EF139" s="56">
        <v>3450257</v>
      </c>
      <c r="EG139" s="56">
        <v>0</v>
      </c>
      <c r="EH139" s="56" t="s">
        <v>54</v>
      </c>
      <c r="EI139" s="56">
        <v>58</v>
      </c>
      <c r="EJ139" s="56">
        <v>1615583</v>
      </c>
      <c r="EK139" s="56">
        <v>238</v>
      </c>
      <c r="EL139" s="56">
        <v>7874</v>
      </c>
      <c r="EM139" s="56">
        <v>6642326</v>
      </c>
      <c r="EN139" s="56">
        <v>3142358</v>
      </c>
      <c r="EO139" s="56">
        <v>0</v>
      </c>
      <c r="EP139" s="56">
        <v>633836</v>
      </c>
      <c r="EQ139" s="56">
        <v>217421</v>
      </c>
      <c r="ER139" s="56">
        <v>175864</v>
      </c>
      <c r="ES139" s="56">
        <v>60085</v>
      </c>
      <c r="ET139" s="56">
        <v>32116</v>
      </c>
      <c r="EU139" s="56">
        <v>82168</v>
      </c>
      <c r="EV139" s="56" t="s">
        <v>3426</v>
      </c>
      <c r="EW139" s="56">
        <v>1897</v>
      </c>
      <c r="EX139" s="56">
        <v>169476</v>
      </c>
      <c r="EY139" s="56">
        <v>0</v>
      </c>
      <c r="EZ139" s="56" t="s">
        <v>6528</v>
      </c>
      <c r="FA139" s="56">
        <v>0</v>
      </c>
      <c r="FB139" s="56">
        <v>0</v>
      </c>
      <c r="FC139" s="56">
        <v>139427</v>
      </c>
      <c r="FD139" s="56">
        <v>0</v>
      </c>
      <c r="FE139" s="56">
        <v>0</v>
      </c>
      <c r="FF139" s="56">
        <v>1512290</v>
      </c>
      <c r="FG139" s="56">
        <v>206053</v>
      </c>
      <c r="FH139" s="56">
        <v>282460</v>
      </c>
      <c r="FI139" s="56">
        <v>121293</v>
      </c>
      <c r="FJ139" s="56">
        <v>114829</v>
      </c>
      <c r="FK139" s="56">
        <v>1414673</v>
      </c>
      <c r="FL139" s="56">
        <v>13436282</v>
      </c>
      <c r="FM139" s="56">
        <v>97432</v>
      </c>
      <c r="FN139" s="56">
        <v>54996</v>
      </c>
      <c r="FO139" s="56">
        <v>48242</v>
      </c>
      <c r="FP139" s="56">
        <v>16316</v>
      </c>
      <c r="FQ139" s="56">
        <v>109387</v>
      </c>
      <c r="FR139" s="56">
        <v>0</v>
      </c>
      <c r="FS139" s="56">
        <v>0</v>
      </c>
      <c r="FT139" s="56">
        <v>163454</v>
      </c>
      <c r="FU139" s="56">
        <v>902</v>
      </c>
      <c r="FV139" s="56">
        <v>490729</v>
      </c>
      <c r="FW139" s="56">
        <v>12945553</v>
      </c>
      <c r="FX139" s="56">
        <v>951790</v>
      </c>
      <c r="FY139" s="56">
        <v>6889354</v>
      </c>
      <c r="FZ139" s="56">
        <v>2798460</v>
      </c>
      <c r="GA139" s="56">
        <v>1956084</v>
      </c>
      <c r="GB139" s="56">
        <v>2868271</v>
      </c>
      <c r="GC139" s="56">
        <v>14512169</v>
      </c>
      <c r="GD139" s="56">
        <v>430485</v>
      </c>
      <c r="GE139" s="56">
        <v>14081684</v>
      </c>
      <c r="GF139" s="56">
        <v>1100301</v>
      </c>
      <c r="GG139" s="56">
        <v>0</v>
      </c>
      <c r="GH139" s="56">
        <v>424397</v>
      </c>
      <c r="GI139" s="56">
        <v>686466</v>
      </c>
      <c r="GJ139" s="56">
        <v>0</v>
      </c>
      <c r="GK139" s="56">
        <v>0</v>
      </c>
      <c r="GL139" s="56">
        <v>0</v>
      </c>
      <c r="GM139" s="56">
        <v>1110863</v>
      </c>
      <c r="GN139" s="56" t="s">
        <v>7435</v>
      </c>
      <c r="GO139" s="56" t="s">
        <v>554</v>
      </c>
      <c r="GP139" s="56" t="s">
        <v>7436</v>
      </c>
      <c r="GQ139" s="56" t="s">
        <v>554</v>
      </c>
      <c r="GR139" s="56" t="s">
        <v>554</v>
      </c>
      <c r="GS139" s="56" t="s">
        <v>554</v>
      </c>
      <c r="GT139" s="56" t="s">
        <v>554</v>
      </c>
      <c r="GU139" s="56" t="s">
        <v>7437</v>
      </c>
      <c r="GW139" s="56">
        <v>70</v>
      </c>
      <c r="GX139" s="56">
        <v>0</v>
      </c>
      <c r="GY139" s="56">
        <v>70</v>
      </c>
      <c r="GZ139" s="56">
        <v>0</v>
      </c>
      <c r="HA139" s="56">
        <v>0</v>
      </c>
      <c r="HB139" s="56">
        <v>0</v>
      </c>
    </row>
    <row r="140" spans="1:210" ht="12.75" customHeight="1" x14ac:dyDescent="0.3">
      <c r="A140" s="397" t="s">
        <v>208</v>
      </c>
      <c r="B140" s="423">
        <v>12</v>
      </c>
      <c r="C140" s="397" t="s">
        <v>16</v>
      </c>
      <c r="D140" s="397" t="s">
        <v>5224</v>
      </c>
      <c r="E140" s="56" t="s">
        <v>2439</v>
      </c>
      <c r="F140" s="398" t="s">
        <v>900</v>
      </c>
      <c r="G140" s="397">
        <v>43</v>
      </c>
      <c r="H140" s="397">
        <v>0</v>
      </c>
      <c r="I140" s="56" t="s">
        <v>6476</v>
      </c>
      <c r="J140" s="56" t="s">
        <v>38</v>
      </c>
      <c r="L140" s="56" t="s">
        <v>658</v>
      </c>
      <c r="M140" s="56">
        <v>14</v>
      </c>
      <c r="N140" s="56">
        <v>0</v>
      </c>
      <c r="O140" s="56">
        <v>0</v>
      </c>
      <c r="P140" s="56">
        <v>0</v>
      </c>
      <c r="Q140" s="56">
        <v>0</v>
      </c>
      <c r="R140" s="56">
        <v>2</v>
      </c>
      <c r="S140" s="56">
        <v>0</v>
      </c>
      <c r="T140" s="56">
        <v>0</v>
      </c>
      <c r="U140" s="56">
        <v>0</v>
      </c>
      <c r="V140" s="56">
        <v>0</v>
      </c>
      <c r="W140" s="56">
        <v>0</v>
      </c>
      <c r="X140" s="56">
        <v>3</v>
      </c>
      <c r="Y140" s="56">
        <v>0</v>
      </c>
      <c r="Z140" s="56">
        <v>0</v>
      </c>
      <c r="AA140" s="56">
        <v>19</v>
      </c>
      <c r="AB140" s="56">
        <v>0</v>
      </c>
      <c r="AC140" s="56">
        <v>0</v>
      </c>
      <c r="AD140" s="56">
        <v>0</v>
      </c>
      <c r="AE140" s="56">
        <v>0</v>
      </c>
      <c r="AF140" s="56">
        <v>0</v>
      </c>
      <c r="AG140" s="56">
        <v>1</v>
      </c>
      <c r="AH140" s="56">
        <v>1</v>
      </c>
      <c r="AI140" s="56">
        <v>2</v>
      </c>
      <c r="AJ140" s="56">
        <v>14</v>
      </c>
      <c r="AK140" s="56">
        <v>10</v>
      </c>
      <c r="AL140" s="56">
        <v>6</v>
      </c>
      <c r="AM140" s="56">
        <v>0</v>
      </c>
      <c r="AN140" s="56">
        <v>0</v>
      </c>
      <c r="AO140" s="56">
        <v>1</v>
      </c>
      <c r="AP140" s="56">
        <v>35</v>
      </c>
      <c r="AQ140" s="56">
        <v>14</v>
      </c>
      <c r="AR140" s="56">
        <v>0</v>
      </c>
      <c r="AS140" s="56">
        <v>0</v>
      </c>
      <c r="AT140" s="56">
        <v>0</v>
      </c>
      <c r="AU140" s="56">
        <v>0</v>
      </c>
      <c r="AV140" s="56">
        <v>3</v>
      </c>
      <c r="AW140" s="56">
        <v>1</v>
      </c>
      <c r="AX140" s="56">
        <v>2</v>
      </c>
      <c r="AY140" s="56">
        <v>14</v>
      </c>
      <c r="AZ140" s="56">
        <v>10</v>
      </c>
      <c r="BA140" s="56">
        <v>6</v>
      </c>
      <c r="BB140" s="56">
        <v>3</v>
      </c>
      <c r="BC140" s="56">
        <v>0</v>
      </c>
      <c r="BD140" s="56">
        <v>1</v>
      </c>
      <c r="BE140" s="56">
        <v>54</v>
      </c>
      <c r="BF140" s="56">
        <v>0</v>
      </c>
      <c r="BG140" s="56">
        <v>0</v>
      </c>
      <c r="BH140" s="56" t="s">
        <v>1619</v>
      </c>
      <c r="BI140" s="56">
        <v>165512</v>
      </c>
      <c r="BJ140" s="56" t="s">
        <v>1619</v>
      </c>
      <c r="BK140" s="56">
        <v>170100</v>
      </c>
      <c r="BL140" s="56">
        <v>315</v>
      </c>
      <c r="BM140" s="56">
        <v>688608</v>
      </c>
      <c r="BN140" s="56">
        <v>100450.45</v>
      </c>
      <c r="BO140" s="56">
        <v>16</v>
      </c>
      <c r="BP140" s="56">
        <v>520962</v>
      </c>
      <c r="BQ140" s="56">
        <v>12958</v>
      </c>
      <c r="BR140" s="56">
        <v>182436</v>
      </c>
      <c r="BS140" s="56">
        <v>84643</v>
      </c>
      <c r="BT140" s="56">
        <v>194348</v>
      </c>
      <c r="BU140" s="56">
        <v>42240</v>
      </c>
      <c r="BV140" s="56">
        <v>503667</v>
      </c>
      <c r="BW140" s="56">
        <v>8591</v>
      </c>
      <c r="BX140" s="56">
        <v>525216</v>
      </c>
      <c r="BY140" s="56">
        <v>20</v>
      </c>
      <c r="BZ140" s="56">
        <v>30218</v>
      </c>
      <c r="CA140" s="56">
        <v>7368</v>
      </c>
      <c r="CB140" s="56">
        <v>26368</v>
      </c>
      <c r="CC140" s="56">
        <v>4293</v>
      </c>
      <c r="CD140" s="56">
        <v>68247</v>
      </c>
      <c r="CE140" s="56">
        <v>68267</v>
      </c>
      <c r="CF140" s="56">
        <v>0</v>
      </c>
      <c r="CG140" s="56">
        <v>13369</v>
      </c>
      <c r="CH140" s="56">
        <v>2813</v>
      </c>
      <c r="CI140" s="56">
        <v>10014</v>
      </c>
      <c r="CJ140" s="56">
        <v>7028</v>
      </c>
      <c r="CK140" s="56">
        <v>7527</v>
      </c>
      <c r="CL140" s="56">
        <v>7575</v>
      </c>
      <c r="CM140" s="56">
        <v>0</v>
      </c>
      <c r="CN140" s="56">
        <v>0</v>
      </c>
      <c r="CO140" s="56">
        <v>26196</v>
      </c>
      <c r="CP140" s="56">
        <v>146</v>
      </c>
      <c r="CQ140" s="56">
        <v>26342</v>
      </c>
      <c r="CR140" s="56">
        <v>0</v>
      </c>
      <c r="CS140" s="56">
        <v>1247</v>
      </c>
      <c r="CT140" s="56">
        <v>187</v>
      </c>
      <c r="CU140" s="56">
        <v>3931</v>
      </c>
      <c r="DA140" s="56">
        <v>5365</v>
      </c>
      <c r="DB140" s="56">
        <v>5365</v>
      </c>
      <c r="DC140" s="56">
        <v>4.8</v>
      </c>
      <c r="DD140" s="56">
        <v>77.66</v>
      </c>
      <c r="DE140" s="56">
        <v>82.46</v>
      </c>
      <c r="DF140" s="56" t="s">
        <v>554</v>
      </c>
      <c r="DG140" s="56">
        <v>9889.5</v>
      </c>
      <c r="DH140" s="56">
        <v>593705</v>
      </c>
      <c r="DI140" s="56">
        <v>147993</v>
      </c>
      <c r="DJ140" s="56">
        <v>688329</v>
      </c>
      <c r="DK140" s="56">
        <v>87843</v>
      </c>
      <c r="DL140" s="56">
        <v>1517870</v>
      </c>
      <c r="DM140" s="56">
        <v>24768</v>
      </c>
      <c r="DN140" s="56">
        <v>6505</v>
      </c>
      <c r="DO140" s="56">
        <v>12466</v>
      </c>
      <c r="DP140" s="56">
        <v>65109</v>
      </c>
      <c r="DQ140" s="56">
        <v>266116</v>
      </c>
      <c r="DR140" s="56">
        <v>82626</v>
      </c>
      <c r="DS140" s="56">
        <v>0</v>
      </c>
      <c r="DT140" s="56">
        <v>0</v>
      </c>
      <c r="DU140" s="56">
        <v>43739</v>
      </c>
      <c r="DV140" s="56">
        <v>36464</v>
      </c>
      <c r="DW140" s="56" t="s">
        <v>554</v>
      </c>
      <c r="DX140" s="56">
        <v>42</v>
      </c>
      <c r="DY140" s="56">
        <v>75</v>
      </c>
      <c r="DZ140" s="56">
        <v>85</v>
      </c>
      <c r="EA140" s="56">
        <v>191425</v>
      </c>
      <c r="EB140" s="56" t="s">
        <v>554</v>
      </c>
      <c r="EC140" s="56" t="s">
        <v>55</v>
      </c>
      <c r="ED140" s="56">
        <v>61571</v>
      </c>
      <c r="EE140" s="56">
        <v>436</v>
      </c>
      <c r="EF140" s="56">
        <v>1071131</v>
      </c>
      <c r="EG140" s="56" t="s">
        <v>554</v>
      </c>
      <c r="EH140" s="56" t="s">
        <v>777</v>
      </c>
      <c r="EI140" s="56">
        <v>15</v>
      </c>
      <c r="EJ140" s="56">
        <v>257874</v>
      </c>
      <c r="EK140" s="56">
        <v>24</v>
      </c>
      <c r="EL140" s="56">
        <v>93</v>
      </c>
      <c r="EM140" s="56">
        <v>2363364.89</v>
      </c>
      <c r="EN140" s="56">
        <v>839555.07</v>
      </c>
      <c r="EO140" s="56">
        <v>43.8</v>
      </c>
      <c r="EP140" s="56">
        <v>149413</v>
      </c>
      <c r="EQ140" s="56">
        <v>60366</v>
      </c>
      <c r="ER140" s="56">
        <v>119236</v>
      </c>
      <c r="ES140" s="56">
        <v>24208</v>
      </c>
      <c r="ET140" s="56">
        <v>2372</v>
      </c>
      <c r="EU140" s="56">
        <v>49361</v>
      </c>
      <c r="EV140" s="56">
        <v>621</v>
      </c>
      <c r="EW140" s="56">
        <v>45245</v>
      </c>
      <c r="EX140" s="56">
        <v>31000</v>
      </c>
      <c r="EY140" s="56">
        <v>22350</v>
      </c>
      <c r="EZ140" s="56">
        <v>56500</v>
      </c>
      <c r="FA140" s="56">
        <v>0</v>
      </c>
      <c r="FB140" s="56">
        <v>0</v>
      </c>
      <c r="FC140" s="56">
        <v>52109</v>
      </c>
      <c r="FD140" s="56">
        <v>30675.07</v>
      </c>
      <c r="FE140" s="56">
        <v>0</v>
      </c>
      <c r="FF140" s="56">
        <v>643499.87</v>
      </c>
      <c r="FG140" s="56">
        <v>621130.55000000005</v>
      </c>
      <c r="FH140" s="56">
        <v>149713.87</v>
      </c>
      <c r="FI140" s="56">
        <v>4973.41</v>
      </c>
      <c r="FJ140" s="56">
        <v>424.25</v>
      </c>
      <c r="FK140" s="56">
        <v>1841272.72</v>
      </c>
      <c r="FL140" s="56">
        <v>6463934.6299999999</v>
      </c>
      <c r="FM140" s="56">
        <v>76791.11</v>
      </c>
      <c r="FN140" s="56">
        <v>14657.55</v>
      </c>
      <c r="FO140" s="56">
        <v>278981.3</v>
      </c>
      <c r="FP140" s="56" t="s">
        <v>7438</v>
      </c>
      <c r="FQ140" s="56">
        <v>82.11</v>
      </c>
      <c r="FR140" s="56">
        <v>0</v>
      </c>
      <c r="FS140" s="56">
        <v>26622</v>
      </c>
      <c r="FT140" s="56">
        <v>64838.84</v>
      </c>
      <c r="FU140" s="56">
        <v>101937.74</v>
      </c>
      <c r="FV140" s="56">
        <v>563910.64999999991</v>
      </c>
      <c r="FW140" s="56">
        <v>5900023.9800000004</v>
      </c>
      <c r="FX140" s="56">
        <v>138427.79999999999</v>
      </c>
      <c r="FY140" s="56">
        <v>2110075</v>
      </c>
      <c r="FZ140" s="56">
        <v>593018</v>
      </c>
      <c r="GA140" s="56">
        <v>609765</v>
      </c>
      <c r="GB140" s="56">
        <v>1958992</v>
      </c>
      <c r="GC140" s="56">
        <v>5271850</v>
      </c>
      <c r="GD140" s="56">
        <v>460008</v>
      </c>
      <c r="GE140" s="56">
        <v>4811842</v>
      </c>
      <c r="GF140" s="56">
        <v>359809</v>
      </c>
      <c r="GG140" s="56">
        <v>1500</v>
      </c>
      <c r="GH140" s="56">
        <v>5397.94</v>
      </c>
      <c r="GI140" s="56">
        <v>50756.91</v>
      </c>
      <c r="GJ140" s="56">
        <v>0</v>
      </c>
      <c r="GK140" s="56">
        <v>0</v>
      </c>
      <c r="GL140" s="56">
        <v>113933</v>
      </c>
      <c r="GM140" s="56">
        <v>171587.85</v>
      </c>
      <c r="GN140" s="56">
        <v>0</v>
      </c>
      <c r="GO140" s="56">
        <v>0</v>
      </c>
      <c r="GP140" s="56">
        <v>0</v>
      </c>
      <c r="GQ140" s="56" t="s">
        <v>7266</v>
      </c>
      <c r="GR140" s="56" t="s">
        <v>7439</v>
      </c>
      <c r="GS140" s="56">
        <v>0</v>
      </c>
      <c r="GT140" s="56">
        <v>0</v>
      </c>
      <c r="GU140" s="56" t="s">
        <v>7440</v>
      </c>
      <c r="GW140" s="56">
        <v>19</v>
      </c>
      <c r="GX140" s="56">
        <v>35</v>
      </c>
      <c r="GY140" s="56">
        <v>19</v>
      </c>
      <c r="GZ140" s="56">
        <v>35</v>
      </c>
      <c r="HA140" s="56">
        <v>0</v>
      </c>
      <c r="HB140" s="56">
        <v>0</v>
      </c>
    </row>
    <row r="141" spans="1:210" ht="12.75" customHeight="1" x14ac:dyDescent="0.3">
      <c r="A141" s="397" t="s">
        <v>208</v>
      </c>
      <c r="B141" s="423">
        <v>13</v>
      </c>
      <c r="C141" s="397" t="s">
        <v>16</v>
      </c>
      <c r="D141" s="397" t="s">
        <v>5225</v>
      </c>
      <c r="E141" s="56" t="s">
        <v>2440</v>
      </c>
      <c r="F141" s="398" t="s">
        <v>900</v>
      </c>
      <c r="G141" s="397">
        <v>18</v>
      </c>
      <c r="H141" s="397">
        <v>0</v>
      </c>
      <c r="I141" s="56" t="s">
        <v>6476</v>
      </c>
      <c r="J141" s="56" t="s">
        <v>38</v>
      </c>
      <c r="L141" s="56" t="s">
        <v>660</v>
      </c>
      <c r="M141" s="56">
        <v>0</v>
      </c>
      <c r="N141" s="56">
        <v>0</v>
      </c>
      <c r="O141" s="56">
        <v>0</v>
      </c>
      <c r="P141" s="56">
        <v>11</v>
      </c>
      <c r="Q141" s="56">
        <v>0</v>
      </c>
      <c r="R141" s="56">
        <v>0</v>
      </c>
      <c r="S141" s="56">
        <v>1</v>
      </c>
      <c r="T141" s="56">
        <v>2</v>
      </c>
      <c r="U141" s="56">
        <v>1</v>
      </c>
      <c r="V141" s="56">
        <v>0</v>
      </c>
      <c r="W141" s="56">
        <v>0</v>
      </c>
      <c r="X141" s="56">
        <v>7</v>
      </c>
      <c r="Y141" s="56">
        <v>0</v>
      </c>
      <c r="Z141" s="56">
        <v>0</v>
      </c>
      <c r="AA141" s="56">
        <v>22</v>
      </c>
      <c r="AB141" s="56">
        <v>0</v>
      </c>
      <c r="AC141" s="56">
        <v>0</v>
      </c>
      <c r="AD141" s="56">
        <v>0</v>
      </c>
      <c r="AE141" s="56">
        <v>3</v>
      </c>
      <c r="AF141" s="56">
        <v>2</v>
      </c>
      <c r="AG141" s="56">
        <v>1</v>
      </c>
      <c r="AH141" s="56">
        <v>1</v>
      </c>
      <c r="AI141" s="56">
        <v>1</v>
      </c>
      <c r="AJ141" s="56">
        <v>0</v>
      </c>
      <c r="AK141" s="56">
        <v>6</v>
      </c>
      <c r="AL141" s="56">
        <v>11</v>
      </c>
      <c r="AM141" s="56">
        <v>0</v>
      </c>
      <c r="AN141" s="56">
        <v>0</v>
      </c>
      <c r="AO141" s="56">
        <v>10</v>
      </c>
      <c r="AP141" s="56">
        <v>35</v>
      </c>
      <c r="AQ141" s="56">
        <v>0</v>
      </c>
      <c r="AR141" s="56">
        <v>0</v>
      </c>
      <c r="AS141" s="56">
        <v>0</v>
      </c>
      <c r="AT141" s="56">
        <v>14</v>
      </c>
      <c r="AU141" s="56">
        <v>2</v>
      </c>
      <c r="AV141" s="56">
        <v>1</v>
      </c>
      <c r="AW141" s="56">
        <v>2</v>
      </c>
      <c r="AX141" s="56">
        <v>3</v>
      </c>
      <c r="AY141" s="56">
        <v>1</v>
      </c>
      <c r="AZ141" s="56">
        <v>6</v>
      </c>
      <c r="BA141" s="56">
        <v>11</v>
      </c>
      <c r="BB141" s="56">
        <v>7</v>
      </c>
      <c r="BC141" s="56">
        <v>0</v>
      </c>
      <c r="BD141" s="56">
        <v>10</v>
      </c>
      <c r="BE141" s="56">
        <v>57</v>
      </c>
      <c r="BF141" s="56">
        <v>0</v>
      </c>
      <c r="BG141" s="56">
        <v>0</v>
      </c>
      <c r="BH141" s="56" t="s">
        <v>1695</v>
      </c>
      <c r="BI141" s="56">
        <v>210470</v>
      </c>
      <c r="BJ141" s="56" t="s">
        <v>1695</v>
      </c>
      <c r="BK141" s="56">
        <v>195669</v>
      </c>
      <c r="BL141" s="56">
        <v>200</v>
      </c>
      <c r="BM141" s="56">
        <v>420770</v>
      </c>
      <c r="BN141" s="56">
        <v>112776</v>
      </c>
      <c r="BO141" s="56">
        <v>15</v>
      </c>
      <c r="BP141" s="56">
        <v>619897</v>
      </c>
      <c r="BQ141" s="56">
        <v>46129</v>
      </c>
      <c r="BR141" s="56">
        <v>199565</v>
      </c>
      <c r="BS141" s="56">
        <v>129189</v>
      </c>
      <c r="BT141" s="56">
        <v>128988</v>
      </c>
      <c r="BU141" s="56">
        <v>30528</v>
      </c>
      <c r="BV141" s="56">
        <v>488270</v>
      </c>
      <c r="BW141" s="56">
        <v>44253</v>
      </c>
      <c r="BX141" s="56">
        <v>578652</v>
      </c>
      <c r="BY141" s="56">
        <v>196</v>
      </c>
      <c r="BZ141" s="56">
        <v>23626</v>
      </c>
      <c r="CA141" s="56">
        <v>6834</v>
      </c>
      <c r="CB141" s="56">
        <v>11473</v>
      </c>
      <c r="CC141" s="56">
        <v>2079</v>
      </c>
      <c r="CD141" s="56">
        <v>44012</v>
      </c>
      <c r="CE141" s="56">
        <v>44208</v>
      </c>
      <c r="CF141" s="56">
        <v>201</v>
      </c>
      <c r="CG141" s="56">
        <v>13333</v>
      </c>
      <c r="CH141" s="56">
        <v>2804</v>
      </c>
      <c r="CI141" s="56">
        <v>18816</v>
      </c>
      <c r="CJ141" s="56">
        <v>14927</v>
      </c>
      <c r="CK141" s="56">
        <v>6506</v>
      </c>
      <c r="CL141" s="56">
        <v>6801</v>
      </c>
      <c r="CM141" s="56">
        <v>14441175</v>
      </c>
      <c r="CN141" s="56">
        <v>0</v>
      </c>
      <c r="CO141" s="56">
        <v>34953</v>
      </c>
      <c r="CP141" s="56">
        <v>11274</v>
      </c>
      <c r="CQ141" s="56">
        <v>46428</v>
      </c>
      <c r="CR141" s="56">
        <v>2</v>
      </c>
      <c r="CS141" s="56">
        <v>696</v>
      </c>
      <c r="CT141" s="56">
        <v>4</v>
      </c>
      <c r="CU141" s="56">
        <v>2037</v>
      </c>
      <c r="DA141" s="56">
        <v>2737</v>
      </c>
      <c r="DB141" s="56">
        <v>2739</v>
      </c>
      <c r="DC141" s="56">
        <v>19.5</v>
      </c>
      <c r="DD141" s="56">
        <v>69</v>
      </c>
      <c r="DE141" s="56">
        <v>88.5</v>
      </c>
      <c r="DF141" s="56">
        <v>116</v>
      </c>
      <c r="DG141" s="56">
        <v>3023</v>
      </c>
      <c r="DH141" s="56">
        <v>997791</v>
      </c>
      <c r="DI141" s="56">
        <v>293790</v>
      </c>
      <c r="DJ141" s="56">
        <v>434697</v>
      </c>
      <c r="DK141" s="56">
        <v>63654</v>
      </c>
      <c r="DL141" s="56">
        <v>1789932</v>
      </c>
      <c r="DM141" s="56">
        <v>59669</v>
      </c>
      <c r="DN141" s="56">
        <v>5335</v>
      </c>
      <c r="DO141" s="56">
        <v>25004</v>
      </c>
      <c r="DP141" s="56">
        <v>35392</v>
      </c>
      <c r="DQ141" s="56">
        <v>58854</v>
      </c>
      <c r="DR141" s="56">
        <v>25261</v>
      </c>
      <c r="DS141" s="56">
        <v>21171</v>
      </c>
      <c r="DT141" s="56">
        <v>0</v>
      </c>
      <c r="DU141" s="56">
        <v>90008</v>
      </c>
      <c r="DV141" s="56">
        <v>217569</v>
      </c>
      <c r="DW141" s="56">
        <v>128853</v>
      </c>
      <c r="DX141" s="56">
        <v>71</v>
      </c>
      <c r="DY141" s="56">
        <v>82</v>
      </c>
      <c r="DZ141" s="56">
        <v>88</v>
      </c>
      <c r="EA141" s="56">
        <v>230500</v>
      </c>
      <c r="EB141" s="56">
        <v>3413</v>
      </c>
      <c r="EC141" s="56" t="s">
        <v>54</v>
      </c>
      <c r="ED141" s="56">
        <v>55756</v>
      </c>
      <c r="EE141" s="56">
        <v>775</v>
      </c>
      <c r="EF141" s="56">
        <v>1305134</v>
      </c>
      <c r="EG141" s="56" t="s">
        <v>554</v>
      </c>
      <c r="EH141" s="56" t="s">
        <v>55</v>
      </c>
      <c r="EI141" s="56">
        <v>15</v>
      </c>
      <c r="EJ141" s="56">
        <v>574647</v>
      </c>
      <c r="EK141" s="56">
        <v>208</v>
      </c>
      <c r="EL141" s="56">
        <v>257</v>
      </c>
      <c r="EM141" s="56">
        <v>2601270</v>
      </c>
      <c r="EN141" s="56">
        <v>398958</v>
      </c>
      <c r="EO141" s="56">
        <v>0</v>
      </c>
      <c r="EP141" s="56">
        <v>156908</v>
      </c>
      <c r="EQ141" s="56">
        <v>56342</v>
      </c>
      <c r="ER141" s="56">
        <v>65648</v>
      </c>
      <c r="ES141" s="56">
        <v>10436</v>
      </c>
      <c r="ET141" s="56">
        <v>12155</v>
      </c>
      <c r="EU141" s="56">
        <v>34007</v>
      </c>
      <c r="EV141" s="56">
        <v>0</v>
      </c>
      <c r="EW141" s="56">
        <v>35862</v>
      </c>
      <c r="EX141" s="56">
        <v>15145</v>
      </c>
      <c r="EY141" s="56">
        <v>21976</v>
      </c>
      <c r="EZ141" s="56">
        <v>19922</v>
      </c>
      <c r="FA141" s="56">
        <v>7000</v>
      </c>
      <c r="FB141" s="56">
        <v>0</v>
      </c>
      <c r="FC141" s="56">
        <v>64468</v>
      </c>
      <c r="FD141" s="56">
        <v>7967</v>
      </c>
      <c r="FE141" s="56">
        <v>0</v>
      </c>
      <c r="FF141" s="56">
        <v>507836</v>
      </c>
      <c r="FG141" s="56">
        <v>0</v>
      </c>
      <c r="FH141" s="56">
        <v>527563</v>
      </c>
      <c r="FI141" s="56">
        <v>152093</v>
      </c>
      <c r="FJ141" s="56">
        <v>53000</v>
      </c>
      <c r="FK141" s="56">
        <v>293318</v>
      </c>
      <c r="FL141" s="56">
        <v>4534038</v>
      </c>
      <c r="FM141" s="56">
        <v>25930</v>
      </c>
      <c r="FN141" s="56">
        <v>7753</v>
      </c>
      <c r="FO141" s="56">
        <v>19056</v>
      </c>
      <c r="FP141" s="56">
        <v>23618</v>
      </c>
      <c r="FQ141" s="56">
        <v>0</v>
      </c>
      <c r="FR141" s="56">
        <v>0</v>
      </c>
      <c r="FS141" s="56">
        <v>0</v>
      </c>
      <c r="FT141" s="56">
        <v>95802</v>
      </c>
      <c r="FU141" s="56">
        <v>0</v>
      </c>
      <c r="FV141" s="56">
        <v>172159</v>
      </c>
      <c r="FW141" s="56">
        <v>4361879</v>
      </c>
      <c r="FX141" s="56">
        <v>80696</v>
      </c>
      <c r="FY141" s="56">
        <v>2669486</v>
      </c>
      <c r="FZ141" s="56">
        <v>421780</v>
      </c>
      <c r="GA141" s="56">
        <v>490000</v>
      </c>
      <c r="GB141" s="56">
        <v>893070</v>
      </c>
      <c r="GC141" s="56">
        <v>4474336</v>
      </c>
      <c r="GD141" s="56">
        <v>93500</v>
      </c>
      <c r="GE141" s="56">
        <v>4380836</v>
      </c>
      <c r="GF141" s="56">
        <v>80696</v>
      </c>
      <c r="GG141" s="56">
        <v>0</v>
      </c>
      <c r="GH141" s="56">
        <v>49459</v>
      </c>
      <c r="GI141" s="56">
        <v>457776</v>
      </c>
      <c r="GJ141" s="56">
        <v>0</v>
      </c>
      <c r="GK141" s="56">
        <v>0</v>
      </c>
      <c r="GL141" s="56">
        <v>43800</v>
      </c>
      <c r="GM141" s="56">
        <v>551035</v>
      </c>
      <c r="GN141" s="56" t="s">
        <v>554</v>
      </c>
      <c r="GO141" s="56" t="s">
        <v>7441</v>
      </c>
      <c r="GP141" s="56" t="s">
        <v>554</v>
      </c>
      <c r="GQ141" s="56" t="s">
        <v>7442</v>
      </c>
      <c r="GR141" s="56" t="s">
        <v>7443</v>
      </c>
      <c r="GS141" s="56" t="s">
        <v>554</v>
      </c>
      <c r="GT141" s="56" t="s">
        <v>554</v>
      </c>
      <c r="GU141" s="56" t="s">
        <v>7444</v>
      </c>
      <c r="GW141" s="56">
        <v>22</v>
      </c>
      <c r="GX141" s="56">
        <v>35</v>
      </c>
      <c r="GY141" s="56">
        <v>2</v>
      </c>
      <c r="GZ141" s="56">
        <v>35</v>
      </c>
      <c r="HA141" s="56">
        <v>20</v>
      </c>
      <c r="HB141" s="56">
        <v>0</v>
      </c>
    </row>
    <row r="142" spans="1:210" ht="12.75" customHeight="1" x14ac:dyDescent="0.3">
      <c r="A142" s="397" t="s">
        <v>208</v>
      </c>
      <c r="B142" s="423">
        <v>14</v>
      </c>
      <c r="C142" s="397" t="s">
        <v>16</v>
      </c>
      <c r="D142" s="397" t="s">
        <v>5226</v>
      </c>
      <c r="E142" s="56" t="s">
        <v>2441</v>
      </c>
      <c r="F142" s="398" t="s">
        <v>900</v>
      </c>
      <c r="G142" s="397">
        <v>32</v>
      </c>
      <c r="H142" s="397">
        <v>0</v>
      </c>
      <c r="I142" s="56" t="s">
        <v>6476</v>
      </c>
      <c r="J142" s="56" t="s">
        <v>38</v>
      </c>
      <c r="L142" s="56" t="s">
        <v>662</v>
      </c>
      <c r="M142" s="56">
        <v>42</v>
      </c>
      <c r="N142" s="56">
        <v>0</v>
      </c>
      <c r="O142" s="56">
        <v>2</v>
      </c>
      <c r="P142" s="56">
        <v>0</v>
      </c>
      <c r="Q142" s="56">
        <v>0</v>
      </c>
      <c r="R142" s="56">
        <v>0</v>
      </c>
      <c r="S142" s="56">
        <v>0</v>
      </c>
      <c r="T142" s="56">
        <v>0</v>
      </c>
      <c r="U142" s="56">
        <v>2</v>
      </c>
      <c r="V142" s="56">
        <v>1</v>
      </c>
      <c r="W142" s="56">
        <v>0</v>
      </c>
      <c r="X142" s="56">
        <v>6</v>
      </c>
      <c r="Y142" s="56">
        <v>0</v>
      </c>
      <c r="Z142" s="56">
        <v>0</v>
      </c>
      <c r="AA142" s="56">
        <v>53</v>
      </c>
      <c r="AB142" s="56">
        <v>0</v>
      </c>
      <c r="AC142" s="56">
        <v>0</v>
      </c>
      <c r="AD142" s="56">
        <v>0</v>
      </c>
      <c r="AE142" s="56">
        <v>0</v>
      </c>
      <c r="AF142" s="56">
        <v>0</v>
      </c>
      <c r="AG142" s="56">
        <v>0</v>
      </c>
      <c r="AH142" s="56">
        <v>0</v>
      </c>
      <c r="AI142" s="56">
        <v>0</v>
      </c>
      <c r="AJ142" s="56">
        <v>0</v>
      </c>
      <c r="AK142" s="56">
        <v>0</v>
      </c>
      <c r="AL142" s="56">
        <v>0</v>
      </c>
      <c r="AM142" s="56">
        <v>0</v>
      </c>
      <c r="AN142" s="56">
        <v>0</v>
      </c>
      <c r="AO142" s="56">
        <v>0</v>
      </c>
      <c r="AP142" s="56">
        <v>0</v>
      </c>
      <c r="AQ142" s="56">
        <v>42</v>
      </c>
      <c r="AR142" s="56">
        <v>0</v>
      </c>
      <c r="AS142" s="56">
        <v>2</v>
      </c>
      <c r="AT142" s="56">
        <v>0</v>
      </c>
      <c r="AU142" s="56">
        <v>0</v>
      </c>
      <c r="AV142" s="56">
        <v>0</v>
      </c>
      <c r="AW142" s="56">
        <v>0</v>
      </c>
      <c r="AX142" s="56">
        <v>0</v>
      </c>
      <c r="AY142" s="56">
        <v>2</v>
      </c>
      <c r="AZ142" s="56">
        <v>1</v>
      </c>
      <c r="BA142" s="56">
        <v>0</v>
      </c>
      <c r="BB142" s="56">
        <v>6</v>
      </c>
      <c r="BC142" s="56">
        <v>0</v>
      </c>
      <c r="BD142" s="56">
        <v>0</v>
      </c>
      <c r="BE142" s="56">
        <v>53</v>
      </c>
      <c r="BF142" s="56">
        <v>2</v>
      </c>
      <c r="BG142" s="56">
        <v>0</v>
      </c>
      <c r="BH142" s="56" t="s">
        <v>3485</v>
      </c>
      <c r="BI142" s="56">
        <v>851255</v>
      </c>
      <c r="BJ142" s="56" t="s">
        <v>3485</v>
      </c>
      <c r="BK142" s="56">
        <v>837795</v>
      </c>
      <c r="BL142" s="56">
        <v>382</v>
      </c>
      <c r="BM142" s="56">
        <v>1765657.92</v>
      </c>
      <c r="BN142" s="56">
        <v>348257.03</v>
      </c>
      <c r="BO142" s="56">
        <v>47</v>
      </c>
      <c r="BP142" s="56">
        <v>945577</v>
      </c>
      <c r="BQ142" s="56">
        <v>109885</v>
      </c>
      <c r="BR142" s="56">
        <v>253208</v>
      </c>
      <c r="BS142" s="56">
        <v>226381</v>
      </c>
      <c r="BT142" s="56">
        <v>225101</v>
      </c>
      <c r="BU142" s="56">
        <v>59522</v>
      </c>
      <c r="BV142" s="56">
        <v>764212</v>
      </c>
      <c r="BW142" s="56">
        <v>86141</v>
      </c>
      <c r="BX142" s="56">
        <v>960238</v>
      </c>
      <c r="BY142" s="56">
        <v>194</v>
      </c>
      <c r="BZ142" s="56">
        <v>48488</v>
      </c>
      <c r="CA142" s="56">
        <v>21643</v>
      </c>
      <c r="CB142" s="56">
        <v>41624</v>
      </c>
      <c r="CC142" s="56">
        <v>6438</v>
      </c>
      <c r="CD142" s="56">
        <v>118193</v>
      </c>
      <c r="CE142" s="56">
        <v>118387</v>
      </c>
      <c r="CF142" s="56">
        <v>6882</v>
      </c>
      <c r="CG142" s="56">
        <v>18871</v>
      </c>
      <c r="CH142" s="56">
        <v>6422</v>
      </c>
      <c r="CI142" s="56">
        <v>35612</v>
      </c>
      <c r="CJ142" s="56">
        <v>24668</v>
      </c>
      <c r="CK142" s="56">
        <v>7407</v>
      </c>
      <c r="CL142" s="56">
        <v>3000</v>
      </c>
      <c r="CM142" s="56">
        <v>0</v>
      </c>
      <c r="CN142" s="56">
        <v>520</v>
      </c>
      <c r="CO142" s="56">
        <v>60905</v>
      </c>
      <c r="CP142" s="56">
        <v>4106</v>
      </c>
      <c r="CQ142" s="56">
        <v>71893</v>
      </c>
      <c r="CR142" s="56">
        <v>20</v>
      </c>
      <c r="CS142" s="56">
        <v>504</v>
      </c>
      <c r="CT142" s="56">
        <v>646</v>
      </c>
      <c r="CU142" s="56">
        <v>5314</v>
      </c>
      <c r="DA142" s="56">
        <v>6464</v>
      </c>
      <c r="DB142" s="56">
        <v>6484</v>
      </c>
      <c r="DC142" s="56">
        <v>21.4</v>
      </c>
      <c r="DD142" s="56">
        <v>161.4</v>
      </c>
      <c r="DE142" s="56">
        <v>182.8</v>
      </c>
      <c r="DF142" s="56">
        <v>1028</v>
      </c>
      <c r="DG142" s="56">
        <v>34353.75</v>
      </c>
      <c r="DH142" s="56">
        <v>1611646</v>
      </c>
      <c r="DI142" s="56">
        <v>715218</v>
      </c>
      <c r="DJ142" s="56">
        <v>1314229</v>
      </c>
      <c r="DK142" s="56">
        <v>237442</v>
      </c>
      <c r="DL142" s="56">
        <v>3878535</v>
      </c>
      <c r="DM142" s="56">
        <v>60557</v>
      </c>
      <c r="DN142" s="56">
        <v>33279</v>
      </c>
      <c r="DO142" s="56">
        <v>78854</v>
      </c>
      <c r="DP142" s="56">
        <v>160525</v>
      </c>
      <c r="DQ142" s="56">
        <v>291612</v>
      </c>
      <c r="DR142" s="56">
        <v>54971</v>
      </c>
      <c r="DS142" s="56">
        <v>0</v>
      </c>
      <c r="DT142" s="56">
        <v>0</v>
      </c>
      <c r="DU142" s="56">
        <v>172690</v>
      </c>
      <c r="DV142" s="56">
        <v>255642</v>
      </c>
      <c r="DW142" s="56">
        <v>136043</v>
      </c>
      <c r="DX142" s="56">
        <v>66.5</v>
      </c>
      <c r="DY142" s="56">
        <v>72.400000000000006</v>
      </c>
      <c r="DZ142" s="56">
        <v>77.2</v>
      </c>
      <c r="EA142" s="56">
        <v>216500</v>
      </c>
      <c r="EB142" s="56" t="s">
        <v>554</v>
      </c>
      <c r="EC142" s="56" t="s">
        <v>54</v>
      </c>
      <c r="ED142" s="56">
        <v>114599</v>
      </c>
      <c r="EE142" s="56">
        <v>781</v>
      </c>
      <c r="EF142" s="56">
        <v>3109975</v>
      </c>
      <c r="EG142" s="56">
        <v>0</v>
      </c>
      <c r="EH142" s="56" t="s">
        <v>55</v>
      </c>
      <c r="EI142" s="56">
        <v>47</v>
      </c>
      <c r="EJ142" s="56">
        <v>14040433</v>
      </c>
      <c r="EK142" s="56">
        <v>206</v>
      </c>
      <c r="EL142" s="56">
        <v>164</v>
      </c>
      <c r="EM142" s="56">
        <v>5456942</v>
      </c>
      <c r="EN142" s="56">
        <v>1848549</v>
      </c>
      <c r="EO142" s="56" t="s">
        <v>7220</v>
      </c>
      <c r="EP142" s="56">
        <v>6072</v>
      </c>
      <c r="EQ142" s="56" t="s">
        <v>7220</v>
      </c>
      <c r="ER142" s="56" t="s">
        <v>7220</v>
      </c>
      <c r="ES142" s="56" t="s">
        <v>7220</v>
      </c>
      <c r="ET142" s="56">
        <v>40049</v>
      </c>
      <c r="EU142" s="56">
        <v>37946</v>
      </c>
      <c r="EV142" s="56" t="s">
        <v>3426</v>
      </c>
      <c r="EW142" s="56">
        <v>76355</v>
      </c>
      <c r="EX142" s="56">
        <v>50500</v>
      </c>
      <c r="EY142" s="56">
        <v>25827</v>
      </c>
      <c r="EZ142" s="56" t="s">
        <v>3426</v>
      </c>
      <c r="FA142" s="56">
        <v>0</v>
      </c>
      <c r="FB142" s="56">
        <v>24698</v>
      </c>
      <c r="FC142" s="56">
        <v>1572</v>
      </c>
      <c r="FD142" s="56">
        <v>102279</v>
      </c>
      <c r="FE142" s="56">
        <v>0</v>
      </c>
      <c r="FF142" s="56">
        <v>365298</v>
      </c>
      <c r="FG142" s="56">
        <v>155672</v>
      </c>
      <c r="FH142" s="56">
        <v>253413</v>
      </c>
      <c r="FI142" s="56">
        <v>134845</v>
      </c>
      <c r="FJ142" s="56">
        <v>0</v>
      </c>
      <c r="FK142" s="56">
        <v>254232</v>
      </c>
      <c r="FL142" s="56">
        <v>8468951</v>
      </c>
      <c r="FM142" s="56">
        <v>122093</v>
      </c>
      <c r="FN142" s="56">
        <v>53382</v>
      </c>
      <c r="FO142" s="56">
        <v>100630</v>
      </c>
      <c r="FP142" s="56">
        <v>140887</v>
      </c>
      <c r="FQ142" s="56">
        <v>0</v>
      </c>
      <c r="FR142" s="56">
        <v>15465</v>
      </c>
      <c r="FS142" s="56">
        <v>0</v>
      </c>
      <c r="FT142" s="56">
        <v>338815</v>
      </c>
      <c r="FU142" s="56">
        <v>70667</v>
      </c>
      <c r="FV142" s="56">
        <v>841939</v>
      </c>
      <c r="FW142" s="56">
        <v>7627012</v>
      </c>
      <c r="FX142" s="56">
        <v>1471967</v>
      </c>
      <c r="FY142" s="56">
        <v>5705490</v>
      </c>
      <c r="FZ142" s="56">
        <v>1805280</v>
      </c>
      <c r="GA142" s="56">
        <v>451420</v>
      </c>
      <c r="GB142" s="56">
        <v>670840</v>
      </c>
      <c r="GC142" s="56">
        <v>8633030</v>
      </c>
      <c r="GD142" s="56">
        <v>1004430</v>
      </c>
      <c r="GE142" s="56">
        <v>7628600</v>
      </c>
      <c r="GF142" s="56">
        <v>1394540</v>
      </c>
      <c r="GG142" s="56">
        <v>0</v>
      </c>
      <c r="GH142" s="56">
        <v>317724</v>
      </c>
      <c r="GI142" s="56">
        <v>75481</v>
      </c>
      <c r="GJ142" s="56">
        <v>741553</v>
      </c>
      <c r="GK142" s="56">
        <v>58994</v>
      </c>
      <c r="GL142" s="56">
        <v>26972</v>
      </c>
      <c r="GM142" s="56">
        <v>1220724</v>
      </c>
      <c r="GN142" s="56" t="s">
        <v>7445</v>
      </c>
      <c r="GO142" s="56" t="s">
        <v>554</v>
      </c>
      <c r="GP142" s="56" t="s">
        <v>554</v>
      </c>
      <c r="GQ142" s="56" t="s">
        <v>7446</v>
      </c>
      <c r="GR142" s="56" t="s">
        <v>7447</v>
      </c>
      <c r="GS142" s="56" t="s">
        <v>554</v>
      </c>
      <c r="GT142" s="56" t="s">
        <v>554</v>
      </c>
      <c r="GU142" s="56" t="s">
        <v>7448</v>
      </c>
      <c r="GW142" s="56">
        <v>53</v>
      </c>
      <c r="GX142" s="56">
        <v>0</v>
      </c>
      <c r="GY142" s="56">
        <v>53</v>
      </c>
      <c r="GZ142" s="56">
        <v>0</v>
      </c>
      <c r="HA142" s="56">
        <v>0</v>
      </c>
      <c r="HB142" s="56">
        <v>0</v>
      </c>
    </row>
    <row r="143" spans="1:210" ht="12.75" customHeight="1" x14ac:dyDescent="0.3">
      <c r="A143" s="397" t="s">
        <v>208</v>
      </c>
      <c r="B143" s="423">
        <v>15</v>
      </c>
      <c r="C143" s="397" t="s">
        <v>16</v>
      </c>
      <c r="D143" s="397" t="s">
        <v>5227</v>
      </c>
      <c r="E143" s="56" t="s">
        <v>2442</v>
      </c>
      <c r="F143" s="398" t="s">
        <v>900</v>
      </c>
      <c r="G143" s="397">
        <v>43</v>
      </c>
      <c r="H143" s="397">
        <v>0</v>
      </c>
      <c r="I143" s="56" t="s">
        <v>6476</v>
      </c>
      <c r="J143" s="56" t="s">
        <v>38</v>
      </c>
      <c r="L143" s="56" t="s">
        <v>663</v>
      </c>
      <c r="M143" s="56">
        <v>1</v>
      </c>
      <c r="N143" s="56">
        <v>1</v>
      </c>
      <c r="O143" s="56">
        <v>1</v>
      </c>
      <c r="P143" s="56">
        <v>2</v>
      </c>
      <c r="Q143" s="56">
        <v>7</v>
      </c>
      <c r="R143" s="56">
        <v>7</v>
      </c>
      <c r="S143" s="56">
        <v>7</v>
      </c>
      <c r="T143" s="56">
        <v>5</v>
      </c>
      <c r="U143" s="56">
        <v>5</v>
      </c>
      <c r="V143" s="56">
        <v>3</v>
      </c>
      <c r="W143" s="56">
        <v>3</v>
      </c>
      <c r="X143" s="56">
        <v>1</v>
      </c>
      <c r="Y143" s="56">
        <v>0</v>
      </c>
      <c r="Z143" s="56">
        <v>1</v>
      </c>
      <c r="AA143" s="56">
        <v>44</v>
      </c>
      <c r="AB143" s="56">
        <v>0</v>
      </c>
      <c r="AC143" s="56">
        <v>0</v>
      </c>
      <c r="AD143" s="56">
        <v>0</v>
      </c>
      <c r="AE143" s="56">
        <v>0</v>
      </c>
      <c r="AF143" s="56">
        <v>0</v>
      </c>
      <c r="AG143" s="56">
        <v>0</v>
      </c>
      <c r="AH143" s="56">
        <v>0</v>
      </c>
      <c r="AI143" s="56">
        <v>0</v>
      </c>
      <c r="AJ143" s="56">
        <v>0</v>
      </c>
      <c r="AK143" s="56">
        <v>0</v>
      </c>
      <c r="AL143" s="56">
        <v>0</v>
      </c>
      <c r="AM143" s="56">
        <v>0</v>
      </c>
      <c r="AN143" s="56">
        <v>0</v>
      </c>
      <c r="AO143" s="56">
        <v>0</v>
      </c>
      <c r="AP143" s="56">
        <v>0</v>
      </c>
      <c r="AQ143" s="56">
        <v>1</v>
      </c>
      <c r="AR143" s="56">
        <v>1</v>
      </c>
      <c r="AS143" s="56">
        <v>1</v>
      </c>
      <c r="AT143" s="56">
        <v>2</v>
      </c>
      <c r="AU143" s="56">
        <v>7</v>
      </c>
      <c r="AV143" s="56">
        <v>7</v>
      </c>
      <c r="AW143" s="56">
        <v>7</v>
      </c>
      <c r="AX143" s="56">
        <v>5</v>
      </c>
      <c r="AY143" s="56">
        <v>5</v>
      </c>
      <c r="AZ143" s="56">
        <v>3</v>
      </c>
      <c r="BA143" s="56">
        <v>3</v>
      </c>
      <c r="BB143" s="56">
        <v>1</v>
      </c>
      <c r="BC143" s="56">
        <v>0</v>
      </c>
      <c r="BD143" s="56">
        <v>1</v>
      </c>
      <c r="BE143" s="56">
        <v>44</v>
      </c>
      <c r="BF143" s="56">
        <v>0</v>
      </c>
      <c r="BG143" s="56">
        <v>0</v>
      </c>
      <c r="BH143" s="56" t="s">
        <v>2503</v>
      </c>
      <c r="BI143" s="56">
        <v>261372</v>
      </c>
      <c r="BJ143" s="56" t="s">
        <v>2503</v>
      </c>
      <c r="BK143" s="56">
        <v>213922</v>
      </c>
      <c r="BL143" s="56">
        <v>323</v>
      </c>
      <c r="BM143" s="56">
        <v>654282</v>
      </c>
      <c r="BN143" s="56">
        <v>172149</v>
      </c>
      <c r="BO143" s="56">
        <v>43</v>
      </c>
      <c r="BP143" s="56">
        <v>530478</v>
      </c>
      <c r="BQ143" s="56">
        <v>42242</v>
      </c>
      <c r="BR143" s="56">
        <v>186701</v>
      </c>
      <c r="BS143" s="56">
        <v>97975</v>
      </c>
      <c r="BT143" s="56">
        <v>125350</v>
      </c>
      <c r="BU143" s="56">
        <v>27312</v>
      </c>
      <c r="BV143" s="56">
        <v>437338</v>
      </c>
      <c r="BW143" s="56">
        <v>53882</v>
      </c>
      <c r="BX143" s="56">
        <v>533462</v>
      </c>
      <c r="BY143" s="56">
        <v>12</v>
      </c>
      <c r="BZ143" s="56">
        <v>41141</v>
      </c>
      <c r="CA143" s="56">
        <v>14720</v>
      </c>
      <c r="CB143" s="56">
        <v>27564</v>
      </c>
      <c r="CC143" s="56">
        <v>6051</v>
      </c>
      <c r="CD143" s="56">
        <v>89476</v>
      </c>
      <c r="CE143" s="56">
        <v>89488</v>
      </c>
      <c r="CF143" s="56">
        <v>0</v>
      </c>
      <c r="CG143" s="56">
        <v>16401</v>
      </c>
      <c r="CH143" s="56">
        <v>1665</v>
      </c>
      <c r="CI143" s="56">
        <v>11210</v>
      </c>
      <c r="CJ143" s="56">
        <v>14855</v>
      </c>
      <c r="CK143" s="56">
        <v>8949</v>
      </c>
      <c r="CL143" s="56">
        <v>6676</v>
      </c>
      <c r="CM143" s="56">
        <v>0</v>
      </c>
      <c r="CN143" s="56">
        <v>616</v>
      </c>
      <c r="CO143" s="56">
        <v>29276</v>
      </c>
      <c r="CP143" s="56">
        <v>2049</v>
      </c>
      <c r="CQ143" s="56">
        <v>31325</v>
      </c>
      <c r="CR143" s="56">
        <v>0</v>
      </c>
      <c r="CS143" s="56">
        <v>2334</v>
      </c>
      <c r="CT143" s="56">
        <v>336</v>
      </c>
      <c r="CU143" s="56">
        <v>1736</v>
      </c>
      <c r="DA143" s="56">
        <v>4406</v>
      </c>
      <c r="DB143" s="56">
        <v>4406</v>
      </c>
      <c r="DC143" s="56">
        <v>23</v>
      </c>
      <c r="DD143" s="56">
        <v>70</v>
      </c>
      <c r="DE143" s="56">
        <v>93</v>
      </c>
      <c r="DF143" s="56">
        <v>2212</v>
      </c>
      <c r="DG143" s="56">
        <v>160373</v>
      </c>
      <c r="DH143" s="56">
        <v>929750</v>
      </c>
      <c r="DI143" s="56">
        <v>293601</v>
      </c>
      <c r="DJ143" s="56">
        <v>552956</v>
      </c>
      <c r="DK143" s="56">
        <v>78912</v>
      </c>
      <c r="DL143" s="56">
        <v>1855219</v>
      </c>
      <c r="DM143" s="56">
        <v>53364</v>
      </c>
      <c r="DN143" s="56">
        <v>4420</v>
      </c>
      <c r="DO143" s="56">
        <v>26156</v>
      </c>
      <c r="DP143" s="56">
        <v>112054</v>
      </c>
      <c r="DQ143" s="56">
        <v>218735</v>
      </c>
      <c r="DR143" s="56">
        <v>50028</v>
      </c>
      <c r="DS143" s="56">
        <v>0</v>
      </c>
      <c r="DT143" s="56">
        <v>314</v>
      </c>
      <c r="DU143" s="56">
        <v>83940</v>
      </c>
      <c r="DV143" s="56">
        <v>130318</v>
      </c>
      <c r="DW143" s="56" t="s">
        <v>554</v>
      </c>
      <c r="DX143" s="56">
        <v>38</v>
      </c>
      <c r="DY143" s="56">
        <v>51</v>
      </c>
      <c r="DZ143" s="56">
        <v>57</v>
      </c>
      <c r="EA143" s="56" t="s">
        <v>554</v>
      </c>
      <c r="EB143" s="56" t="s">
        <v>554</v>
      </c>
      <c r="EC143" s="56" t="s">
        <v>554</v>
      </c>
      <c r="ED143" s="56">
        <v>64934</v>
      </c>
      <c r="EE143" s="56">
        <v>1521</v>
      </c>
      <c r="EF143" s="56">
        <v>2007651</v>
      </c>
      <c r="EG143" s="56">
        <v>0</v>
      </c>
      <c r="EH143" s="56" t="s">
        <v>55</v>
      </c>
      <c r="EI143" s="56">
        <v>44</v>
      </c>
      <c r="EJ143" s="56">
        <v>515985</v>
      </c>
      <c r="EK143" s="56">
        <v>114</v>
      </c>
      <c r="EL143" s="56">
        <v>104</v>
      </c>
      <c r="EM143" s="56">
        <v>2833119</v>
      </c>
      <c r="EN143" s="56">
        <v>0</v>
      </c>
      <c r="EO143" s="56">
        <v>1500</v>
      </c>
      <c r="EP143" s="56">
        <v>331690</v>
      </c>
      <c r="EQ143" s="56">
        <v>121350</v>
      </c>
      <c r="ER143" s="56">
        <v>226520</v>
      </c>
      <c r="ES143" s="56">
        <v>48540</v>
      </c>
      <c r="ET143" s="56">
        <v>15860</v>
      </c>
      <c r="EU143" s="56">
        <v>44560</v>
      </c>
      <c r="EV143" s="56">
        <v>3500</v>
      </c>
      <c r="EW143" s="56">
        <v>15600</v>
      </c>
      <c r="EX143" s="56">
        <v>55000</v>
      </c>
      <c r="EY143" s="56">
        <v>68000</v>
      </c>
      <c r="EZ143" s="56">
        <v>32000</v>
      </c>
      <c r="FA143" s="56">
        <v>0</v>
      </c>
      <c r="FB143" s="56">
        <v>0</v>
      </c>
      <c r="FC143" s="56">
        <v>45000</v>
      </c>
      <c r="FD143" s="56">
        <v>10000</v>
      </c>
      <c r="FE143" s="56">
        <v>0</v>
      </c>
      <c r="FF143" s="56">
        <v>1019120</v>
      </c>
      <c r="FG143" s="56">
        <v>111351</v>
      </c>
      <c r="FH143" s="56">
        <v>12530</v>
      </c>
      <c r="FI143" s="56">
        <v>101410</v>
      </c>
      <c r="FJ143" s="56">
        <v>0</v>
      </c>
      <c r="FK143" s="56">
        <v>0</v>
      </c>
      <c r="FL143" s="56">
        <v>4077530</v>
      </c>
      <c r="FM143" s="56">
        <v>101935</v>
      </c>
      <c r="FN143" s="56" t="s">
        <v>7196</v>
      </c>
      <c r="FO143" s="56">
        <v>39523</v>
      </c>
      <c r="FP143" s="56" t="s">
        <v>7196</v>
      </c>
      <c r="FQ143" s="56">
        <v>45560</v>
      </c>
      <c r="FR143" s="56">
        <v>0</v>
      </c>
      <c r="FS143" s="56">
        <v>0</v>
      </c>
      <c r="FT143" s="56">
        <v>125000</v>
      </c>
      <c r="FU143" s="56">
        <v>28000</v>
      </c>
      <c r="FV143" s="56">
        <v>340018</v>
      </c>
      <c r="FW143" s="56">
        <v>3737512</v>
      </c>
      <c r="FX143" s="56" t="s">
        <v>554</v>
      </c>
      <c r="FY143" s="56">
        <v>2913000</v>
      </c>
      <c r="FZ143" s="56">
        <v>0</v>
      </c>
      <c r="GA143" s="56">
        <v>967300</v>
      </c>
      <c r="GB143" s="56">
        <v>350000</v>
      </c>
      <c r="GC143" s="56">
        <v>4230300</v>
      </c>
      <c r="GD143" s="56">
        <v>368300</v>
      </c>
      <c r="GE143" s="56">
        <v>3862000</v>
      </c>
      <c r="GF143" s="56" t="s">
        <v>554</v>
      </c>
      <c r="GG143" s="56">
        <v>0</v>
      </c>
      <c r="GH143" s="56">
        <v>55000</v>
      </c>
      <c r="GI143" s="56">
        <v>970000</v>
      </c>
      <c r="GJ143" s="56">
        <v>0</v>
      </c>
      <c r="GK143" s="56">
        <v>0</v>
      </c>
      <c r="GL143" s="56">
        <v>0</v>
      </c>
      <c r="GM143" s="56">
        <v>1025000</v>
      </c>
      <c r="GN143" s="56" t="s">
        <v>554</v>
      </c>
      <c r="GO143" s="56" t="s">
        <v>554</v>
      </c>
      <c r="GP143" s="56" t="s">
        <v>7449</v>
      </c>
      <c r="GQ143" s="56" t="s">
        <v>7450</v>
      </c>
      <c r="GR143" s="56" t="s">
        <v>554</v>
      </c>
      <c r="GS143" s="56" t="s">
        <v>554</v>
      </c>
      <c r="GT143" s="56" t="s">
        <v>7451</v>
      </c>
      <c r="GU143" s="56" t="s">
        <v>7452</v>
      </c>
      <c r="GW143" s="56">
        <v>44</v>
      </c>
      <c r="GX143" s="56">
        <v>0</v>
      </c>
      <c r="GY143" s="56">
        <v>11</v>
      </c>
      <c r="GZ143" s="56">
        <v>33</v>
      </c>
      <c r="HA143" s="56">
        <v>0</v>
      </c>
      <c r="HB143" s="56">
        <v>0</v>
      </c>
    </row>
    <row r="144" spans="1:210" ht="12.75" customHeight="1" x14ac:dyDescent="0.3">
      <c r="A144" s="397" t="s">
        <v>208</v>
      </c>
      <c r="B144" s="423">
        <v>16</v>
      </c>
      <c r="C144" s="397" t="s">
        <v>16</v>
      </c>
      <c r="D144" s="397" t="s">
        <v>5228</v>
      </c>
      <c r="E144" s="56" t="s">
        <v>2443</v>
      </c>
      <c r="F144" s="398" t="s">
        <v>900</v>
      </c>
      <c r="G144" s="397">
        <v>15</v>
      </c>
      <c r="H144" s="397">
        <v>0</v>
      </c>
      <c r="I144" s="56" t="s">
        <v>6476</v>
      </c>
      <c r="J144" s="56" t="s">
        <v>38</v>
      </c>
      <c r="L144" s="56" t="s">
        <v>472</v>
      </c>
      <c r="M144" s="56">
        <v>0</v>
      </c>
      <c r="N144" s="56">
        <v>0</v>
      </c>
      <c r="O144" s="56">
        <v>8</v>
      </c>
      <c r="P144" s="56">
        <v>0</v>
      </c>
      <c r="Q144" s="56">
        <v>6</v>
      </c>
      <c r="R144" s="56">
        <v>1</v>
      </c>
      <c r="S144" s="56">
        <v>0</v>
      </c>
      <c r="T144" s="56">
        <v>0</v>
      </c>
      <c r="U144" s="56">
        <v>2</v>
      </c>
      <c r="V144" s="56">
        <v>0</v>
      </c>
      <c r="W144" s="56">
        <v>2</v>
      </c>
      <c r="X144" s="56">
        <v>0</v>
      </c>
      <c r="Y144" s="56">
        <v>0</v>
      </c>
      <c r="Z144" s="56">
        <v>0</v>
      </c>
      <c r="AA144" s="56">
        <v>19</v>
      </c>
      <c r="AB144" s="56">
        <v>0</v>
      </c>
      <c r="AC144" s="56">
        <v>0</v>
      </c>
      <c r="AD144" s="56">
        <v>0</v>
      </c>
      <c r="AE144" s="56">
        <v>0</v>
      </c>
      <c r="AF144" s="56">
        <v>0</v>
      </c>
      <c r="AG144" s="56">
        <v>0</v>
      </c>
      <c r="AH144" s="56">
        <v>1</v>
      </c>
      <c r="AI144" s="56">
        <v>1</v>
      </c>
      <c r="AJ144" s="56">
        <v>3</v>
      </c>
      <c r="AK144" s="56">
        <v>2</v>
      </c>
      <c r="AL144" s="56">
        <v>6</v>
      </c>
      <c r="AM144" s="56">
        <v>0</v>
      </c>
      <c r="AN144" s="56">
        <v>0</v>
      </c>
      <c r="AO144" s="56">
        <v>4</v>
      </c>
      <c r="AP144" s="56">
        <v>17</v>
      </c>
      <c r="AQ144" s="56">
        <v>0</v>
      </c>
      <c r="AR144" s="56">
        <v>0</v>
      </c>
      <c r="AS144" s="56">
        <v>8</v>
      </c>
      <c r="AT144" s="56">
        <v>0</v>
      </c>
      <c r="AU144" s="56">
        <v>6</v>
      </c>
      <c r="AV144" s="56">
        <v>1</v>
      </c>
      <c r="AW144" s="56">
        <v>1</v>
      </c>
      <c r="AX144" s="56">
        <v>1</v>
      </c>
      <c r="AY144" s="56">
        <v>5</v>
      </c>
      <c r="AZ144" s="56">
        <v>2</v>
      </c>
      <c r="BA144" s="56">
        <v>8</v>
      </c>
      <c r="BB144" s="56">
        <v>0</v>
      </c>
      <c r="BC144" s="56">
        <v>0</v>
      </c>
      <c r="BD144" s="56">
        <v>4</v>
      </c>
      <c r="BE144" s="56">
        <v>36</v>
      </c>
      <c r="BF144" s="56">
        <v>0</v>
      </c>
      <c r="BG144" s="56">
        <v>0</v>
      </c>
      <c r="BH144" s="56" t="s">
        <v>3460</v>
      </c>
      <c r="BI144" s="56">
        <v>85343</v>
      </c>
      <c r="BJ144" s="56" t="s">
        <v>3461</v>
      </c>
      <c r="BK144" s="56">
        <v>212113</v>
      </c>
      <c r="BL144" s="56">
        <v>161</v>
      </c>
      <c r="BM144" s="56">
        <v>329841</v>
      </c>
      <c r="BN144" s="56">
        <v>58618</v>
      </c>
      <c r="BO144" s="56">
        <v>19</v>
      </c>
      <c r="BP144" s="56">
        <v>574361</v>
      </c>
      <c r="BQ144" s="56">
        <v>53654</v>
      </c>
      <c r="BR144" s="56">
        <v>165039</v>
      </c>
      <c r="BS144" s="56">
        <v>145605</v>
      </c>
      <c r="BT144" s="56">
        <v>167977</v>
      </c>
      <c r="BU144" s="56">
        <v>52400</v>
      </c>
      <c r="BV144" s="56">
        <v>531021</v>
      </c>
      <c r="BW144" s="56">
        <v>4901</v>
      </c>
      <c r="BX144" s="56">
        <v>589576</v>
      </c>
      <c r="BY144" s="56">
        <v>0</v>
      </c>
      <c r="BZ144" s="56">
        <v>24933</v>
      </c>
      <c r="CA144" s="56">
        <v>14795</v>
      </c>
      <c r="CB144" s="56">
        <v>18633</v>
      </c>
      <c r="CC144" s="56">
        <v>7098</v>
      </c>
      <c r="CD144" s="56">
        <v>65459</v>
      </c>
      <c r="CE144" s="56">
        <v>65459</v>
      </c>
      <c r="CF144" s="56">
        <v>98</v>
      </c>
      <c r="CG144" s="56">
        <v>16843</v>
      </c>
      <c r="CH144" s="56">
        <v>1567</v>
      </c>
      <c r="CI144" s="56">
        <v>16922</v>
      </c>
      <c r="CJ144" s="56">
        <v>5449</v>
      </c>
      <c r="CK144" s="56">
        <v>6208</v>
      </c>
      <c r="CL144" s="56">
        <v>4971</v>
      </c>
      <c r="CM144" s="56">
        <v>0</v>
      </c>
      <c r="CN144" s="56">
        <v>54</v>
      </c>
      <c r="CO144" s="56">
        <v>35332</v>
      </c>
      <c r="CP144" s="56">
        <v>1065</v>
      </c>
      <c r="CQ144" s="56">
        <v>36495</v>
      </c>
      <c r="CR144" s="56">
        <v>0</v>
      </c>
      <c r="CS144" s="56">
        <v>614</v>
      </c>
      <c r="CT144" s="56">
        <v>0</v>
      </c>
      <c r="CU144" s="56">
        <v>1232</v>
      </c>
      <c r="DA144" s="56">
        <v>1846</v>
      </c>
      <c r="DB144" s="56">
        <v>1846</v>
      </c>
      <c r="DC144" s="56">
        <v>7.8</v>
      </c>
      <c r="DD144" s="56">
        <v>97.8</v>
      </c>
      <c r="DE144" s="56">
        <v>105.6</v>
      </c>
      <c r="DF144" s="56">
        <v>637</v>
      </c>
      <c r="DG144" s="56">
        <v>28128.563000000002</v>
      </c>
      <c r="DH144" s="56">
        <v>521455</v>
      </c>
      <c r="DI144" s="56">
        <v>176173</v>
      </c>
      <c r="DJ144" s="56">
        <v>536333</v>
      </c>
      <c r="DK144" s="56">
        <v>82984</v>
      </c>
      <c r="DL144" s="56">
        <v>1316945</v>
      </c>
      <c r="DM144" s="56">
        <v>14843</v>
      </c>
      <c r="DN144" s="56">
        <v>984</v>
      </c>
      <c r="DO144" s="56">
        <v>3760</v>
      </c>
      <c r="DP144" s="56">
        <v>44554</v>
      </c>
      <c r="DQ144" s="56">
        <v>239089</v>
      </c>
      <c r="DR144" s="56">
        <v>66975</v>
      </c>
      <c r="DS144" s="56">
        <v>0</v>
      </c>
      <c r="DT144" s="56">
        <v>725</v>
      </c>
      <c r="DU144" s="56">
        <v>19587</v>
      </c>
      <c r="DV144" s="56">
        <v>19165</v>
      </c>
      <c r="DW144" s="56">
        <v>9583</v>
      </c>
      <c r="DX144" s="56">
        <v>78.599999999999994</v>
      </c>
      <c r="DY144" s="56">
        <v>87.66</v>
      </c>
      <c r="DZ144" s="56">
        <v>93.5</v>
      </c>
      <c r="EA144" s="56" t="s">
        <v>554</v>
      </c>
      <c r="EB144" s="56" t="s">
        <v>554</v>
      </c>
      <c r="EC144" s="56" t="s">
        <v>554</v>
      </c>
      <c r="ED144" s="56">
        <v>38278</v>
      </c>
      <c r="EE144" s="56">
        <v>277</v>
      </c>
      <c r="EF144" s="56">
        <v>1525292</v>
      </c>
      <c r="EG144" s="56">
        <v>0</v>
      </c>
      <c r="EH144" s="56" t="s">
        <v>55</v>
      </c>
      <c r="EI144" s="56">
        <v>16</v>
      </c>
      <c r="EJ144" s="56">
        <v>516205</v>
      </c>
      <c r="EK144" s="56">
        <v>32</v>
      </c>
      <c r="EL144" s="56">
        <v>99</v>
      </c>
      <c r="EM144" s="56">
        <v>2583314.5299999989</v>
      </c>
      <c r="EN144" s="56">
        <v>0</v>
      </c>
      <c r="EO144" s="56">
        <v>0</v>
      </c>
      <c r="EP144" s="56">
        <v>233322.18</v>
      </c>
      <c r="EQ144" s="56">
        <v>139477.73000000001</v>
      </c>
      <c r="ER144" s="56">
        <v>108914.54</v>
      </c>
      <c r="ES144" s="56">
        <v>51810.18</v>
      </c>
      <c r="ET144" s="56">
        <v>0</v>
      </c>
      <c r="EU144" s="56">
        <v>17791.919999999998</v>
      </c>
      <c r="EV144" s="56">
        <v>0</v>
      </c>
      <c r="EW144" s="56">
        <v>18256.990000000002</v>
      </c>
      <c r="EX144" s="56">
        <v>69000</v>
      </c>
      <c r="EY144" s="56">
        <v>13340</v>
      </c>
      <c r="EZ144" s="56">
        <v>96000</v>
      </c>
      <c r="FA144" s="56">
        <v>0</v>
      </c>
      <c r="FB144" s="56">
        <v>42800</v>
      </c>
      <c r="FC144" s="56">
        <v>67687.31</v>
      </c>
      <c r="FD144" s="56">
        <v>41899.15</v>
      </c>
      <c r="FE144" s="56">
        <v>0</v>
      </c>
      <c r="FF144" s="56">
        <v>900300.00000000012</v>
      </c>
      <c r="FG144" s="56">
        <v>30561.16</v>
      </c>
      <c r="FH144" s="56">
        <v>149234.23999999999</v>
      </c>
      <c r="FI144" s="56">
        <v>20859.029999999992</v>
      </c>
      <c r="FJ144" s="56">
        <v>1692.1899999999951</v>
      </c>
      <c r="FK144" s="56">
        <v>0</v>
      </c>
      <c r="FL144" s="56">
        <v>3685961.1499999985</v>
      </c>
      <c r="FM144" s="56">
        <v>58757.8999999999</v>
      </c>
      <c r="FN144" s="56">
        <v>6236.53</v>
      </c>
      <c r="FO144" s="56">
        <v>37751.269999999997</v>
      </c>
      <c r="FP144" s="56">
        <v>14442.72</v>
      </c>
      <c r="FQ144" s="56">
        <v>32731.07</v>
      </c>
      <c r="FR144" s="56">
        <v>0</v>
      </c>
      <c r="FS144" s="56">
        <v>0</v>
      </c>
      <c r="FT144" s="56">
        <v>158340.96000000101</v>
      </c>
      <c r="FU144" s="56">
        <v>24946.41</v>
      </c>
      <c r="FV144" s="56">
        <v>333206.86000000086</v>
      </c>
      <c r="FW144" s="56">
        <v>3352754.2899999977</v>
      </c>
      <c r="FX144" s="56" t="s">
        <v>554</v>
      </c>
      <c r="FY144" s="56">
        <v>2740890</v>
      </c>
      <c r="FZ144" s="56">
        <v>0</v>
      </c>
      <c r="GA144" s="56">
        <v>965500</v>
      </c>
      <c r="GB144" s="56">
        <v>294650</v>
      </c>
      <c r="GC144" s="56">
        <v>4001040</v>
      </c>
      <c r="GD144" s="56">
        <v>456041</v>
      </c>
      <c r="GE144" s="56">
        <v>3544999</v>
      </c>
      <c r="GF144" s="56" t="s">
        <v>554</v>
      </c>
      <c r="GG144" s="56">
        <v>0</v>
      </c>
      <c r="GH144" s="56">
        <v>47748</v>
      </c>
      <c r="GI144" s="56">
        <v>51388</v>
      </c>
      <c r="GJ144" s="56">
        <v>0</v>
      </c>
      <c r="GK144" s="56">
        <v>0</v>
      </c>
      <c r="GL144" s="56">
        <v>0</v>
      </c>
      <c r="GM144" s="56">
        <v>99136</v>
      </c>
      <c r="GN144" s="56">
        <v>0</v>
      </c>
      <c r="GO144" s="56">
        <v>0</v>
      </c>
      <c r="GP144" s="56">
        <v>0</v>
      </c>
      <c r="GQ144" s="56" t="s">
        <v>7453</v>
      </c>
      <c r="GR144" s="56" t="s">
        <v>554</v>
      </c>
      <c r="GS144" s="56">
        <v>0</v>
      </c>
      <c r="GT144" s="56">
        <v>0</v>
      </c>
      <c r="GU144" s="56" t="s">
        <v>7454</v>
      </c>
      <c r="GW144" s="56">
        <v>19</v>
      </c>
      <c r="GX144" s="56">
        <v>17</v>
      </c>
      <c r="GY144" s="56">
        <v>27</v>
      </c>
      <c r="GZ144" s="56">
        <v>9</v>
      </c>
      <c r="HA144" s="56">
        <v>0</v>
      </c>
      <c r="HB144" s="56">
        <v>0</v>
      </c>
    </row>
    <row r="145" spans="1:210" ht="12.75" customHeight="1" x14ac:dyDescent="0.3">
      <c r="A145" s="397" t="s">
        <v>208</v>
      </c>
      <c r="B145" s="423">
        <v>17</v>
      </c>
      <c r="C145" s="397" t="s">
        <v>16</v>
      </c>
      <c r="D145" s="397" t="s">
        <v>5229</v>
      </c>
      <c r="E145" s="56" t="s">
        <v>2444</v>
      </c>
      <c r="F145" s="398" t="s">
        <v>900</v>
      </c>
      <c r="G145" s="397">
        <v>9</v>
      </c>
      <c r="H145" s="397">
        <v>0</v>
      </c>
      <c r="I145" s="56" t="s">
        <v>6476</v>
      </c>
      <c r="J145" s="56" t="s">
        <v>38</v>
      </c>
      <c r="L145" s="56" t="s">
        <v>323</v>
      </c>
      <c r="M145" s="56">
        <v>0</v>
      </c>
      <c r="N145" s="56">
        <v>3</v>
      </c>
      <c r="O145" s="56">
        <v>3</v>
      </c>
      <c r="P145" s="56">
        <v>4</v>
      </c>
      <c r="Q145" s="56">
        <v>4</v>
      </c>
      <c r="R145" s="56">
        <v>0</v>
      </c>
      <c r="S145" s="56">
        <v>5</v>
      </c>
      <c r="T145" s="56">
        <v>7</v>
      </c>
      <c r="U145" s="56">
        <v>9</v>
      </c>
      <c r="V145" s="56">
        <v>6</v>
      </c>
      <c r="W145" s="56">
        <v>9</v>
      </c>
      <c r="X145" s="56">
        <v>3</v>
      </c>
      <c r="Y145" s="56">
        <v>0</v>
      </c>
      <c r="Z145" s="56">
        <v>10</v>
      </c>
      <c r="AA145" s="56">
        <v>63</v>
      </c>
      <c r="AB145" s="56">
        <v>0</v>
      </c>
      <c r="AC145" s="56">
        <v>0</v>
      </c>
      <c r="AD145" s="56">
        <v>0</v>
      </c>
      <c r="AE145" s="56">
        <v>0</v>
      </c>
      <c r="AF145" s="56">
        <v>0</v>
      </c>
      <c r="AG145" s="56">
        <v>0</v>
      </c>
      <c r="AH145" s="56">
        <v>0</v>
      </c>
      <c r="AI145" s="56">
        <v>0</v>
      </c>
      <c r="AJ145" s="56">
        <v>0</v>
      </c>
      <c r="AK145" s="56">
        <v>0</v>
      </c>
      <c r="AL145" s="56">
        <v>0</v>
      </c>
      <c r="AM145" s="56">
        <v>0</v>
      </c>
      <c r="AN145" s="56">
        <v>0</v>
      </c>
      <c r="AO145" s="56">
        <v>0</v>
      </c>
      <c r="AP145" s="56">
        <v>0</v>
      </c>
      <c r="AQ145" s="56">
        <v>0</v>
      </c>
      <c r="AR145" s="56">
        <v>3</v>
      </c>
      <c r="AS145" s="56">
        <v>3</v>
      </c>
      <c r="AT145" s="56">
        <v>4</v>
      </c>
      <c r="AU145" s="56">
        <v>4</v>
      </c>
      <c r="AV145" s="56">
        <v>0</v>
      </c>
      <c r="AW145" s="56">
        <v>5</v>
      </c>
      <c r="AX145" s="56">
        <v>7</v>
      </c>
      <c r="AY145" s="56">
        <v>9</v>
      </c>
      <c r="AZ145" s="56">
        <v>6</v>
      </c>
      <c r="BA145" s="56">
        <v>9</v>
      </c>
      <c r="BB145" s="56">
        <v>3</v>
      </c>
      <c r="BC145" s="56">
        <v>0</v>
      </c>
      <c r="BD145" s="56">
        <v>10</v>
      </c>
      <c r="BE145" s="56">
        <v>63</v>
      </c>
      <c r="BF145" s="56">
        <v>0</v>
      </c>
      <c r="BG145" s="56">
        <v>0</v>
      </c>
      <c r="BH145" s="56" t="s">
        <v>2637</v>
      </c>
      <c r="BI145" s="56">
        <v>272471</v>
      </c>
      <c r="BJ145" s="56" t="s">
        <v>2637</v>
      </c>
      <c r="BK145" s="56">
        <v>238328</v>
      </c>
      <c r="BL145" s="56">
        <v>493</v>
      </c>
      <c r="BM145" s="56">
        <v>589448</v>
      </c>
      <c r="BN145" s="56">
        <v>169374</v>
      </c>
      <c r="BO145" s="56">
        <v>58</v>
      </c>
      <c r="BP145" s="56">
        <v>867959</v>
      </c>
      <c r="BQ145" s="56">
        <v>26485</v>
      </c>
      <c r="BR145" s="56">
        <v>278955</v>
      </c>
      <c r="BS145" s="56">
        <v>198550</v>
      </c>
      <c r="BT145" s="56">
        <v>222311</v>
      </c>
      <c r="BU145" s="56">
        <v>69046</v>
      </c>
      <c r="BV145" s="56">
        <v>768862</v>
      </c>
      <c r="BW145" s="56">
        <v>24924</v>
      </c>
      <c r="BX145" s="56">
        <v>820271</v>
      </c>
      <c r="BY145" s="56">
        <v>100</v>
      </c>
      <c r="BZ145" s="56">
        <v>36882</v>
      </c>
      <c r="CA145" s="56">
        <v>16163</v>
      </c>
      <c r="CB145" s="56">
        <v>37229</v>
      </c>
      <c r="CC145" s="56">
        <v>6417</v>
      </c>
      <c r="CD145" s="56">
        <v>96691</v>
      </c>
      <c r="CE145" s="56">
        <v>96791</v>
      </c>
      <c r="CF145" s="56">
        <v>0</v>
      </c>
      <c r="CG145" s="56">
        <v>18203</v>
      </c>
      <c r="CH145" s="56">
        <v>4922</v>
      </c>
      <c r="CI145" s="56">
        <v>12907</v>
      </c>
      <c r="CJ145" s="56">
        <v>13999</v>
      </c>
      <c r="CK145" s="56">
        <v>7466</v>
      </c>
      <c r="CL145" s="56">
        <v>7183</v>
      </c>
      <c r="CM145" s="56">
        <v>0</v>
      </c>
      <c r="CN145" s="56">
        <v>581</v>
      </c>
      <c r="CO145" s="56">
        <v>36032</v>
      </c>
      <c r="CP145" s="56">
        <v>0</v>
      </c>
      <c r="CQ145" s="56">
        <v>36032</v>
      </c>
      <c r="CR145" s="56">
        <v>0</v>
      </c>
      <c r="CS145" s="56">
        <v>2613</v>
      </c>
      <c r="CT145" s="56">
        <v>733</v>
      </c>
      <c r="CU145" s="56">
        <v>1069</v>
      </c>
      <c r="DA145" s="56">
        <v>4415</v>
      </c>
      <c r="DB145" s="56">
        <v>4415</v>
      </c>
      <c r="DC145" s="56">
        <v>19</v>
      </c>
      <c r="DD145" s="56">
        <v>157.5</v>
      </c>
      <c r="DE145" s="56">
        <v>176.5</v>
      </c>
      <c r="DF145" s="56">
        <v>341</v>
      </c>
      <c r="DG145" s="56">
        <v>14203</v>
      </c>
      <c r="DH145" s="56">
        <v>1035098</v>
      </c>
      <c r="DI145" s="56">
        <v>408304</v>
      </c>
      <c r="DJ145" s="56">
        <v>853032</v>
      </c>
      <c r="DK145" s="56">
        <v>146227</v>
      </c>
      <c r="DL145" s="56">
        <v>2442661</v>
      </c>
      <c r="DM145" s="56">
        <v>61377</v>
      </c>
      <c r="DN145" s="56">
        <v>10821</v>
      </c>
      <c r="DO145" s="56">
        <v>11249</v>
      </c>
      <c r="DP145" s="56">
        <v>37667</v>
      </c>
      <c r="DQ145" s="56">
        <v>328065</v>
      </c>
      <c r="DR145" s="56">
        <v>55141</v>
      </c>
      <c r="DS145" s="56">
        <v>0</v>
      </c>
      <c r="DT145" s="56">
        <v>223</v>
      </c>
      <c r="DU145" s="56">
        <v>83447</v>
      </c>
      <c r="DV145" s="56">
        <v>183551</v>
      </c>
      <c r="DW145" s="56">
        <v>76901</v>
      </c>
      <c r="DX145" s="56" t="s">
        <v>554</v>
      </c>
      <c r="DY145" s="56" t="s">
        <v>554</v>
      </c>
      <c r="DZ145" s="56" t="s">
        <v>554</v>
      </c>
      <c r="EA145" s="56">
        <v>429115</v>
      </c>
      <c r="EB145" s="56" t="s">
        <v>554</v>
      </c>
      <c r="EC145" s="56" t="s">
        <v>777</v>
      </c>
      <c r="ED145" s="56">
        <v>122718</v>
      </c>
      <c r="EE145" s="56">
        <v>437</v>
      </c>
      <c r="EF145" s="56">
        <v>2420776</v>
      </c>
      <c r="EG145" s="56" t="s">
        <v>554</v>
      </c>
      <c r="EH145" s="56" t="s">
        <v>55</v>
      </c>
      <c r="EI145" s="56">
        <v>50</v>
      </c>
      <c r="EJ145" s="56">
        <v>1117000</v>
      </c>
      <c r="EK145" s="56">
        <v>183</v>
      </c>
      <c r="EL145" s="56">
        <v>211</v>
      </c>
      <c r="EM145" s="56">
        <v>4866265</v>
      </c>
      <c r="EN145" s="56">
        <v>808713</v>
      </c>
      <c r="EO145" s="56">
        <v>4314</v>
      </c>
      <c r="EP145" s="56">
        <v>235860</v>
      </c>
      <c r="EQ145" s="56">
        <v>119368</v>
      </c>
      <c r="ER145" s="56">
        <v>159587</v>
      </c>
      <c r="ES145" s="56">
        <v>32687</v>
      </c>
      <c r="ET145" s="56">
        <v>33224</v>
      </c>
      <c r="EU145" s="56">
        <v>80494</v>
      </c>
      <c r="EV145" s="56">
        <v>466</v>
      </c>
      <c r="EW145" s="56">
        <v>14952</v>
      </c>
      <c r="EX145" s="56">
        <v>8436</v>
      </c>
      <c r="EY145" s="56">
        <v>28623</v>
      </c>
      <c r="EZ145" s="56">
        <v>23925</v>
      </c>
      <c r="FA145" s="56">
        <v>0</v>
      </c>
      <c r="FB145" s="56">
        <v>0</v>
      </c>
      <c r="FC145" s="56">
        <v>56668</v>
      </c>
      <c r="FD145" s="56">
        <v>43949</v>
      </c>
      <c r="FE145" s="56">
        <v>0</v>
      </c>
      <c r="FF145" s="56">
        <v>842553</v>
      </c>
      <c r="FG145" s="56">
        <v>484414</v>
      </c>
      <c r="FH145" s="56">
        <v>271523</v>
      </c>
      <c r="FI145" s="56">
        <v>201124</v>
      </c>
      <c r="FJ145" s="56">
        <v>0</v>
      </c>
      <c r="FK145" s="56">
        <v>483499</v>
      </c>
      <c r="FL145" s="56">
        <v>7958091</v>
      </c>
      <c r="FM145" s="56">
        <v>97687</v>
      </c>
      <c r="FN145" s="56">
        <v>23378</v>
      </c>
      <c r="FO145" s="56">
        <v>363026</v>
      </c>
      <c r="FP145" s="56">
        <v>45921</v>
      </c>
      <c r="FQ145" s="56">
        <v>0</v>
      </c>
      <c r="FR145" s="56">
        <v>16785</v>
      </c>
      <c r="FS145" s="56">
        <v>70425</v>
      </c>
      <c r="FT145" s="56">
        <v>114663</v>
      </c>
      <c r="FU145" s="56">
        <v>0</v>
      </c>
      <c r="FV145" s="56">
        <v>731885</v>
      </c>
      <c r="FW145" s="56">
        <v>7226206</v>
      </c>
      <c r="FX145" s="56" t="s">
        <v>554</v>
      </c>
      <c r="FY145" s="56" t="s">
        <v>554</v>
      </c>
      <c r="FZ145" s="56" t="s">
        <v>554</v>
      </c>
      <c r="GA145" s="56" t="s">
        <v>554</v>
      </c>
      <c r="GB145" s="56" t="s">
        <v>554</v>
      </c>
      <c r="GC145" s="56" t="s">
        <v>554</v>
      </c>
      <c r="GD145" s="56" t="s">
        <v>554</v>
      </c>
      <c r="GE145" s="56" t="s">
        <v>554</v>
      </c>
      <c r="GF145" s="56" t="s">
        <v>554</v>
      </c>
      <c r="GG145" s="56" t="s">
        <v>554</v>
      </c>
      <c r="GH145" s="56" t="s">
        <v>554</v>
      </c>
      <c r="GI145" s="56" t="s">
        <v>554</v>
      </c>
      <c r="GJ145" s="56" t="s">
        <v>554</v>
      </c>
      <c r="GK145" s="56" t="s">
        <v>554</v>
      </c>
      <c r="GL145" s="56" t="s">
        <v>554</v>
      </c>
      <c r="GM145" s="56" t="s">
        <v>554</v>
      </c>
      <c r="GN145" s="56" t="s">
        <v>554</v>
      </c>
      <c r="GO145" s="56" t="s">
        <v>6539</v>
      </c>
      <c r="GP145" s="56" t="s">
        <v>7455</v>
      </c>
      <c r="GQ145" s="56" t="s">
        <v>7456</v>
      </c>
      <c r="GR145" s="56" t="s">
        <v>554</v>
      </c>
      <c r="GS145" s="56" t="s">
        <v>554</v>
      </c>
      <c r="GT145" s="56" t="s">
        <v>554</v>
      </c>
      <c r="GU145" s="56" t="s">
        <v>554</v>
      </c>
      <c r="GW145" s="56">
        <v>63</v>
      </c>
      <c r="GX145" s="56">
        <v>0</v>
      </c>
      <c r="GY145" s="56">
        <v>0</v>
      </c>
      <c r="GZ145" s="56">
        <v>10</v>
      </c>
      <c r="HA145" s="56">
        <v>53</v>
      </c>
      <c r="HB145" s="56">
        <v>0</v>
      </c>
    </row>
    <row r="146" spans="1:210" ht="12.75" customHeight="1" x14ac:dyDescent="0.3">
      <c r="A146" s="397" t="s">
        <v>208</v>
      </c>
      <c r="B146" s="423">
        <v>18</v>
      </c>
      <c r="C146" s="397" t="s">
        <v>16</v>
      </c>
      <c r="D146" s="397" t="s">
        <v>5230</v>
      </c>
      <c r="E146" s="56" t="s">
        <v>2445</v>
      </c>
      <c r="F146" s="398" t="s">
        <v>900</v>
      </c>
      <c r="G146" s="397">
        <v>25</v>
      </c>
      <c r="H146" s="397">
        <v>0</v>
      </c>
      <c r="I146" s="56" t="s">
        <v>6476</v>
      </c>
      <c r="J146" s="56" t="s">
        <v>38</v>
      </c>
      <c r="L146" s="56" t="s">
        <v>325</v>
      </c>
      <c r="M146" s="56">
        <v>6</v>
      </c>
      <c r="N146" s="56">
        <v>0</v>
      </c>
      <c r="O146" s="56">
        <v>7</v>
      </c>
      <c r="P146" s="56">
        <v>1</v>
      </c>
      <c r="Q146" s="56">
        <v>4</v>
      </c>
      <c r="R146" s="56">
        <v>5</v>
      </c>
      <c r="S146" s="56">
        <v>0</v>
      </c>
      <c r="T146" s="56">
        <v>9</v>
      </c>
      <c r="U146" s="56">
        <v>1</v>
      </c>
      <c r="V146" s="56">
        <v>6</v>
      </c>
      <c r="W146" s="56">
        <v>5</v>
      </c>
      <c r="X146" s="56">
        <v>0</v>
      </c>
      <c r="Y146" s="56">
        <v>0</v>
      </c>
      <c r="Z146" s="56">
        <v>0</v>
      </c>
      <c r="AA146" s="56">
        <v>44</v>
      </c>
      <c r="AB146" s="56">
        <v>0</v>
      </c>
      <c r="AC146" s="56">
        <v>0</v>
      </c>
      <c r="AD146" s="56">
        <v>0</v>
      </c>
      <c r="AE146" s="56">
        <v>0</v>
      </c>
      <c r="AF146" s="56">
        <v>0</v>
      </c>
      <c r="AG146" s="56">
        <v>0</v>
      </c>
      <c r="AH146" s="56">
        <v>0</v>
      </c>
      <c r="AI146" s="56">
        <v>0</v>
      </c>
      <c r="AJ146" s="56">
        <v>0</v>
      </c>
      <c r="AK146" s="56">
        <v>0</v>
      </c>
      <c r="AL146" s="56">
        <v>0</v>
      </c>
      <c r="AM146" s="56">
        <v>0</v>
      </c>
      <c r="AN146" s="56">
        <v>0</v>
      </c>
      <c r="AO146" s="56">
        <v>0</v>
      </c>
      <c r="AP146" s="56">
        <v>0</v>
      </c>
      <c r="AQ146" s="56">
        <v>6</v>
      </c>
      <c r="AR146" s="56">
        <v>0</v>
      </c>
      <c r="AS146" s="56">
        <v>7</v>
      </c>
      <c r="AT146" s="56">
        <v>1</v>
      </c>
      <c r="AU146" s="56">
        <v>4</v>
      </c>
      <c r="AV146" s="56">
        <v>5</v>
      </c>
      <c r="AW146" s="56">
        <v>0</v>
      </c>
      <c r="AX146" s="56">
        <v>9</v>
      </c>
      <c r="AY146" s="56">
        <v>1</v>
      </c>
      <c r="AZ146" s="56">
        <v>6</v>
      </c>
      <c r="BA146" s="56">
        <v>5</v>
      </c>
      <c r="BB146" s="56">
        <v>0</v>
      </c>
      <c r="BC146" s="56">
        <v>0</v>
      </c>
      <c r="BD146" s="56">
        <v>0</v>
      </c>
      <c r="BE146" s="56">
        <v>44</v>
      </c>
      <c r="BF146" s="56">
        <v>0</v>
      </c>
      <c r="BG146" s="56">
        <v>1</v>
      </c>
      <c r="BH146" s="56" t="s">
        <v>7457</v>
      </c>
      <c r="BI146" s="56">
        <v>429326</v>
      </c>
      <c r="BJ146" s="56" t="s">
        <v>7457</v>
      </c>
      <c r="BK146" s="56">
        <v>497109</v>
      </c>
      <c r="BL146" s="56">
        <v>347</v>
      </c>
      <c r="BM146" s="56">
        <v>807411</v>
      </c>
      <c r="BN146" s="56">
        <v>169315</v>
      </c>
      <c r="BO146" s="56">
        <v>44</v>
      </c>
      <c r="BP146" s="56">
        <v>781575</v>
      </c>
      <c r="BQ146" s="56">
        <v>34949</v>
      </c>
      <c r="BR146" s="56">
        <v>182144</v>
      </c>
      <c r="BS146" s="56">
        <v>268114</v>
      </c>
      <c r="BT146" s="56">
        <v>190570</v>
      </c>
      <c r="BU146" s="56">
        <v>53093</v>
      </c>
      <c r="BV146" s="56">
        <v>693921</v>
      </c>
      <c r="BW146" s="56">
        <v>21943</v>
      </c>
      <c r="BX146" s="56">
        <v>750813</v>
      </c>
      <c r="BY146" s="56">
        <v>487</v>
      </c>
      <c r="BZ146" s="56">
        <v>30041</v>
      </c>
      <c r="CA146" s="56">
        <v>11236</v>
      </c>
      <c r="CB146" s="56">
        <v>34609</v>
      </c>
      <c r="CC146" s="56">
        <v>5882</v>
      </c>
      <c r="CD146" s="56">
        <v>81768</v>
      </c>
      <c r="CE146" s="56">
        <v>82255</v>
      </c>
      <c r="CF146" s="56">
        <v>192</v>
      </c>
      <c r="CG146" s="56">
        <v>13282</v>
      </c>
      <c r="CH146" s="56" t="s">
        <v>7253</v>
      </c>
      <c r="CI146" s="56">
        <v>24272</v>
      </c>
      <c r="CJ146" s="56">
        <v>21074</v>
      </c>
      <c r="CK146" s="56">
        <v>422</v>
      </c>
      <c r="CL146" s="56">
        <v>3226</v>
      </c>
      <c r="CM146" s="56">
        <v>2367430</v>
      </c>
      <c r="CN146" s="56">
        <v>189</v>
      </c>
      <c r="CO146" s="56">
        <v>37554</v>
      </c>
      <c r="CP146" s="56">
        <v>1663</v>
      </c>
      <c r="CQ146" s="56">
        <v>39409</v>
      </c>
      <c r="CR146" s="56">
        <v>1</v>
      </c>
      <c r="CS146" s="56">
        <v>1138</v>
      </c>
      <c r="CT146" s="56" t="s">
        <v>7254</v>
      </c>
      <c r="CU146" s="56">
        <v>1400</v>
      </c>
      <c r="DA146" s="56">
        <v>2538</v>
      </c>
      <c r="DB146" s="56">
        <v>2539</v>
      </c>
      <c r="DC146" s="56">
        <v>17.399999999999999</v>
      </c>
      <c r="DD146" s="56">
        <v>135.9</v>
      </c>
      <c r="DE146" s="56">
        <v>153.30000000000001</v>
      </c>
      <c r="DF146" s="56">
        <v>1144</v>
      </c>
      <c r="DG146" s="56">
        <v>34476</v>
      </c>
      <c r="DH146" s="56">
        <v>784315</v>
      </c>
      <c r="DI146" s="56">
        <v>462397</v>
      </c>
      <c r="DJ146" s="56">
        <v>929342</v>
      </c>
      <c r="DK146" s="56">
        <v>176297</v>
      </c>
      <c r="DL146" s="56">
        <v>2352351</v>
      </c>
      <c r="DM146" s="56">
        <v>20747</v>
      </c>
      <c r="DN146" s="56" t="s">
        <v>7255</v>
      </c>
      <c r="DO146" s="56">
        <v>30355</v>
      </c>
      <c r="DP146" s="56">
        <v>96051</v>
      </c>
      <c r="DQ146" s="56">
        <v>171974</v>
      </c>
      <c r="DR146" s="56">
        <v>62994</v>
      </c>
      <c r="DS146" s="56">
        <v>54776</v>
      </c>
      <c r="DT146" s="56">
        <v>293</v>
      </c>
      <c r="DU146" s="56">
        <v>51102</v>
      </c>
      <c r="DV146" s="56">
        <v>169405</v>
      </c>
      <c r="DW146" s="56">
        <v>111382</v>
      </c>
      <c r="DX146" s="56">
        <v>71</v>
      </c>
      <c r="DY146" s="56">
        <v>83</v>
      </c>
      <c r="DZ146" s="56">
        <v>90</v>
      </c>
      <c r="EA146" s="56" t="s">
        <v>554</v>
      </c>
      <c r="EB146" s="56" t="s">
        <v>554</v>
      </c>
      <c r="EC146" s="56" t="s">
        <v>554</v>
      </c>
      <c r="ED146" s="56">
        <v>80060</v>
      </c>
      <c r="EE146" s="56">
        <v>908</v>
      </c>
      <c r="EF146" s="56">
        <v>2344092</v>
      </c>
      <c r="EG146" s="56" t="s">
        <v>554</v>
      </c>
      <c r="EH146" s="56" t="s">
        <v>554</v>
      </c>
      <c r="EI146" s="56">
        <v>25</v>
      </c>
      <c r="EJ146" s="56">
        <v>4020875</v>
      </c>
      <c r="EK146" s="56">
        <v>308</v>
      </c>
      <c r="EL146" s="56">
        <v>65</v>
      </c>
      <c r="EM146" s="56" t="s">
        <v>554</v>
      </c>
      <c r="EN146" s="56" t="s">
        <v>554</v>
      </c>
      <c r="EO146" s="56" t="s">
        <v>554</v>
      </c>
      <c r="EP146" s="56" t="s">
        <v>554</v>
      </c>
      <c r="EQ146" s="56" t="s">
        <v>554</v>
      </c>
      <c r="ER146" s="56" t="s">
        <v>554</v>
      </c>
      <c r="ES146" s="56" t="s">
        <v>554</v>
      </c>
      <c r="ET146" s="56" t="s">
        <v>554</v>
      </c>
      <c r="EU146" s="56" t="s">
        <v>554</v>
      </c>
      <c r="EV146" s="56" t="s">
        <v>554</v>
      </c>
      <c r="EW146" s="56" t="s">
        <v>554</v>
      </c>
      <c r="EX146" s="56" t="s">
        <v>554</v>
      </c>
      <c r="EY146" s="56" t="s">
        <v>554</v>
      </c>
      <c r="EZ146" s="56" t="s">
        <v>554</v>
      </c>
      <c r="FA146" s="56" t="s">
        <v>554</v>
      </c>
      <c r="FB146" s="56" t="s">
        <v>554</v>
      </c>
      <c r="FC146" s="56" t="s">
        <v>554</v>
      </c>
      <c r="FD146" s="56" t="s">
        <v>554</v>
      </c>
      <c r="FE146" s="56" t="s">
        <v>554</v>
      </c>
      <c r="FF146" s="56" t="s">
        <v>554</v>
      </c>
      <c r="FG146" s="56" t="s">
        <v>554</v>
      </c>
      <c r="FH146" s="56" t="s">
        <v>554</v>
      </c>
      <c r="FI146" s="56" t="s">
        <v>554</v>
      </c>
      <c r="FJ146" s="56" t="s">
        <v>554</v>
      </c>
      <c r="FK146" s="56" t="s">
        <v>554</v>
      </c>
      <c r="FL146" s="56" t="s">
        <v>554</v>
      </c>
      <c r="FM146" s="56" t="s">
        <v>554</v>
      </c>
      <c r="FN146" s="56" t="s">
        <v>554</v>
      </c>
      <c r="FO146" s="56" t="s">
        <v>554</v>
      </c>
      <c r="FP146" s="56" t="s">
        <v>554</v>
      </c>
      <c r="FQ146" s="56" t="s">
        <v>554</v>
      </c>
      <c r="FR146" s="56" t="s">
        <v>554</v>
      </c>
      <c r="FS146" s="56" t="s">
        <v>554</v>
      </c>
      <c r="FT146" s="56" t="s">
        <v>554</v>
      </c>
      <c r="FU146" s="56" t="s">
        <v>554</v>
      </c>
      <c r="FV146" s="56" t="s">
        <v>554</v>
      </c>
      <c r="FW146" s="56" t="s">
        <v>554</v>
      </c>
      <c r="FX146" s="56" t="s">
        <v>554</v>
      </c>
      <c r="FY146" s="56" t="s">
        <v>554</v>
      </c>
      <c r="FZ146" s="56" t="s">
        <v>554</v>
      </c>
      <c r="GA146" s="56" t="s">
        <v>554</v>
      </c>
      <c r="GB146" s="56" t="s">
        <v>554</v>
      </c>
      <c r="GC146" s="56" t="s">
        <v>554</v>
      </c>
      <c r="GD146" s="56" t="s">
        <v>554</v>
      </c>
      <c r="GE146" s="56" t="s">
        <v>554</v>
      </c>
      <c r="GF146" s="56" t="s">
        <v>554</v>
      </c>
      <c r="GG146" s="56" t="s">
        <v>554</v>
      </c>
      <c r="GH146" s="56" t="s">
        <v>554</v>
      </c>
      <c r="GI146" s="56" t="s">
        <v>554</v>
      </c>
      <c r="GJ146" s="56" t="s">
        <v>554</v>
      </c>
      <c r="GK146" s="56" t="s">
        <v>554</v>
      </c>
      <c r="GL146" s="56" t="s">
        <v>554</v>
      </c>
      <c r="GM146" s="56" t="s">
        <v>554</v>
      </c>
      <c r="GN146" s="56" t="s">
        <v>7458</v>
      </c>
      <c r="GO146" s="56" t="s">
        <v>554</v>
      </c>
      <c r="GP146" s="56" t="s">
        <v>7459</v>
      </c>
      <c r="GQ146" s="56" t="s">
        <v>554</v>
      </c>
      <c r="GR146" s="56" t="s">
        <v>554</v>
      </c>
      <c r="GS146" s="56" t="s">
        <v>554</v>
      </c>
      <c r="GT146" s="56" t="s">
        <v>554</v>
      </c>
      <c r="GU146" s="56" t="s">
        <v>554</v>
      </c>
      <c r="GW146" s="56">
        <v>44</v>
      </c>
      <c r="GX146" s="56">
        <v>0</v>
      </c>
      <c r="GY146" s="56">
        <v>44</v>
      </c>
      <c r="GZ146" s="56">
        <v>0</v>
      </c>
      <c r="HA146" s="56">
        <v>0</v>
      </c>
      <c r="HB146" s="56">
        <v>0</v>
      </c>
    </row>
    <row r="147" spans="1:210" ht="12.75" customHeight="1" x14ac:dyDescent="0.3">
      <c r="A147" s="397" t="s">
        <v>208</v>
      </c>
      <c r="B147" s="423">
        <v>19</v>
      </c>
      <c r="C147" s="397" t="s">
        <v>16</v>
      </c>
      <c r="D147" s="397" t="s">
        <v>5231</v>
      </c>
      <c r="E147" s="56" t="s">
        <v>2446</v>
      </c>
      <c r="F147" s="398" t="s">
        <v>901</v>
      </c>
      <c r="G147" s="397">
        <v>17</v>
      </c>
      <c r="H147" s="397">
        <v>0</v>
      </c>
      <c r="I147" s="56" t="s">
        <v>6476</v>
      </c>
      <c r="J147" s="56" t="s">
        <v>38</v>
      </c>
      <c r="L147" s="56" t="s">
        <v>726</v>
      </c>
      <c r="M147" s="56">
        <v>0</v>
      </c>
      <c r="N147" s="56">
        <v>0</v>
      </c>
      <c r="O147" s="56">
        <v>0</v>
      </c>
      <c r="P147" s="56">
        <v>3</v>
      </c>
      <c r="Q147" s="56">
        <v>3</v>
      </c>
      <c r="R147" s="56">
        <v>2</v>
      </c>
      <c r="S147" s="56">
        <v>5</v>
      </c>
      <c r="T147" s="56">
        <v>6</v>
      </c>
      <c r="U147" s="56">
        <v>4</v>
      </c>
      <c r="V147" s="56">
        <v>6</v>
      </c>
      <c r="W147" s="56">
        <v>3</v>
      </c>
      <c r="X147" s="56">
        <v>1</v>
      </c>
      <c r="Y147" s="56">
        <v>0</v>
      </c>
      <c r="Z147" s="56">
        <v>0</v>
      </c>
      <c r="AA147" s="56">
        <v>33</v>
      </c>
      <c r="AB147" s="56">
        <v>0</v>
      </c>
      <c r="AC147" s="56">
        <v>0</v>
      </c>
      <c r="AD147" s="56">
        <v>0</v>
      </c>
      <c r="AE147" s="56">
        <v>0</v>
      </c>
      <c r="AF147" s="56">
        <v>0</v>
      </c>
      <c r="AG147" s="56">
        <v>0</v>
      </c>
      <c r="AH147" s="56">
        <v>0</v>
      </c>
      <c r="AI147" s="56">
        <v>0</v>
      </c>
      <c r="AJ147" s="56">
        <v>0</v>
      </c>
      <c r="AK147" s="56">
        <v>0</v>
      </c>
      <c r="AL147" s="56">
        <v>0</v>
      </c>
      <c r="AM147" s="56">
        <v>0</v>
      </c>
      <c r="AN147" s="56">
        <v>0</v>
      </c>
      <c r="AO147" s="56">
        <v>0</v>
      </c>
      <c r="AP147" s="56">
        <v>0</v>
      </c>
      <c r="AQ147" s="56">
        <v>0</v>
      </c>
      <c r="AR147" s="56">
        <v>0</v>
      </c>
      <c r="AS147" s="56">
        <v>0</v>
      </c>
      <c r="AT147" s="56">
        <v>3</v>
      </c>
      <c r="AU147" s="56">
        <v>3</v>
      </c>
      <c r="AV147" s="56">
        <v>2</v>
      </c>
      <c r="AW147" s="56">
        <v>5</v>
      </c>
      <c r="AX147" s="56">
        <v>6</v>
      </c>
      <c r="AY147" s="56">
        <v>4</v>
      </c>
      <c r="AZ147" s="56">
        <v>6</v>
      </c>
      <c r="BA147" s="56">
        <v>3</v>
      </c>
      <c r="BB147" s="56">
        <v>1</v>
      </c>
      <c r="BC147" s="56">
        <v>0</v>
      </c>
      <c r="BD147" s="56">
        <v>0</v>
      </c>
      <c r="BE147" s="56">
        <v>33</v>
      </c>
      <c r="BF147" s="56">
        <v>0</v>
      </c>
      <c r="BG147" s="56">
        <v>0</v>
      </c>
      <c r="BH147" s="56" t="s">
        <v>2932</v>
      </c>
      <c r="BI147" s="56">
        <v>305287</v>
      </c>
      <c r="BJ147" s="56" t="s">
        <v>2932</v>
      </c>
      <c r="BK147" s="56">
        <v>287609</v>
      </c>
      <c r="BL147" s="56">
        <v>175</v>
      </c>
      <c r="BM147" s="56">
        <v>354139</v>
      </c>
      <c r="BN147" s="56">
        <v>106801</v>
      </c>
      <c r="BO147" s="56">
        <v>32</v>
      </c>
      <c r="BP147" s="56">
        <v>587438</v>
      </c>
      <c r="BQ147" s="56">
        <v>33083</v>
      </c>
      <c r="BR147" s="56">
        <v>148550</v>
      </c>
      <c r="BS147" s="56">
        <v>178538</v>
      </c>
      <c r="BT147" s="56">
        <v>116806</v>
      </c>
      <c r="BU147" s="56">
        <v>22572</v>
      </c>
      <c r="BV147" s="56">
        <v>466466</v>
      </c>
      <c r="BW147" s="56">
        <v>71083</v>
      </c>
      <c r="BX147" s="56">
        <v>570632</v>
      </c>
      <c r="BY147" s="56">
        <v>275</v>
      </c>
      <c r="BZ147" s="56">
        <v>26045</v>
      </c>
      <c r="CA147" s="56">
        <v>14422</v>
      </c>
      <c r="CB147" s="56">
        <v>22735</v>
      </c>
      <c r="CC147" s="56">
        <v>4322</v>
      </c>
      <c r="CD147" s="56">
        <v>67524</v>
      </c>
      <c r="CE147" s="56">
        <v>67799</v>
      </c>
      <c r="CF147" s="56">
        <v>0</v>
      </c>
      <c r="CG147" s="56">
        <v>12047</v>
      </c>
      <c r="CH147" s="56">
        <v>1868</v>
      </c>
      <c r="CI147" s="56">
        <v>10650</v>
      </c>
      <c r="CJ147" s="56">
        <v>11226</v>
      </c>
      <c r="CK147" s="56">
        <v>138</v>
      </c>
      <c r="CL147" s="56">
        <v>6703</v>
      </c>
      <c r="CM147" s="56">
        <v>0</v>
      </c>
      <c r="CN147" s="56">
        <v>373</v>
      </c>
      <c r="CO147" s="56">
        <v>24565</v>
      </c>
      <c r="CP147" s="56">
        <v>2985</v>
      </c>
      <c r="CQ147" s="56">
        <v>27550</v>
      </c>
      <c r="CR147" s="56">
        <v>0</v>
      </c>
      <c r="CS147" s="56">
        <v>927</v>
      </c>
      <c r="CT147" s="56">
        <v>196</v>
      </c>
      <c r="CU147" s="56">
        <v>2256</v>
      </c>
      <c r="DA147" s="56">
        <v>3379</v>
      </c>
      <c r="DB147" s="56">
        <v>3379</v>
      </c>
      <c r="DC147" s="56">
        <v>10</v>
      </c>
      <c r="DD147" s="56">
        <v>92.4</v>
      </c>
      <c r="DE147" s="56">
        <v>102.4</v>
      </c>
      <c r="DF147" s="56">
        <v>601</v>
      </c>
      <c r="DG147" s="56">
        <v>13179.19</v>
      </c>
      <c r="DH147" s="56">
        <v>766634</v>
      </c>
      <c r="DI147" s="56">
        <v>323388</v>
      </c>
      <c r="DJ147" s="56">
        <v>622981</v>
      </c>
      <c r="DK147" s="56">
        <v>77823</v>
      </c>
      <c r="DL147" s="56">
        <v>1790826</v>
      </c>
      <c r="DM147" s="56">
        <v>29947</v>
      </c>
      <c r="DN147" s="56">
        <v>6292</v>
      </c>
      <c r="DO147" s="56">
        <v>18586</v>
      </c>
      <c r="DP147" s="56">
        <v>38505</v>
      </c>
      <c r="DQ147" s="56">
        <v>101765</v>
      </c>
      <c r="DR147" s="56">
        <v>52818</v>
      </c>
      <c r="DS147" s="56">
        <v>0</v>
      </c>
      <c r="DT147" s="56">
        <v>138</v>
      </c>
      <c r="DU147" s="56">
        <v>54825</v>
      </c>
      <c r="DV147" s="56">
        <v>107577</v>
      </c>
      <c r="DW147" s="56">
        <v>61040</v>
      </c>
      <c r="DX147" s="56">
        <v>46</v>
      </c>
      <c r="DY147" s="56">
        <v>73</v>
      </c>
      <c r="DZ147" s="56">
        <v>88</v>
      </c>
      <c r="EA147" s="56">
        <v>457244</v>
      </c>
      <c r="EB147" s="56">
        <v>42478</v>
      </c>
      <c r="EC147" s="56" t="s">
        <v>777</v>
      </c>
      <c r="ED147" s="56">
        <v>62131</v>
      </c>
      <c r="EE147" s="56">
        <v>615</v>
      </c>
      <c r="EF147" s="56">
        <v>1494741</v>
      </c>
      <c r="EG147" s="56">
        <v>11846</v>
      </c>
      <c r="EH147" s="56" t="s">
        <v>777</v>
      </c>
      <c r="EI147" s="56">
        <v>22</v>
      </c>
      <c r="EJ147" s="56">
        <v>668941</v>
      </c>
      <c r="EK147" s="56">
        <v>86</v>
      </c>
      <c r="EL147" s="56">
        <v>243</v>
      </c>
      <c r="EM147" s="56">
        <v>3199619</v>
      </c>
      <c r="EN147" s="56">
        <v>791691</v>
      </c>
      <c r="EO147" s="56">
        <v>7079.86</v>
      </c>
      <c r="EP147" s="56">
        <v>173901.78</v>
      </c>
      <c r="EQ147" s="56">
        <v>112064.04000000001</v>
      </c>
      <c r="ER147" s="56">
        <v>88863.290000000008</v>
      </c>
      <c r="ES147" s="56">
        <v>22346.29</v>
      </c>
      <c r="ET147" s="56">
        <v>18821</v>
      </c>
      <c r="EU147" s="56">
        <v>28161.360000000001</v>
      </c>
      <c r="EV147" s="56">
        <v>4642.3999999999996</v>
      </c>
      <c r="EW147" s="56">
        <v>35062.83</v>
      </c>
      <c r="EX147" s="56">
        <v>13970</v>
      </c>
      <c r="EY147" s="56">
        <v>5238</v>
      </c>
      <c r="EZ147" s="56">
        <v>5170</v>
      </c>
      <c r="FA147" s="56">
        <v>0</v>
      </c>
      <c r="FB147" s="56">
        <v>0</v>
      </c>
      <c r="FC147" s="56">
        <v>37713</v>
      </c>
      <c r="FD147" s="56">
        <v>0</v>
      </c>
      <c r="FE147" s="56">
        <v>647</v>
      </c>
      <c r="FF147" s="56">
        <v>553680.85</v>
      </c>
      <c r="FG147" s="56">
        <v>279748</v>
      </c>
      <c r="FH147" s="56">
        <v>209433</v>
      </c>
      <c r="FI147" s="56">
        <v>69188</v>
      </c>
      <c r="FJ147" s="56">
        <v>68571</v>
      </c>
      <c r="FK147" s="56">
        <v>1336232</v>
      </c>
      <c r="FL147" s="56">
        <v>6508162.8499999996</v>
      </c>
      <c r="FM147" s="56">
        <v>62934</v>
      </c>
      <c r="FN147" s="56">
        <v>63295</v>
      </c>
      <c r="FO147" s="56">
        <v>20276</v>
      </c>
      <c r="FP147" s="56">
        <v>57711</v>
      </c>
      <c r="FQ147" s="56">
        <v>0</v>
      </c>
      <c r="FR147" s="56">
        <v>5946</v>
      </c>
      <c r="FS147" s="56">
        <v>552371</v>
      </c>
      <c r="FT147" s="56">
        <v>374698</v>
      </c>
      <c r="FU147" s="56">
        <v>55233</v>
      </c>
      <c r="FV147" s="56">
        <v>1192464</v>
      </c>
      <c r="FW147" s="56">
        <v>5315698.8499999996</v>
      </c>
      <c r="FX147" s="56">
        <v>462707</v>
      </c>
      <c r="FY147" s="56">
        <v>2957600</v>
      </c>
      <c r="FZ147" s="56">
        <v>763900</v>
      </c>
      <c r="GA147" s="56">
        <v>572578</v>
      </c>
      <c r="GB147" s="56">
        <v>2153900</v>
      </c>
      <c r="GC147" s="56">
        <v>6447978</v>
      </c>
      <c r="GD147" s="56" t="s">
        <v>554</v>
      </c>
      <c r="GE147" s="56" t="s">
        <v>554</v>
      </c>
      <c r="GF147" s="56" t="s">
        <v>554</v>
      </c>
      <c r="GG147" s="56">
        <v>0</v>
      </c>
      <c r="GH147" s="56">
        <v>62271.63</v>
      </c>
      <c r="GI147" s="56">
        <v>243913</v>
      </c>
      <c r="GJ147" s="56">
        <v>0</v>
      </c>
      <c r="GK147" s="56">
        <v>0</v>
      </c>
      <c r="GL147" s="56">
        <v>27399</v>
      </c>
      <c r="GM147" s="56">
        <v>333583.63</v>
      </c>
      <c r="GN147" s="56" t="s">
        <v>554</v>
      </c>
      <c r="GO147" s="56" t="s">
        <v>3435</v>
      </c>
      <c r="GP147" s="56" t="s">
        <v>3435</v>
      </c>
      <c r="GQ147" s="56" t="s">
        <v>554</v>
      </c>
      <c r="GR147" s="56" t="s">
        <v>7460</v>
      </c>
      <c r="GS147" s="56" t="s">
        <v>7461</v>
      </c>
      <c r="GT147" s="56" t="s">
        <v>554</v>
      </c>
      <c r="GU147" s="56" t="s">
        <v>7462</v>
      </c>
      <c r="GW147" s="56">
        <v>33</v>
      </c>
      <c r="GX147" s="56">
        <v>0</v>
      </c>
      <c r="GY147" s="56">
        <v>20</v>
      </c>
      <c r="GZ147" s="56">
        <v>13</v>
      </c>
      <c r="HA147" s="56">
        <v>0</v>
      </c>
      <c r="HB147" s="56">
        <v>0</v>
      </c>
    </row>
    <row r="148" spans="1:210" ht="12.75" customHeight="1" x14ac:dyDescent="0.3">
      <c r="A148" s="397" t="s">
        <v>208</v>
      </c>
      <c r="B148" s="423">
        <v>20</v>
      </c>
      <c r="C148" s="397" t="s">
        <v>16</v>
      </c>
      <c r="D148" s="397" t="s">
        <v>5232</v>
      </c>
      <c r="E148" s="56" t="s">
        <v>2447</v>
      </c>
      <c r="F148" s="398" t="s">
        <v>901</v>
      </c>
      <c r="G148" s="397">
        <v>7</v>
      </c>
      <c r="H148" s="397">
        <v>0</v>
      </c>
      <c r="I148" s="56" t="s">
        <v>6476</v>
      </c>
      <c r="J148" s="56" t="s">
        <v>38</v>
      </c>
      <c r="L148" s="56" t="s">
        <v>728</v>
      </c>
      <c r="M148" s="56">
        <v>0</v>
      </c>
      <c r="N148" s="56">
        <v>0</v>
      </c>
      <c r="O148" s="56">
        <v>5</v>
      </c>
      <c r="P148" s="56">
        <v>6</v>
      </c>
      <c r="Q148" s="56">
        <v>7</v>
      </c>
      <c r="R148" s="56">
        <v>4</v>
      </c>
      <c r="S148" s="56">
        <v>10</v>
      </c>
      <c r="T148" s="56">
        <v>6</v>
      </c>
      <c r="U148" s="56">
        <v>2</v>
      </c>
      <c r="V148" s="56">
        <v>1</v>
      </c>
      <c r="W148" s="56">
        <v>2</v>
      </c>
      <c r="X148" s="56">
        <v>2</v>
      </c>
      <c r="Y148" s="56">
        <v>0</v>
      </c>
      <c r="Z148" s="56">
        <v>0</v>
      </c>
      <c r="AA148" s="56">
        <v>45</v>
      </c>
      <c r="AB148" s="56">
        <v>0</v>
      </c>
      <c r="AC148" s="56">
        <v>0</v>
      </c>
      <c r="AD148" s="56">
        <v>0</v>
      </c>
      <c r="AE148" s="56">
        <v>0</v>
      </c>
      <c r="AF148" s="56">
        <v>0</v>
      </c>
      <c r="AG148" s="56">
        <v>0</v>
      </c>
      <c r="AH148" s="56">
        <v>0</v>
      </c>
      <c r="AI148" s="56">
        <v>0</v>
      </c>
      <c r="AJ148" s="56">
        <v>0</v>
      </c>
      <c r="AK148" s="56">
        <v>0</v>
      </c>
      <c r="AL148" s="56">
        <v>0</v>
      </c>
      <c r="AM148" s="56">
        <v>0</v>
      </c>
      <c r="AN148" s="56">
        <v>0</v>
      </c>
      <c r="AO148" s="56">
        <v>0</v>
      </c>
      <c r="AP148" s="56">
        <v>0</v>
      </c>
      <c r="AQ148" s="56">
        <v>0</v>
      </c>
      <c r="AR148" s="56">
        <v>0</v>
      </c>
      <c r="AS148" s="56">
        <v>5</v>
      </c>
      <c r="AT148" s="56">
        <v>6</v>
      </c>
      <c r="AU148" s="56">
        <v>7</v>
      </c>
      <c r="AV148" s="56">
        <v>4</v>
      </c>
      <c r="AW148" s="56">
        <v>10</v>
      </c>
      <c r="AX148" s="56">
        <v>6</v>
      </c>
      <c r="AY148" s="56">
        <v>2</v>
      </c>
      <c r="AZ148" s="56">
        <v>1</v>
      </c>
      <c r="BA148" s="56">
        <v>2</v>
      </c>
      <c r="BB148" s="56">
        <v>2</v>
      </c>
      <c r="BC148" s="56">
        <v>0</v>
      </c>
      <c r="BD148" s="56">
        <v>0</v>
      </c>
      <c r="BE148" s="56">
        <v>45</v>
      </c>
      <c r="BF148" s="56">
        <v>1</v>
      </c>
      <c r="BG148" s="56">
        <v>0</v>
      </c>
      <c r="BH148" s="56" t="s">
        <v>2996</v>
      </c>
      <c r="BI148" s="56">
        <v>145287</v>
      </c>
      <c r="BJ148" s="56" t="s">
        <v>3013</v>
      </c>
      <c r="BK148" s="56">
        <v>282667</v>
      </c>
      <c r="BL148" s="56">
        <v>367</v>
      </c>
      <c r="BM148" s="56">
        <v>803304</v>
      </c>
      <c r="BN148" s="56">
        <v>189262</v>
      </c>
      <c r="BO148" s="56">
        <v>42</v>
      </c>
      <c r="BP148" s="56">
        <v>778988</v>
      </c>
      <c r="BQ148" s="56">
        <v>33270</v>
      </c>
      <c r="BR148" s="56">
        <v>259069</v>
      </c>
      <c r="BS148" s="56">
        <v>145959</v>
      </c>
      <c r="BT148" s="56">
        <v>270982</v>
      </c>
      <c r="BU148" s="56">
        <v>60238</v>
      </c>
      <c r="BV148" s="56">
        <v>736248</v>
      </c>
      <c r="BW148" s="56">
        <v>71320</v>
      </c>
      <c r="BX148" s="56">
        <v>840838</v>
      </c>
      <c r="BY148" s="56">
        <v>27</v>
      </c>
      <c r="BZ148" s="56">
        <v>18341</v>
      </c>
      <c r="CA148" s="56">
        <v>4987</v>
      </c>
      <c r="CB148" s="56">
        <v>19178</v>
      </c>
      <c r="CC148" s="56">
        <v>2117</v>
      </c>
      <c r="CD148" s="56">
        <v>44623</v>
      </c>
      <c r="CE148" s="56">
        <v>44650</v>
      </c>
      <c r="CF148" s="56">
        <v>22</v>
      </c>
      <c r="CG148" s="56">
        <v>17749</v>
      </c>
      <c r="CH148" s="56">
        <v>6657</v>
      </c>
      <c r="CI148" s="56">
        <v>12995</v>
      </c>
      <c r="CJ148" s="56">
        <v>8626</v>
      </c>
      <c r="CK148" s="56">
        <v>344</v>
      </c>
      <c r="CL148" s="56">
        <v>5764</v>
      </c>
      <c r="CM148" s="56">
        <v>0</v>
      </c>
      <c r="CN148" s="56">
        <v>0</v>
      </c>
      <c r="CO148" s="56">
        <v>37401</v>
      </c>
      <c r="CP148" s="56">
        <v>445</v>
      </c>
      <c r="CQ148" s="56">
        <v>37868</v>
      </c>
      <c r="CR148" s="56">
        <v>0</v>
      </c>
      <c r="CS148" s="56">
        <v>570</v>
      </c>
      <c r="CT148" s="56">
        <v>74</v>
      </c>
      <c r="CU148" s="56">
        <v>0</v>
      </c>
      <c r="DA148" s="56">
        <v>644</v>
      </c>
      <c r="DB148" s="56">
        <v>644</v>
      </c>
      <c r="DC148" s="56">
        <v>24.51</v>
      </c>
      <c r="DD148" s="56">
        <v>98.787027027027037</v>
      </c>
      <c r="DE148" s="56">
        <v>123.29702702702704</v>
      </c>
      <c r="DF148" s="56">
        <v>1357</v>
      </c>
      <c r="DG148" s="56">
        <v>87465.5</v>
      </c>
      <c r="DH148" s="56">
        <v>856319</v>
      </c>
      <c r="DI148" s="56">
        <v>224498</v>
      </c>
      <c r="DJ148" s="56">
        <v>594851</v>
      </c>
      <c r="DK148" s="56">
        <v>77570</v>
      </c>
      <c r="DL148" s="56">
        <v>1753238</v>
      </c>
      <c r="DM148" s="56">
        <v>33589</v>
      </c>
      <c r="DN148" s="56">
        <v>8714</v>
      </c>
      <c r="DO148" s="56">
        <v>12443</v>
      </c>
      <c r="DP148" s="56">
        <v>33895</v>
      </c>
      <c r="DQ148" s="56">
        <v>119242</v>
      </c>
      <c r="DR148" s="56">
        <v>23027</v>
      </c>
      <c r="DS148" s="56">
        <v>0</v>
      </c>
      <c r="DT148" s="56">
        <v>0</v>
      </c>
      <c r="DU148" s="56">
        <v>54746</v>
      </c>
      <c r="DV148" s="56">
        <v>88089</v>
      </c>
      <c r="DW148" s="56">
        <v>37188</v>
      </c>
      <c r="DX148" s="56">
        <v>75.773761214328019</v>
      </c>
      <c r="DY148" s="56">
        <v>81.684178200881789</v>
      </c>
      <c r="DZ148" s="56">
        <v>88.600320252692541</v>
      </c>
      <c r="EA148" s="56">
        <v>164887</v>
      </c>
      <c r="EB148" s="56" t="s">
        <v>554</v>
      </c>
      <c r="EC148" s="56" t="s">
        <v>54</v>
      </c>
      <c r="ED148" s="56">
        <v>69486</v>
      </c>
      <c r="EE148" s="56">
        <v>183</v>
      </c>
      <c r="EF148" s="56">
        <v>2695496</v>
      </c>
      <c r="EG148" s="56">
        <v>8784</v>
      </c>
      <c r="EH148" s="56" t="s">
        <v>55</v>
      </c>
      <c r="EI148" s="56">
        <v>44</v>
      </c>
      <c r="EJ148" s="56">
        <v>597599</v>
      </c>
      <c r="EK148" s="56">
        <v>209</v>
      </c>
      <c r="EL148" s="56">
        <v>75</v>
      </c>
      <c r="EM148" s="56">
        <v>3691629.2000000007</v>
      </c>
      <c r="EN148" s="56">
        <v>1397352.58</v>
      </c>
      <c r="EO148" s="56">
        <v>2470.06</v>
      </c>
      <c r="EP148" s="56">
        <v>176049.5</v>
      </c>
      <c r="EQ148" s="56">
        <v>56442.61</v>
      </c>
      <c r="ER148" s="56">
        <v>108313.77</v>
      </c>
      <c r="ES148" s="56">
        <v>17106.060000000001</v>
      </c>
      <c r="ET148" s="56">
        <v>80407.73</v>
      </c>
      <c r="EU148" s="56">
        <v>17091.149999999998</v>
      </c>
      <c r="EV148" s="56">
        <v>3650</v>
      </c>
      <c r="EW148" s="56">
        <v>0</v>
      </c>
      <c r="EX148" s="56">
        <v>8283</v>
      </c>
      <c r="EY148" s="56">
        <v>34723</v>
      </c>
      <c r="EZ148" s="56">
        <v>27500</v>
      </c>
      <c r="FA148" s="56">
        <v>0</v>
      </c>
      <c r="FB148" s="56">
        <v>0</v>
      </c>
      <c r="FC148" s="56">
        <v>59300</v>
      </c>
      <c r="FD148" s="56">
        <v>26178.09</v>
      </c>
      <c r="FE148" s="56">
        <v>0</v>
      </c>
      <c r="FF148" s="56">
        <v>617514.97</v>
      </c>
      <c r="FG148" s="56">
        <v>1229249.29</v>
      </c>
      <c r="FH148" s="56">
        <v>805793.75000000023</v>
      </c>
      <c r="FI148" s="56">
        <v>126233.32</v>
      </c>
      <c r="FJ148" s="56">
        <v>0</v>
      </c>
      <c r="FK148" s="56">
        <v>460323.36</v>
      </c>
      <c r="FL148" s="56">
        <v>8328096.4700000016</v>
      </c>
      <c r="FM148" s="56">
        <v>34203.26</v>
      </c>
      <c r="FN148" s="56">
        <v>16873.27</v>
      </c>
      <c r="FO148" s="56">
        <v>106695.12</v>
      </c>
      <c r="FP148" s="56">
        <v>8505.26</v>
      </c>
      <c r="FQ148" s="56">
        <v>34.800000000000004</v>
      </c>
      <c r="FR148" s="56">
        <v>33232.130000000005</v>
      </c>
      <c r="FS148" s="56">
        <v>0</v>
      </c>
      <c r="FT148" s="56">
        <v>98064.550000000047</v>
      </c>
      <c r="FU148" s="56">
        <v>37847.810000000005</v>
      </c>
      <c r="FV148" s="56">
        <v>335456.2</v>
      </c>
      <c r="FW148" s="56">
        <v>7992640.2700000014</v>
      </c>
      <c r="FX148" s="56">
        <v>2199909.5700000003</v>
      </c>
      <c r="FY148" s="56">
        <v>3659791.6159999999</v>
      </c>
      <c r="FZ148" s="56">
        <v>1294516.8</v>
      </c>
      <c r="GA148" s="56">
        <v>648070</v>
      </c>
      <c r="GB148" s="56">
        <v>1608742.0799999998</v>
      </c>
      <c r="GC148" s="56">
        <v>7211120.4960000003</v>
      </c>
      <c r="GD148" s="56">
        <v>323170</v>
      </c>
      <c r="GE148" s="56">
        <v>6887950.4960000003</v>
      </c>
      <c r="GF148" s="56">
        <v>1124314.7799999998</v>
      </c>
      <c r="GG148" s="56">
        <v>0</v>
      </c>
      <c r="GH148" s="56">
        <v>0</v>
      </c>
      <c r="GI148" s="56">
        <v>0</v>
      </c>
      <c r="GJ148" s="56">
        <v>0</v>
      </c>
      <c r="GK148" s="56">
        <v>0</v>
      </c>
      <c r="GL148" s="56">
        <v>0</v>
      </c>
      <c r="GM148" s="56">
        <v>0</v>
      </c>
      <c r="GN148" s="56" t="s">
        <v>7463</v>
      </c>
      <c r="GO148" s="56" t="s">
        <v>554</v>
      </c>
      <c r="GP148" s="56" t="s">
        <v>554</v>
      </c>
      <c r="GQ148" s="56" t="s">
        <v>554</v>
      </c>
      <c r="GR148" s="56">
        <v>0</v>
      </c>
      <c r="GS148" s="56" t="s">
        <v>554</v>
      </c>
      <c r="GT148" s="56" t="s">
        <v>554</v>
      </c>
      <c r="GU148" s="56" t="s">
        <v>7464</v>
      </c>
      <c r="GW148" s="56">
        <v>45</v>
      </c>
      <c r="GX148" s="56">
        <v>0</v>
      </c>
      <c r="GY148" s="56">
        <v>18</v>
      </c>
      <c r="GZ148" s="56">
        <v>27</v>
      </c>
      <c r="HA148" s="56">
        <v>0</v>
      </c>
      <c r="HB148" s="56">
        <v>0</v>
      </c>
    </row>
    <row r="149" spans="1:210" ht="12.75" customHeight="1" x14ac:dyDescent="0.3">
      <c r="A149" s="397" t="s">
        <v>208</v>
      </c>
      <c r="B149" s="423">
        <v>21</v>
      </c>
      <c r="C149" s="397" t="s">
        <v>16</v>
      </c>
      <c r="D149" s="397" t="s">
        <v>6630</v>
      </c>
      <c r="E149" s="56" t="s">
        <v>6631</v>
      </c>
      <c r="F149" s="398" t="s">
        <v>900</v>
      </c>
      <c r="G149" s="397">
        <v>30.5</v>
      </c>
      <c r="H149" s="397">
        <v>0</v>
      </c>
      <c r="I149" s="56" t="s">
        <v>6476</v>
      </c>
      <c r="J149" s="56" t="s">
        <v>38</v>
      </c>
      <c r="L149" s="56" t="s">
        <v>730</v>
      </c>
      <c r="M149" s="56">
        <v>3</v>
      </c>
      <c r="N149" s="56">
        <v>4</v>
      </c>
      <c r="O149" s="56">
        <v>3</v>
      </c>
      <c r="P149" s="56">
        <v>6</v>
      </c>
      <c r="Q149" s="56">
        <v>2</v>
      </c>
      <c r="R149" s="56">
        <v>8</v>
      </c>
      <c r="S149" s="56">
        <v>5</v>
      </c>
      <c r="T149" s="56">
        <v>6</v>
      </c>
      <c r="U149" s="56">
        <v>5</v>
      </c>
      <c r="V149" s="56">
        <v>2</v>
      </c>
      <c r="W149" s="56">
        <v>0</v>
      </c>
      <c r="X149" s="56">
        <v>3</v>
      </c>
      <c r="Y149" s="56">
        <v>0</v>
      </c>
      <c r="Z149" s="56">
        <v>0</v>
      </c>
      <c r="AA149" s="56">
        <v>47</v>
      </c>
      <c r="AB149" s="56">
        <v>0</v>
      </c>
      <c r="AC149" s="56">
        <v>0</v>
      </c>
      <c r="AD149" s="56">
        <v>0</v>
      </c>
      <c r="AE149" s="56">
        <v>0</v>
      </c>
      <c r="AF149" s="56">
        <v>0</v>
      </c>
      <c r="AG149" s="56">
        <v>0</v>
      </c>
      <c r="AH149" s="56">
        <v>0</v>
      </c>
      <c r="AI149" s="56">
        <v>0</v>
      </c>
      <c r="AJ149" s="56">
        <v>0</v>
      </c>
      <c r="AK149" s="56">
        <v>0</v>
      </c>
      <c r="AL149" s="56">
        <v>0</v>
      </c>
      <c r="AM149" s="56">
        <v>0</v>
      </c>
      <c r="AN149" s="56">
        <v>0</v>
      </c>
      <c r="AO149" s="56">
        <v>2</v>
      </c>
      <c r="AP149" s="56">
        <v>2</v>
      </c>
      <c r="AQ149" s="56">
        <v>3</v>
      </c>
      <c r="AR149" s="56">
        <v>4</v>
      </c>
      <c r="AS149" s="56">
        <v>3</v>
      </c>
      <c r="AT149" s="56">
        <v>6</v>
      </c>
      <c r="AU149" s="56">
        <v>2</v>
      </c>
      <c r="AV149" s="56">
        <v>8</v>
      </c>
      <c r="AW149" s="56">
        <v>5</v>
      </c>
      <c r="AX149" s="56">
        <v>6</v>
      </c>
      <c r="AY149" s="56">
        <v>5</v>
      </c>
      <c r="AZ149" s="56">
        <v>2</v>
      </c>
      <c r="BA149" s="56">
        <v>0</v>
      </c>
      <c r="BB149" s="56">
        <v>3</v>
      </c>
      <c r="BC149" s="56">
        <v>0</v>
      </c>
      <c r="BD149" s="56">
        <v>2</v>
      </c>
      <c r="BE149" s="56">
        <v>49</v>
      </c>
      <c r="BF149" s="56">
        <v>0</v>
      </c>
      <c r="BG149" s="56">
        <v>1</v>
      </c>
      <c r="BH149" s="56" t="s">
        <v>367</v>
      </c>
      <c r="BI149" s="56">
        <v>158042</v>
      </c>
      <c r="BJ149" s="56" t="s">
        <v>3067</v>
      </c>
      <c r="BK149" s="56">
        <v>286635</v>
      </c>
      <c r="BL149" s="56">
        <v>402</v>
      </c>
      <c r="BM149" s="56">
        <v>960947</v>
      </c>
      <c r="BN149" s="56" t="s">
        <v>554</v>
      </c>
      <c r="BO149" s="56">
        <v>46</v>
      </c>
      <c r="BP149" s="56">
        <v>735790</v>
      </c>
      <c r="BQ149" s="56">
        <v>20258</v>
      </c>
      <c r="BR149" s="56">
        <v>215241</v>
      </c>
      <c r="BS149" s="56">
        <v>139768</v>
      </c>
      <c r="BT149" s="56">
        <v>204918</v>
      </c>
      <c r="BU149" s="56">
        <v>53672</v>
      </c>
      <c r="BV149" s="56">
        <v>613599</v>
      </c>
      <c r="BW149" s="56">
        <v>61066</v>
      </c>
      <c r="BX149" s="56">
        <v>694923</v>
      </c>
      <c r="BY149" s="56">
        <v>188</v>
      </c>
      <c r="BZ149" s="56">
        <v>32206</v>
      </c>
      <c r="CA149" s="56">
        <v>11893</v>
      </c>
      <c r="CB149" s="56">
        <v>28042</v>
      </c>
      <c r="CC149" s="56">
        <v>6095</v>
      </c>
      <c r="CD149" s="56">
        <v>78236</v>
      </c>
      <c r="CE149" s="56">
        <v>78424</v>
      </c>
      <c r="CF149" s="56">
        <v>65</v>
      </c>
      <c r="CG149" s="56">
        <v>11009</v>
      </c>
      <c r="CH149" s="56">
        <v>1708</v>
      </c>
      <c r="CI149" s="56">
        <v>34168</v>
      </c>
      <c r="CJ149" s="56">
        <v>26150</v>
      </c>
      <c r="CK149" s="56">
        <v>42621</v>
      </c>
      <c r="CL149" s="56">
        <v>6752</v>
      </c>
      <c r="CM149" s="56">
        <v>14216386</v>
      </c>
      <c r="CN149" s="56">
        <v>514</v>
      </c>
      <c r="CO149" s="56">
        <v>46885</v>
      </c>
      <c r="CP149" s="56">
        <v>0</v>
      </c>
      <c r="CQ149" s="56">
        <v>46950</v>
      </c>
      <c r="CR149" s="56">
        <v>0</v>
      </c>
      <c r="CS149" s="56">
        <v>755</v>
      </c>
      <c r="CT149" s="56">
        <v>257</v>
      </c>
      <c r="CU149" s="56">
        <v>1980</v>
      </c>
      <c r="DA149" s="56">
        <v>2992</v>
      </c>
      <c r="DB149" s="56">
        <v>2992</v>
      </c>
      <c r="DC149" s="56">
        <v>16.7</v>
      </c>
      <c r="DD149" s="56">
        <v>157.63</v>
      </c>
      <c r="DE149" s="56">
        <v>174.32999999999998</v>
      </c>
      <c r="DF149" s="56">
        <v>1205</v>
      </c>
      <c r="DG149" s="56">
        <v>38598</v>
      </c>
      <c r="DH149" s="56">
        <v>1033126</v>
      </c>
      <c r="DI149" s="56">
        <v>380210</v>
      </c>
      <c r="DJ149" s="56">
        <v>842215</v>
      </c>
      <c r="DK149" s="56">
        <v>133923</v>
      </c>
      <c r="DL149" s="56">
        <v>2389474</v>
      </c>
      <c r="DM149" s="56">
        <v>42900</v>
      </c>
      <c r="DN149" s="56">
        <v>6828</v>
      </c>
      <c r="DO149" s="56">
        <v>39905</v>
      </c>
      <c r="DP149" s="56">
        <v>131379</v>
      </c>
      <c r="DQ149" s="56">
        <v>497747</v>
      </c>
      <c r="DR149" s="56">
        <v>104112</v>
      </c>
      <c r="DS149" s="56">
        <v>222795</v>
      </c>
      <c r="DT149" s="56">
        <v>1796</v>
      </c>
      <c r="DU149" s="56">
        <v>89633</v>
      </c>
      <c r="DV149" s="56">
        <v>446508</v>
      </c>
      <c r="DW149" s="56">
        <v>287650</v>
      </c>
      <c r="DX149" s="56">
        <v>72</v>
      </c>
      <c r="DY149" s="56">
        <v>89</v>
      </c>
      <c r="DZ149" s="56">
        <v>95</v>
      </c>
      <c r="EA149" s="56">
        <v>285811</v>
      </c>
      <c r="EB149" s="56">
        <v>14551</v>
      </c>
      <c r="EC149" s="56" t="s">
        <v>54</v>
      </c>
      <c r="ED149" s="56">
        <v>73897</v>
      </c>
      <c r="EE149" s="56">
        <v>514</v>
      </c>
      <c r="EF149" s="56">
        <v>2628003</v>
      </c>
      <c r="EG149" s="56" t="s">
        <v>554</v>
      </c>
      <c r="EH149" s="56" t="s">
        <v>55</v>
      </c>
      <c r="EI149" s="56">
        <v>44</v>
      </c>
      <c r="EJ149" s="56">
        <v>722365</v>
      </c>
      <c r="EK149" s="56">
        <v>210</v>
      </c>
      <c r="EL149" s="56">
        <v>253</v>
      </c>
      <c r="EM149" s="56">
        <v>4716312</v>
      </c>
      <c r="EN149" s="56">
        <v>829751</v>
      </c>
      <c r="EO149" s="56">
        <v>5183</v>
      </c>
      <c r="EP149" s="56">
        <v>211772</v>
      </c>
      <c r="EQ149" s="56">
        <v>85440</v>
      </c>
      <c r="ER149" s="56">
        <v>129610</v>
      </c>
      <c r="ES149" s="56">
        <v>39479</v>
      </c>
      <c r="ET149" s="56">
        <v>54425</v>
      </c>
      <c r="EU149" s="56">
        <v>24289</v>
      </c>
      <c r="EV149" s="56">
        <v>8096</v>
      </c>
      <c r="EW149" s="56">
        <v>17528</v>
      </c>
      <c r="EX149" s="56">
        <v>48655</v>
      </c>
      <c r="EY149" s="56">
        <v>16160</v>
      </c>
      <c r="EZ149" s="56">
        <v>52340</v>
      </c>
      <c r="FA149" s="56">
        <v>29500</v>
      </c>
      <c r="FB149" s="56">
        <v>0</v>
      </c>
      <c r="FC149" s="56">
        <v>26721</v>
      </c>
      <c r="FD149" s="56">
        <v>52250</v>
      </c>
      <c r="FE149" s="56">
        <v>0</v>
      </c>
      <c r="FF149" s="56">
        <v>805425</v>
      </c>
      <c r="FG149" s="56">
        <v>180635</v>
      </c>
      <c r="FH149" s="56">
        <v>392413</v>
      </c>
      <c r="FI149" s="56">
        <v>217823</v>
      </c>
      <c r="FJ149" s="56" t="s">
        <v>554</v>
      </c>
      <c r="FK149" s="56">
        <v>211604</v>
      </c>
      <c r="FL149" s="56" t="s">
        <v>554</v>
      </c>
      <c r="FM149" s="56">
        <v>92712</v>
      </c>
      <c r="FN149" s="56">
        <v>14741</v>
      </c>
      <c r="FO149" s="56">
        <v>262522</v>
      </c>
      <c r="FP149" s="56">
        <v>31592</v>
      </c>
      <c r="FQ149" s="56" t="s">
        <v>554</v>
      </c>
      <c r="FR149" s="56">
        <v>437973</v>
      </c>
      <c r="FS149" s="56">
        <v>0</v>
      </c>
      <c r="FT149" s="56">
        <v>224663</v>
      </c>
      <c r="FU149" s="56">
        <v>463143</v>
      </c>
      <c r="FV149" s="56" t="s">
        <v>554</v>
      </c>
      <c r="FW149" s="56" t="s">
        <v>554</v>
      </c>
      <c r="FX149" s="56">
        <v>44753</v>
      </c>
      <c r="FY149" s="56">
        <v>4716541</v>
      </c>
      <c r="FZ149" s="56">
        <v>773397</v>
      </c>
      <c r="GA149" s="56" t="s">
        <v>554</v>
      </c>
      <c r="GB149" s="56">
        <v>759028</v>
      </c>
      <c r="GC149" s="56" t="s">
        <v>554</v>
      </c>
      <c r="GD149" s="56">
        <v>984053</v>
      </c>
      <c r="GE149" s="56" t="s">
        <v>554</v>
      </c>
      <c r="GF149" s="56">
        <v>31361</v>
      </c>
      <c r="GG149" s="56" t="s">
        <v>554</v>
      </c>
      <c r="GH149" s="56">
        <v>88411</v>
      </c>
      <c r="GI149" s="56" t="s">
        <v>554</v>
      </c>
      <c r="GJ149" s="56" t="s">
        <v>554</v>
      </c>
      <c r="GK149" s="56" t="s">
        <v>554</v>
      </c>
      <c r="GL149" s="56" t="s">
        <v>554</v>
      </c>
      <c r="GM149" s="56" t="s">
        <v>554</v>
      </c>
      <c r="GN149" s="56" t="s">
        <v>3435</v>
      </c>
      <c r="GO149" s="56" t="s">
        <v>7465</v>
      </c>
      <c r="GP149" s="56" t="s">
        <v>7466</v>
      </c>
      <c r="GQ149" s="56" t="s">
        <v>7467</v>
      </c>
      <c r="GR149" s="56" t="s">
        <v>554</v>
      </c>
      <c r="GS149" s="56" t="s">
        <v>554</v>
      </c>
      <c r="GT149" s="56" t="s">
        <v>554</v>
      </c>
      <c r="GU149" s="56" t="s">
        <v>7468</v>
      </c>
      <c r="GW149" s="56">
        <v>47</v>
      </c>
      <c r="GX149" s="56">
        <v>2</v>
      </c>
      <c r="GY149" s="56">
        <v>0</v>
      </c>
      <c r="GZ149" s="56">
        <v>0</v>
      </c>
      <c r="HA149" s="56">
        <v>49</v>
      </c>
      <c r="HB149" s="56">
        <v>0</v>
      </c>
    </row>
    <row r="150" spans="1:210" ht="12.75" customHeight="1" x14ac:dyDescent="0.3">
      <c r="A150" s="397" t="s">
        <v>194</v>
      </c>
      <c r="B150" s="423">
        <v>1</v>
      </c>
      <c r="C150" s="397" t="s">
        <v>10</v>
      </c>
      <c r="D150" s="397" t="s">
        <v>4176</v>
      </c>
      <c r="E150" s="56" t="s">
        <v>4179</v>
      </c>
      <c r="F150" s="398" t="s">
        <v>900</v>
      </c>
      <c r="G150" s="397">
        <v>54</v>
      </c>
      <c r="H150" s="397">
        <v>0</v>
      </c>
      <c r="I150" s="56" t="s">
        <v>6476</v>
      </c>
      <c r="J150" s="56" t="s">
        <v>38</v>
      </c>
      <c r="L150" s="56" t="s">
        <v>126</v>
      </c>
      <c r="M150" s="56">
        <v>0</v>
      </c>
      <c r="N150" s="56">
        <v>1</v>
      </c>
      <c r="O150" s="56">
        <v>5</v>
      </c>
      <c r="P150" s="56">
        <v>4</v>
      </c>
      <c r="Q150" s="56">
        <v>0</v>
      </c>
      <c r="R150" s="56">
        <v>20</v>
      </c>
      <c r="S150" s="56">
        <v>5</v>
      </c>
      <c r="T150" s="56">
        <v>12</v>
      </c>
      <c r="U150" s="56">
        <v>5</v>
      </c>
      <c r="V150" s="56">
        <v>1</v>
      </c>
      <c r="W150" s="56">
        <v>0</v>
      </c>
      <c r="X150" s="56">
        <v>0</v>
      </c>
      <c r="Y150" s="56">
        <v>0</v>
      </c>
      <c r="Z150" s="56">
        <v>0</v>
      </c>
      <c r="AA150" s="56">
        <v>53</v>
      </c>
      <c r="AB150" s="56">
        <v>0</v>
      </c>
      <c r="AC150" s="56">
        <v>0</v>
      </c>
      <c r="AD150" s="56">
        <v>0</v>
      </c>
      <c r="AE150" s="56">
        <v>0</v>
      </c>
      <c r="AF150" s="56">
        <v>0</v>
      </c>
      <c r="AG150" s="56">
        <v>0</v>
      </c>
      <c r="AH150" s="56">
        <v>0</v>
      </c>
      <c r="AI150" s="56">
        <v>0</v>
      </c>
      <c r="AJ150" s="56">
        <v>0</v>
      </c>
      <c r="AK150" s="56">
        <v>0</v>
      </c>
      <c r="AL150" s="56">
        <v>0</v>
      </c>
      <c r="AM150" s="56">
        <v>0</v>
      </c>
      <c r="AN150" s="56">
        <v>0</v>
      </c>
      <c r="AO150" s="56">
        <v>0</v>
      </c>
      <c r="AP150" s="56">
        <v>0</v>
      </c>
      <c r="AQ150" s="56">
        <v>0</v>
      </c>
      <c r="AR150" s="56">
        <v>1</v>
      </c>
      <c r="AS150" s="56">
        <v>5</v>
      </c>
      <c r="AT150" s="56">
        <v>4</v>
      </c>
      <c r="AU150" s="56">
        <v>0</v>
      </c>
      <c r="AV150" s="56">
        <v>20</v>
      </c>
      <c r="AW150" s="56">
        <v>5</v>
      </c>
      <c r="AX150" s="56">
        <v>12</v>
      </c>
      <c r="AY150" s="56">
        <v>5</v>
      </c>
      <c r="AZ150" s="56">
        <v>1</v>
      </c>
      <c r="BA150" s="56">
        <v>0</v>
      </c>
      <c r="BB150" s="56">
        <v>0</v>
      </c>
      <c r="BC150" s="56">
        <v>0</v>
      </c>
      <c r="BD150" s="56">
        <v>0</v>
      </c>
      <c r="BE150" s="56">
        <v>53</v>
      </c>
      <c r="BF150" s="56">
        <v>0</v>
      </c>
      <c r="BG150" s="56">
        <v>0</v>
      </c>
      <c r="BH150" s="56" t="s">
        <v>3118</v>
      </c>
      <c r="BI150" s="56">
        <v>225385</v>
      </c>
      <c r="BJ150" s="56" t="s">
        <v>3118</v>
      </c>
      <c r="BK150" s="56">
        <v>254771</v>
      </c>
      <c r="BL150" s="56">
        <v>375</v>
      </c>
      <c r="BM150" s="56">
        <v>718116</v>
      </c>
      <c r="BN150" s="56">
        <v>219680</v>
      </c>
      <c r="BO150" s="56">
        <v>53</v>
      </c>
      <c r="BP150" s="56">
        <v>1135785</v>
      </c>
      <c r="BQ150" s="56">
        <v>42497</v>
      </c>
      <c r="BR150" s="56">
        <v>306089</v>
      </c>
      <c r="BS150" s="56">
        <v>310351</v>
      </c>
      <c r="BT150" s="56">
        <v>213764</v>
      </c>
      <c r="BU150" s="56">
        <v>49579</v>
      </c>
      <c r="BV150" s="56">
        <v>879783</v>
      </c>
      <c r="BW150" s="56">
        <v>174638</v>
      </c>
      <c r="BX150" s="56">
        <v>1096918</v>
      </c>
      <c r="BY150" s="56">
        <v>15</v>
      </c>
      <c r="BZ150" s="56">
        <v>43072</v>
      </c>
      <c r="CA150" s="56">
        <v>19540</v>
      </c>
      <c r="CB150" s="56">
        <v>28233</v>
      </c>
      <c r="CC150" s="56">
        <v>3993</v>
      </c>
      <c r="CD150" s="56">
        <v>94838</v>
      </c>
      <c r="CE150" s="56">
        <v>94853</v>
      </c>
      <c r="CF150" s="56">
        <v>296</v>
      </c>
      <c r="CG150" s="56">
        <v>16547</v>
      </c>
      <c r="CH150" s="56">
        <v>5609</v>
      </c>
      <c r="CI150" s="56">
        <v>35492</v>
      </c>
      <c r="CJ150" s="56">
        <v>7391</v>
      </c>
      <c r="CK150" s="56">
        <v>12103</v>
      </c>
      <c r="CL150" s="56">
        <v>39192</v>
      </c>
      <c r="CM150" s="56">
        <v>2365915</v>
      </c>
      <c r="CN150" s="56">
        <v>39</v>
      </c>
      <c r="CO150" s="56">
        <v>57648</v>
      </c>
      <c r="CP150" s="56">
        <v>4270</v>
      </c>
      <c r="CQ150" s="56">
        <v>62214</v>
      </c>
      <c r="CR150" s="56">
        <v>0</v>
      </c>
      <c r="CS150" s="56">
        <v>838</v>
      </c>
      <c r="CT150" s="56">
        <v>0</v>
      </c>
      <c r="CU150" s="56">
        <v>4046</v>
      </c>
      <c r="DA150" s="56">
        <v>4884</v>
      </c>
      <c r="DB150" s="56">
        <v>4884</v>
      </c>
      <c r="DC150" s="56">
        <v>9</v>
      </c>
      <c r="DD150" s="56">
        <v>210.3</v>
      </c>
      <c r="DE150" s="56">
        <v>219.3</v>
      </c>
      <c r="DF150" s="56">
        <v>1537</v>
      </c>
      <c r="DG150" s="56">
        <v>61012</v>
      </c>
      <c r="DH150" s="56">
        <v>1722057</v>
      </c>
      <c r="DI150" s="56">
        <v>798689</v>
      </c>
      <c r="DJ150" s="56">
        <v>1813302</v>
      </c>
      <c r="DK150" s="56">
        <v>297831</v>
      </c>
      <c r="DL150" s="56">
        <v>4631879</v>
      </c>
      <c r="DM150" s="56">
        <v>26825</v>
      </c>
      <c r="DN150" s="56">
        <v>21455</v>
      </c>
      <c r="DO150" s="56">
        <v>26225</v>
      </c>
      <c r="DP150" s="56">
        <v>58273</v>
      </c>
      <c r="DQ150" s="56">
        <v>488664</v>
      </c>
      <c r="DR150" s="56">
        <v>62617</v>
      </c>
      <c r="DS150" s="56">
        <v>50264</v>
      </c>
      <c r="DT150" s="56">
        <v>209</v>
      </c>
      <c r="DU150" s="56">
        <v>74505</v>
      </c>
      <c r="DV150" s="56">
        <v>255628</v>
      </c>
      <c r="DW150" s="56">
        <v>146825</v>
      </c>
      <c r="DX150" s="56">
        <v>84</v>
      </c>
      <c r="DY150" s="56">
        <v>89</v>
      </c>
      <c r="DZ150" s="56">
        <v>95</v>
      </c>
      <c r="EA150" s="56">
        <v>656360</v>
      </c>
      <c r="EB150" s="56">
        <v>11766</v>
      </c>
      <c r="EC150" s="56" t="s">
        <v>777</v>
      </c>
      <c r="ED150" s="56">
        <v>141188</v>
      </c>
      <c r="EE150" s="56">
        <v>250</v>
      </c>
      <c r="EF150" s="56">
        <v>2905618</v>
      </c>
      <c r="EG150" s="56">
        <v>0</v>
      </c>
      <c r="EH150" s="56" t="s">
        <v>55</v>
      </c>
      <c r="EI150" s="56">
        <v>52</v>
      </c>
      <c r="EJ150" s="56">
        <v>1602677</v>
      </c>
      <c r="EK150" s="56">
        <v>38</v>
      </c>
      <c r="EL150" s="56">
        <v>25</v>
      </c>
      <c r="EM150" s="56">
        <v>7002231</v>
      </c>
      <c r="EN150" s="56">
        <v>13401</v>
      </c>
      <c r="EO150" s="56">
        <v>6645</v>
      </c>
      <c r="EP150" s="56">
        <v>289341</v>
      </c>
      <c r="EQ150" s="56">
        <v>164961</v>
      </c>
      <c r="ER150" s="56">
        <v>130739</v>
      </c>
      <c r="ES150" s="56">
        <v>23975</v>
      </c>
      <c r="ET150" s="56">
        <v>7699</v>
      </c>
      <c r="EU150" s="56">
        <v>33218</v>
      </c>
      <c r="EV150" s="56">
        <v>0</v>
      </c>
      <c r="EW150" s="56">
        <v>41975</v>
      </c>
      <c r="EX150" s="56">
        <v>75349</v>
      </c>
      <c r="EY150" s="56" t="s">
        <v>3434</v>
      </c>
      <c r="EZ150" s="56" t="s">
        <v>3434</v>
      </c>
      <c r="FA150" s="56" t="s">
        <v>3434</v>
      </c>
      <c r="FB150" s="56" t="s">
        <v>3434</v>
      </c>
      <c r="FC150" s="56">
        <v>125545</v>
      </c>
      <c r="FD150" s="56">
        <v>27982.98</v>
      </c>
      <c r="FE150" s="56">
        <v>0</v>
      </c>
      <c r="FF150" s="56">
        <v>927429.98</v>
      </c>
      <c r="FG150" s="56">
        <v>2447</v>
      </c>
      <c r="FH150" s="56">
        <v>329461.59000000003</v>
      </c>
      <c r="FI150" s="56">
        <v>225997</v>
      </c>
      <c r="FJ150" s="56">
        <v>4788</v>
      </c>
      <c r="FK150" s="56">
        <v>7559442</v>
      </c>
      <c r="FL150" s="56">
        <v>16065197.57</v>
      </c>
      <c r="FM150" s="56">
        <v>209100</v>
      </c>
      <c r="FN150" s="56">
        <v>74380</v>
      </c>
      <c r="FO150" s="56">
        <v>62741</v>
      </c>
      <c r="FP150" s="56">
        <v>74699</v>
      </c>
      <c r="FQ150" s="56">
        <v>0</v>
      </c>
      <c r="FR150" s="56">
        <v>0</v>
      </c>
      <c r="FS150" s="56">
        <v>0</v>
      </c>
      <c r="FT150" s="56">
        <v>482276.41</v>
      </c>
      <c r="FU150" s="56">
        <v>0</v>
      </c>
      <c r="FV150" s="56">
        <v>903196.40999999992</v>
      </c>
      <c r="FW150" s="56">
        <v>15162001.16</v>
      </c>
      <c r="FX150" s="56">
        <v>2302510</v>
      </c>
      <c r="FY150" s="56">
        <v>6898261</v>
      </c>
      <c r="FZ150" s="56">
        <v>17486</v>
      </c>
      <c r="GA150" s="56">
        <v>962200</v>
      </c>
      <c r="GB150" s="56">
        <v>8162352</v>
      </c>
      <c r="GC150" s="56">
        <v>16040299</v>
      </c>
      <c r="GD150" s="56">
        <v>932100</v>
      </c>
      <c r="GE150" s="56">
        <v>15108199</v>
      </c>
      <c r="GF150" s="56">
        <v>2302510</v>
      </c>
      <c r="GG150" s="56">
        <v>0</v>
      </c>
      <c r="GH150" s="56">
        <v>279578</v>
      </c>
      <c r="GI150" s="56">
        <v>458397</v>
      </c>
      <c r="GJ150" s="56">
        <v>0</v>
      </c>
      <c r="GK150" s="56">
        <v>0</v>
      </c>
      <c r="GL150" s="56">
        <v>0</v>
      </c>
      <c r="GM150" s="56">
        <v>737975</v>
      </c>
      <c r="GN150" s="56" t="s">
        <v>7469</v>
      </c>
      <c r="GO150" s="56">
        <v>0</v>
      </c>
      <c r="GP150" s="56" t="s">
        <v>7470</v>
      </c>
      <c r="GQ150" s="56" t="s">
        <v>7471</v>
      </c>
      <c r="GR150" s="56" t="s">
        <v>554</v>
      </c>
      <c r="GS150" s="56">
        <v>0</v>
      </c>
      <c r="GT150" s="56" t="s">
        <v>7472</v>
      </c>
      <c r="GU150" s="56" t="s">
        <v>7473</v>
      </c>
      <c r="GW150" s="56">
        <v>53</v>
      </c>
      <c r="GX150" s="56">
        <v>0</v>
      </c>
      <c r="GY150" s="56">
        <v>43</v>
      </c>
      <c r="GZ150" s="56">
        <v>10</v>
      </c>
      <c r="HA150" s="56">
        <v>0</v>
      </c>
      <c r="HB150" s="56">
        <v>0</v>
      </c>
    </row>
    <row r="151" spans="1:210" ht="12.75" customHeight="1" x14ac:dyDescent="0.3">
      <c r="A151" s="397" t="s">
        <v>194</v>
      </c>
      <c r="B151" s="423">
        <v>2</v>
      </c>
      <c r="C151" s="397" t="s">
        <v>10</v>
      </c>
      <c r="D151" s="397" t="s">
        <v>4177</v>
      </c>
      <c r="E151" s="56" t="s">
        <v>2396</v>
      </c>
      <c r="F151" s="398" t="s">
        <v>900</v>
      </c>
      <c r="G151" s="397">
        <v>54</v>
      </c>
      <c r="H151" s="397">
        <v>0</v>
      </c>
      <c r="I151" s="56" t="s">
        <v>6476</v>
      </c>
      <c r="J151" s="56" t="s">
        <v>38</v>
      </c>
      <c r="L151" s="56" t="s">
        <v>128</v>
      </c>
      <c r="M151" s="56">
        <v>0</v>
      </c>
      <c r="N151" s="56">
        <v>0</v>
      </c>
      <c r="O151" s="56">
        <v>4</v>
      </c>
      <c r="P151" s="56">
        <v>2</v>
      </c>
      <c r="Q151" s="56">
        <v>1</v>
      </c>
      <c r="R151" s="56">
        <v>4</v>
      </c>
      <c r="S151" s="56">
        <v>1</v>
      </c>
      <c r="T151" s="56">
        <v>3</v>
      </c>
      <c r="U151" s="56">
        <v>2</v>
      </c>
      <c r="V151" s="56">
        <v>1</v>
      </c>
      <c r="W151" s="56">
        <v>0</v>
      </c>
      <c r="X151" s="56">
        <v>3</v>
      </c>
      <c r="Y151" s="56">
        <v>0</v>
      </c>
      <c r="Z151" s="56">
        <v>1</v>
      </c>
      <c r="AA151" s="56">
        <v>22</v>
      </c>
      <c r="AB151" s="56">
        <v>0</v>
      </c>
      <c r="AC151" s="56">
        <v>0</v>
      </c>
      <c r="AD151" s="56">
        <v>0</v>
      </c>
      <c r="AE151" s="56">
        <v>0</v>
      </c>
      <c r="AF151" s="56">
        <v>1</v>
      </c>
      <c r="AG151" s="56">
        <v>0</v>
      </c>
      <c r="AH151" s="56">
        <v>1</v>
      </c>
      <c r="AI151" s="56">
        <v>1</v>
      </c>
      <c r="AJ151" s="56">
        <v>3</v>
      </c>
      <c r="AK151" s="56">
        <v>3</v>
      </c>
      <c r="AL151" s="56">
        <v>2</v>
      </c>
      <c r="AM151" s="56">
        <v>0</v>
      </c>
      <c r="AN151" s="56">
        <v>0</v>
      </c>
      <c r="AO151" s="56">
        <v>1</v>
      </c>
      <c r="AP151" s="56">
        <v>12</v>
      </c>
      <c r="AQ151" s="56">
        <v>0</v>
      </c>
      <c r="AR151" s="56">
        <v>0</v>
      </c>
      <c r="AS151" s="56">
        <v>4</v>
      </c>
      <c r="AT151" s="56">
        <v>2</v>
      </c>
      <c r="AU151" s="56">
        <v>2</v>
      </c>
      <c r="AV151" s="56">
        <v>4</v>
      </c>
      <c r="AW151" s="56">
        <v>2</v>
      </c>
      <c r="AX151" s="56">
        <v>4</v>
      </c>
      <c r="AY151" s="56">
        <v>5</v>
      </c>
      <c r="AZ151" s="56">
        <v>4</v>
      </c>
      <c r="BA151" s="56">
        <v>2</v>
      </c>
      <c r="BB151" s="56">
        <v>3</v>
      </c>
      <c r="BC151" s="56">
        <v>0</v>
      </c>
      <c r="BD151" s="56">
        <v>2</v>
      </c>
      <c r="BE151" s="56">
        <v>34</v>
      </c>
      <c r="BF151" s="56">
        <v>0</v>
      </c>
      <c r="BG151" s="56">
        <v>0</v>
      </c>
      <c r="BH151" s="56" t="s">
        <v>3219</v>
      </c>
      <c r="BI151" s="56">
        <v>252930</v>
      </c>
      <c r="BJ151" s="56" t="s">
        <v>3219</v>
      </c>
      <c r="BK151" s="56">
        <v>246188</v>
      </c>
      <c r="BL151" s="56">
        <v>200</v>
      </c>
      <c r="BM151" s="56">
        <v>441685</v>
      </c>
      <c r="BN151" s="56">
        <v>109184</v>
      </c>
      <c r="BO151" s="56">
        <v>18</v>
      </c>
      <c r="BP151" s="56">
        <v>516016</v>
      </c>
      <c r="BQ151" s="56">
        <v>54979</v>
      </c>
      <c r="BR151" s="56">
        <v>164071</v>
      </c>
      <c r="BS151" s="56">
        <v>135282</v>
      </c>
      <c r="BT151" s="56">
        <v>114173</v>
      </c>
      <c r="BU151" s="56">
        <v>25397</v>
      </c>
      <c r="BV151" s="56">
        <v>438923</v>
      </c>
      <c r="BW151" s="56">
        <v>23438</v>
      </c>
      <c r="BX151" s="56">
        <v>517340</v>
      </c>
      <c r="BY151" s="56">
        <v>2755</v>
      </c>
      <c r="BZ151" s="56">
        <v>30531</v>
      </c>
      <c r="CA151" s="56">
        <v>11511</v>
      </c>
      <c r="CB151" s="56">
        <v>17217</v>
      </c>
      <c r="CC151" s="56">
        <v>1732</v>
      </c>
      <c r="CD151" s="56">
        <v>60991</v>
      </c>
      <c r="CE151" s="56">
        <v>63746</v>
      </c>
      <c r="CF151" s="56">
        <v>0</v>
      </c>
      <c r="CG151" s="56">
        <v>14097</v>
      </c>
      <c r="CH151" s="56">
        <v>138</v>
      </c>
      <c r="CI151" s="56">
        <v>58646</v>
      </c>
      <c r="CJ151" s="56">
        <v>5019</v>
      </c>
      <c r="CK151" s="56">
        <v>2451</v>
      </c>
      <c r="CL151" s="56">
        <v>2518</v>
      </c>
      <c r="CM151" s="56" t="s">
        <v>554</v>
      </c>
      <c r="CN151" s="56">
        <v>0</v>
      </c>
      <c r="CO151" s="56">
        <v>72881</v>
      </c>
      <c r="CP151" s="56">
        <v>240</v>
      </c>
      <c r="CQ151" s="56">
        <v>73121</v>
      </c>
      <c r="CR151" s="56">
        <v>1</v>
      </c>
      <c r="CS151" s="56">
        <v>1272</v>
      </c>
      <c r="CT151" s="56">
        <v>3</v>
      </c>
      <c r="CU151" s="56">
        <v>227</v>
      </c>
      <c r="DA151" s="56">
        <v>1502</v>
      </c>
      <c r="DB151" s="56">
        <v>1503</v>
      </c>
      <c r="DC151" s="56" t="s">
        <v>6540</v>
      </c>
      <c r="DD151" s="56">
        <v>128.80000000000001</v>
      </c>
      <c r="DE151" s="56">
        <v>128.80000000000001</v>
      </c>
      <c r="DF151" s="56">
        <v>265</v>
      </c>
      <c r="DG151" s="56">
        <v>8729.25</v>
      </c>
      <c r="DH151" s="56">
        <v>668535</v>
      </c>
      <c r="DI151" s="56">
        <v>251834</v>
      </c>
      <c r="DJ151" s="56">
        <v>559733</v>
      </c>
      <c r="DK151" s="56">
        <v>71019</v>
      </c>
      <c r="DL151" s="56">
        <v>1551121</v>
      </c>
      <c r="DM151" s="56">
        <v>25435</v>
      </c>
      <c r="DN151" s="56">
        <v>118</v>
      </c>
      <c r="DO151" s="56">
        <v>16230</v>
      </c>
      <c r="DP151" s="56">
        <v>45940</v>
      </c>
      <c r="DQ151" s="56">
        <v>310183</v>
      </c>
      <c r="DR151" s="56">
        <v>44358</v>
      </c>
      <c r="DS151" s="56">
        <v>28981</v>
      </c>
      <c r="DT151" s="56">
        <v>0</v>
      </c>
      <c r="DU151" s="56">
        <v>41783</v>
      </c>
      <c r="DV151" s="56">
        <v>110740</v>
      </c>
      <c r="DW151" s="56">
        <v>84620</v>
      </c>
      <c r="DX151" s="56">
        <v>65</v>
      </c>
      <c r="DY151" s="56">
        <v>79</v>
      </c>
      <c r="DZ151" s="56">
        <v>89</v>
      </c>
      <c r="EA151" s="56">
        <v>295844</v>
      </c>
      <c r="EB151" s="56">
        <v>4369</v>
      </c>
      <c r="EC151" s="56" t="s">
        <v>55</v>
      </c>
      <c r="ED151" s="56">
        <v>33605</v>
      </c>
      <c r="EE151" s="56">
        <v>3142</v>
      </c>
      <c r="EF151" s="56">
        <v>1369687</v>
      </c>
      <c r="EG151" s="56">
        <v>0</v>
      </c>
      <c r="EH151" s="56" t="s">
        <v>55</v>
      </c>
      <c r="EI151" s="56">
        <v>18</v>
      </c>
      <c r="EJ151" s="56">
        <v>9396650</v>
      </c>
      <c r="EK151" s="56">
        <v>4537</v>
      </c>
      <c r="EL151" s="56">
        <v>2922</v>
      </c>
      <c r="EM151" s="56">
        <v>3574509.9899999988</v>
      </c>
      <c r="EN151" s="56">
        <v>3006.6400000000003</v>
      </c>
      <c r="EO151" s="56">
        <v>703264.61999999988</v>
      </c>
      <c r="EP151" s="56" t="s">
        <v>3425</v>
      </c>
      <c r="EQ151" s="56" t="s">
        <v>3425</v>
      </c>
      <c r="ER151" s="56" t="s">
        <v>3425</v>
      </c>
      <c r="ES151" s="56" t="s">
        <v>3425</v>
      </c>
      <c r="ET151" s="56" t="s">
        <v>3425</v>
      </c>
      <c r="EU151" s="56" t="s">
        <v>3425</v>
      </c>
      <c r="EV151" s="56" t="s">
        <v>3425</v>
      </c>
      <c r="EW151" s="56" t="s">
        <v>3425</v>
      </c>
      <c r="EX151" s="56" t="s">
        <v>3425</v>
      </c>
      <c r="EY151" s="56" t="s">
        <v>3425</v>
      </c>
      <c r="EZ151" s="56" t="s">
        <v>3425</v>
      </c>
      <c r="FA151" s="56" t="s">
        <v>3425</v>
      </c>
      <c r="FB151" s="56">
        <v>0</v>
      </c>
      <c r="FC151" s="56" t="s">
        <v>554</v>
      </c>
      <c r="FD151" s="56" t="s">
        <v>554</v>
      </c>
      <c r="FE151" s="56" t="s">
        <v>554</v>
      </c>
      <c r="FF151" s="56" t="s">
        <v>554</v>
      </c>
      <c r="FG151" s="56">
        <v>177201.05</v>
      </c>
      <c r="FH151" s="56">
        <v>143780.58000000002</v>
      </c>
      <c r="FI151" s="56">
        <v>107113.30000000003</v>
      </c>
      <c r="FJ151" s="56">
        <v>1919.6200000000001</v>
      </c>
      <c r="FK151" s="56" t="s">
        <v>554</v>
      </c>
      <c r="FL151" s="56" t="s">
        <v>554</v>
      </c>
      <c r="FM151" s="56">
        <v>31835.66</v>
      </c>
      <c r="FN151" s="56" t="s">
        <v>554</v>
      </c>
      <c r="FO151" s="56">
        <v>2050</v>
      </c>
      <c r="FP151" s="56" t="s">
        <v>7218</v>
      </c>
      <c r="FQ151" s="56" t="s">
        <v>554</v>
      </c>
      <c r="FR151" s="56" t="s">
        <v>554</v>
      </c>
      <c r="FS151" s="56" t="s">
        <v>554</v>
      </c>
      <c r="FT151" s="56">
        <v>178335.16</v>
      </c>
      <c r="FU151" s="56">
        <v>80116.759999999995</v>
      </c>
      <c r="FV151" s="56" t="s">
        <v>554</v>
      </c>
      <c r="FW151" s="56" t="s">
        <v>554</v>
      </c>
      <c r="FX151" s="56">
        <v>196478</v>
      </c>
      <c r="FY151" s="56">
        <v>3945770</v>
      </c>
      <c r="FZ151" s="56">
        <v>15591</v>
      </c>
      <c r="GA151" s="56">
        <v>574748</v>
      </c>
      <c r="GB151" s="56">
        <v>390576</v>
      </c>
      <c r="GC151" s="56">
        <v>4926685</v>
      </c>
      <c r="GD151" s="56">
        <v>296274</v>
      </c>
      <c r="GE151" s="56">
        <v>4630411</v>
      </c>
      <c r="GF151" s="56">
        <v>196478</v>
      </c>
      <c r="GG151" s="56" t="s">
        <v>554</v>
      </c>
      <c r="GH151" s="56">
        <v>88412</v>
      </c>
      <c r="GI151" s="56" t="s">
        <v>554</v>
      </c>
      <c r="GJ151" s="56">
        <v>0</v>
      </c>
      <c r="GK151" s="56" t="s">
        <v>554</v>
      </c>
      <c r="GL151" s="56" t="s">
        <v>554</v>
      </c>
      <c r="GM151" s="56" t="s">
        <v>554</v>
      </c>
      <c r="GN151" s="56" t="s">
        <v>554</v>
      </c>
      <c r="GO151" s="56" t="s">
        <v>554</v>
      </c>
      <c r="GP151" s="56" t="s">
        <v>554</v>
      </c>
      <c r="GQ151" s="56" t="s">
        <v>554</v>
      </c>
      <c r="GR151" s="56" t="s">
        <v>3431</v>
      </c>
      <c r="GS151" s="56" t="s">
        <v>554</v>
      </c>
      <c r="GT151" s="56" t="s">
        <v>554</v>
      </c>
      <c r="GU151" s="56" t="s">
        <v>7474</v>
      </c>
      <c r="GW151" s="56">
        <v>22</v>
      </c>
      <c r="GX151" s="56">
        <v>12</v>
      </c>
      <c r="GY151" s="56">
        <v>21</v>
      </c>
      <c r="GZ151" s="56">
        <v>13</v>
      </c>
      <c r="HA151" s="56">
        <v>0</v>
      </c>
      <c r="HB151" s="56">
        <v>0</v>
      </c>
    </row>
    <row r="152" spans="1:210" ht="12.75" customHeight="1" x14ac:dyDescent="0.3">
      <c r="A152" s="397" t="s">
        <v>194</v>
      </c>
      <c r="B152" s="423">
        <v>3</v>
      </c>
      <c r="C152" s="397" t="s">
        <v>10</v>
      </c>
      <c r="D152" s="397" t="s">
        <v>4178</v>
      </c>
      <c r="E152" s="56" t="s">
        <v>2397</v>
      </c>
      <c r="F152" s="398" t="s">
        <v>900</v>
      </c>
      <c r="G152" s="397">
        <v>54</v>
      </c>
      <c r="H152" s="397">
        <v>0</v>
      </c>
      <c r="I152" s="56" t="s">
        <v>6476</v>
      </c>
      <c r="J152" s="56" t="s">
        <v>38</v>
      </c>
      <c r="L152" s="56" t="s">
        <v>130</v>
      </c>
      <c r="M152" s="56">
        <v>1</v>
      </c>
      <c r="N152" s="56">
        <v>4</v>
      </c>
      <c r="O152" s="56">
        <v>3</v>
      </c>
      <c r="P152" s="56">
        <v>5</v>
      </c>
      <c r="Q152" s="56">
        <v>0</v>
      </c>
      <c r="R152" s="56">
        <v>11</v>
      </c>
      <c r="S152" s="56">
        <v>0</v>
      </c>
      <c r="T152" s="56">
        <v>0</v>
      </c>
      <c r="U152" s="56">
        <v>12</v>
      </c>
      <c r="V152" s="56">
        <v>0</v>
      </c>
      <c r="W152" s="56">
        <v>0</v>
      </c>
      <c r="X152" s="56">
        <v>0</v>
      </c>
      <c r="Y152" s="56">
        <v>0</v>
      </c>
      <c r="Z152" s="56">
        <v>0</v>
      </c>
      <c r="AA152" s="56">
        <v>36</v>
      </c>
      <c r="AB152" s="56">
        <v>0</v>
      </c>
      <c r="AC152" s="56">
        <v>0</v>
      </c>
      <c r="AD152" s="56">
        <v>0</v>
      </c>
      <c r="AE152" s="56">
        <v>0</v>
      </c>
      <c r="AF152" s="56">
        <v>0</v>
      </c>
      <c r="AG152" s="56">
        <v>0</v>
      </c>
      <c r="AH152" s="56">
        <v>0</v>
      </c>
      <c r="AI152" s="56">
        <v>0</v>
      </c>
      <c r="AJ152" s="56">
        <v>0</v>
      </c>
      <c r="AK152" s="56">
        <v>0</v>
      </c>
      <c r="AL152" s="56">
        <v>0</v>
      </c>
      <c r="AM152" s="56">
        <v>0</v>
      </c>
      <c r="AN152" s="56">
        <v>0</v>
      </c>
      <c r="AO152" s="56">
        <v>0</v>
      </c>
      <c r="AP152" s="56">
        <v>0</v>
      </c>
      <c r="AQ152" s="56">
        <v>1</v>
      </c>
      <c r="AR152" s="56">
        <v>4</v>
      </c>
      <c r="AS152" s="56">
        <v>3</v>
      </c>
      <c r="AT152" s="56">
        <v>5</v>
      </c>
      <c r="AU152" s="56">
        <v>0</v>
      </c>
      <c r="AV152" s="56">
        <v>11</v>
      </c>
      <c r="AW152" s="56">
        <v>0</v>
      </c>
      <c r="AX152" s="56">
        <v>0</v>
      </c>
      <c r="AY152" s="56">
        <v>12</v>
      </c>
      <c r="AZ152" s="56">
        <v>0</v>
      </c>
      <c r="BA152" s="56">
        <v>0</v>
      </c>
      <c r="BB152" s="56">
        <v>0</v>
      </c>
      <c r="BC152" s="56">
        <v>0</v>
      </c>
      <c r="BD152" s="56">
        <v>0</v>
      </c>
      <c r="BE152" s="56">
        <v>36</v>
      </c>
      <c r="BF152" s="56">
        <v>2</v>
      </c>
      <c r="BG152" s="56">
        <v>0</v>
      </c>
      <c r="BH152" s="56" t="s">
        <v>3304</v>
      </c>
      <c r="BI152" s="56">
        <v>301989</v>
      </c>
      <c r="BJ152" s="56" t="s">
        <v>3304</v>
      </c>
      <c r="BK152" s="56">
        <v>294810</v>
      </c>
      <c r="BL152" s="56">
        <v>338</v>
      </c>
      <c r="BM152" s="56">
        <v>657383</v>
      </c>
      <c r="BN152" s="56">
        <v>228760</v>
      </c>
      <c r="BO152" s="56">
        <v>36</v>
      </c>
      <c r="BP152" s="56">
        <v>768590</v>
      </c>
      <c r="BQ152" s="56">
        <v>70776</v>
      </c>
      <c r="BR152" s="56">
        <v>213578</v>
      </c>
      <c r="BS152" s="56">
        <v>176263</v>
      </c>
      <c r="BT152" s="56">
        <v>190378</v>
      </c>
      <c r="BU152" s="56">
        <v>36836</v>
      </c>
      <c r="BV152" s="56">
        <v>617055</v>
      </c>
      <c r="BW152" s="56">
        <v>68127</v>
      </c>
      <c r="BX152" s="56">
        <v>755958</v>
      </c>
      <c r="BY152" s="56">
        <v>315</v>
      </c>
      <c r="BZ152" s="56">
        <v>35730</v>
      </c>
      <c r="CA152" s="56">
        <v>18142</v>
      </c>
      <c r="CB152" s="56">
        <v>29914</v>
      </c>
      <c r="CC152" s="56">
        <v>3989</v>
      </c>
      <c r="CD152" s="56">
        <v>87775</v>
      </c>
      <c r="CE152" s="56">
        <v>88090</v>
      </c>
      <c r="CF152" s="56">
        <v>0</v>
      </c>
      <c r="CG152" s="56">
        <v>24201</v>
      </c>
      <c r="CH152" s="56">
        <v>5993</v>
      </c>
      <c r="CI152" s="56">
        <v>16995</v>
      </c>
      <c r="CJ152" s="56">
        <v>7024</v>
      </c>
      <c r="CK152" s="56">
        <v>6813</v>
      </c>
      <c r="CL152" s="56">
        <v>3733</v>
      </c>
      <c r="CM152" s="56">
        <v>0</v>
      </c>
      <c r="CN152" s="56">
        <v>185</v>
      </c>
      <c r="CO152" s="56">
        <v>47189</v>
      </c>
      <c r="CP152" s="56">
        <v>2941</v>
      </c>
      <c r="CQ152" s="56">
        <v>50130</v>
      </c>
      <c r="CR152" s="56">
        <v>0</v>
      </c>
      <c r="CS152" s="56">
        <v>2063</v>
      </c>
      <c r="CT152" s="56">
        <v>831</v>
      </c>
      <c r="CU152" s="56">
        <v>808</v>
      </c>
      <c r="DA152" s="56">
        <v>3702</v>
      </c>
      <c r="DB152" s="56">
        <v>3702</v>
      </c>
      <c r="DC152" s="56">
        <v>38.6</v>
      </c>
      <c r="DD152" s="56">
        <v>185.6</v>
      </c>
      <c r="DE152" s="56">
        <v>224.2</v>
      </c>
      <c r="DF152" s="56">
        <v>1028</v>
      </c>
      <c r="DG152" s="56">
        <v>28778.55</v>
      </c>
      <c r="DH152" s="56">
        <v>1313773</v>
      </c>
      <c r="DI152" s="56">
        <v>662020</v>
      </c>
      <c r="DJ152" s="56">
        <v>1167163</v>
      </c>
      <c r="DK152" s="56">
        <v>138704</v>
      </c>
      <c r="DL152" s="56">
        <v>3281660</v>
      </c>
      <c r="DM152" s="56">
        <v>73496</v>
      </c>
      <c r="DN152" s="56">
        <v>24059</v>
      </c>
      <c r="DO152" s="56">
        <v>34590</v>
      </c>
      <c r="DP152" s="56">
        <v>56541</v>
      </c>
      <c r="DQ152" s="56">
        <v>1311616</v>
      </c>
      <c r="DR152" s="56">
        <v>69589</v>
      </c>
      <c r="DS152" s="56">
        <v>0</v>
      </c>
      <c r="DT152" s="56">
        <v>1458</v>
      </c>
      <c r="DU152" s="56">
        <v>132145</v>
      </c>
      <c r="DV152" s="56">
        <v>278145</v>
      </c>
      <c r="DW152" s="56">
        <v>163684</v>
      </c>
      <c r="DX152" s="56">
        <v>74.5</v>
      </c>
      <c r="DY152" s="56">
        <v>81.900000000000006</v>
      </c>
      <c r="DZ152" s="56">
        <v>89.2</v>
      </c>
      <c r="EA152" s="56">
        <v>169176</v>
      </c>
      <c r="EB152" s="56" t="s">
        <v>554</v>
      </c>
      <c r="EC152" s="56" t="s">
        <v>55</v>
      </c>
      <c r="ED152" s="56">
        <v>102844</v>
      </c>
      <c r="EE152" s="56">
        <v>734</v>
      </c>
      <c r="EF152" s="56">
        <v>2764426</v>
      </c>
      <c r="EG152" s="56">
        <v>0</v>
      </c>
      <c r="EH152" s="56" t="s">
        <v>55</v>
      </c>
      <c r="EI152" s="56">
        <v>36</v>
      </c>
      <c r="EJ152" s="56">
        <v>4457213</v>
      </c>
      <c r="EK152" s="56">
        <v>278</v>
      </c>
      <c r="EL152" s="56">
        <v>168</v>
      </c>
      <c r="EM152" s="56">
        <v>6574754.4700000007</v>
      </c>
      <c r="EN152" s="56">
        <v>11250.139999999998</v>
      </c>
      <c r="EO152" s="56">
        <v>21480.74</v>
      </c>
      <c r="EP152" s="56">
        <v>271597.29131475528</v>
      </c>
      <c r="EQ152" s="56">
        <v>165268.11868524473</v>
      </c>
      <c r="ER152" s="56">
        <v>126424.88</v>
      </c>
      <c r="ES152" s="56">
        <v>27906.070000000003</v>
      </c>
      <c r="ET152" s="56">
        <v>19317.349999999999</v>
      </c>
      <c r="EU152" s="56">
        <v>82217.84</v>
      </c>
      <c r="EV152" s="56">
        <v>16815.399999999998</v>
      </c>
      <c r="EW152" s="56">
        <v>8660.6099999999988</v>
      </c>
      <c r="EX152" s="56">
        <v>0</v>
      </c>
      <c r="EY152" s="56">
        <v>1198.97</v>
      </c>
      <c r="EZ152" s="56">
        <v>0</v>
      </c>
      <c r="FA152" s="56">
        <v>0</v>
      </c>
      <c r="FB152" s="56">
        <v>0</v>
      </c>
      <c r="FC152" s="56">
        <v>30691.899999999998</v>
      </c>
      <c r="FD152" s="56">
        <v>0</v>
      </c>
      <c r="FE152" s="56">
        <v>79.66</v>
      </c>
      <c r="FF152" s="56">
        <v>771658.83</v>
      </c>
      <c r="FG152" s="56">
        <v>6216.43</v>
      </c>
      <c r="FH152" s="56">
        <v>113027.99</v>
      </c>
      <c r="FI152" s="56">
        <v>56023.56</v>
      </c>
      <c r="FJ152" s="56">
        <v>0</v>
      </c>
      <c r="FK152" s="56">
        <v>0</v>
      </c>
      <c r="FL152" s="56">
        <v>7532931.4199999999</v>
      </c>
      <c r="FM152" s="56">
        <v>116007.21</v>
      </c>
      <c r="FN152" s="56">
        <v>45698.46</v>
      </c>
      <c r="FO152" s="56">
        <v>46453.21</v>
      </c>
      <c r="FP152" s="56">
        <v>61070.39</v>
      </c>
      <c r="FQ152" s="56">
        <v>8336.68</v>
      </c>
      <c r="FR152" s="56">
        <v>14361.5</v>
      </c>
      <c r="FS152" s="56">
        <v>0</v>
      </c>
      <c r="FT152" s="56">
        <v>271844.98</v>
      </c>
      <c r="FU152" s="56">
        <v>62273.41</v>
      </c>
      <c r="FV152" s="56">
        <v>626045.84</v>
      </c>
      <c r="FW152" s="56">
        <v>6906885.5800000001</v>
      </c>
      <c r="FX152" s="56">
        <v>0</v>
      </c>
      <c r="FY152" s="56">
        <v>6532600</v>
      </c>
      <c r="FZ152" s="56">
        <v>0</v>
      </c>
      <c r="GA152" s="56">
        <v>939500</v>
      </c>
      <c r="GB152" s="56">
        <v>220500</v>
      </c>
      <c r="GC152" s="56">
        <v>7692600</v>
      </c>
      <c r="GD152" s="56">
        <v>483900</v>
      </c>
      <c r="GE152" s="56">
        <v>7208700</v>
      </c>
      <c r="GF152" s="56">
        <v>0</v>
      </c>
      <c r="GG152" s="56">
        <v>0</v>
      </c>
      <c r="GH152" s="56">
        <v>0</v>
      </c>
      <c r="GI152" s="56">
        <v>0</v>
      </c>
      <c r="GJ152" s="56">
        <v>0</v>
      </c>
      <c r="GK152" s="56">
        <v>0</v>
      </c>
      <c r="GL152" s="56">
        <v>0</v>
      </c>
      <c r="GM152" s="56">
        <v>0</v>
      </c>
      <c r="GN152" s="56" t="s">
        <v>7475</v>
      </c>
      <c r="GO152" s="56">
        <v>0</v>
      </c>
      <c r="GP152" s="56">
        <v>0</v>
      </c>
      <c r="GQ152" s="56">
        <v>0</v>
      </c>
      <c r="GR152" s="56">
        <v>0</v>
      </c>
      <c r="GS152" s="56">
        <v>0</v>
      </c>
      <c r="GT152" s="56">
        <v>0</v>
      </c>
      <c r="GU152" s="56">
        <v>0</v>
      </c>
      <c r="GW152" s="56">
        <v>36</v>
      </c>
      <c r="GX152" s="56">
        <v>0</v>
      </c>
      <c r="GY152" s="56">
        <v>36</v>
      </c>
      <c r="GZ152" s="56">
        <v>0</v>
      </c>
      <c r="HA152" s="56">
        <v>0</v>
      </c>
      <c r="HB152" s="56">
        <v>0</v>
      </c>
    </row>
    <row r="153" spans="1:210" ht="12.75" customHeight="1" x14ac:dyDescent="0.3">
      <c r="A153" s="397" t="s">
        <v>194</v>
      </c>
      <c r="B153" s="423">
        <v>4</v>
      </c>
      <c r="C153" s="397" t="s">
        <v>10</v>
      </c>
      <c r="D153" s="397" t="s">
        <v>4180</v>
      </c>
      <c r="E153" s="56" t="s">
        <v>2398</v>
      </c>
      <c r="F153" s="398" t="s">
        <v>900</v>
      </c>
      <c r="G153" s="397">
        <v>54</v>
      </c>
      <c r="H153" s="397">
        <v>0</v>
      </c>
      <c r="I153" s="56" t="s">
        <v>6476</v>
      </c>
      <c r="J153" s="56" t="s">
        <v>38</v>
      </c>
      <c r="L153" s="56" t="s">
        <v>132</v>
      </c>
      <c r="M153" s="56">
        <v>1</v>
      </c>
      <c r="N153" s="56">
        <v>0</v>
      </c>
      <c r="O153" s="56">
        <v>4</v>
      </c>
      <c r="P153" s="56">
        <v>3</v>
      </c>
      <c r="Q153" s="56">
        <v>1</v>
      </c>
      <c r="R153" s="56">
        <v>4</v>
      </c>
      <c r="S153" s="56">
        <v>4</v>
      </c>
      <c r="T153" s="56">
        <v>1</v>
      </c>
      <c r="U153" s="56">
        <v>2</v>
      </c>
      <c r="V153" s="56">
        <v>1</v>
      </c>
      <c r="W153" s="56">
        <v>0</v>
      </c>
      <c r="X153" s="56">
        <v>1</v>
      </c>
      <c r="Y153" s="56">
        <v>0</v>
      </c>
      <c r="Z153" s="56">
        <v>2</v>
      </c>
      <c r="AA153" s="56">
        <v>24</v>
      </c>
      <c r="AB153" s="56">
        <v>0</v>
      </c>
      <c r="AC153" s="56">
        <v>0</v>
      </c>
      <c r="AD153" s="56">
        <v>0</v>
      </c>
      <c r="AE153" s="56">
        <v>0</v>
      </c>
      <c r="AF153" s="56">
        <v>0</v>
      </c>
      <c r="AG153" s="56">
        <v>0</v>
      </c>
      <c r="AH153" s="56">
        <v>0</v>
      </c>
      <c r="AI153" s="56">
        <v>0</v>
      </c>
      <c r="AJ153" s="56">
        <v>0</v>
      </c>
      <c r="AK153" s="56">
        <v>0</v>
      </c>
      <c r="AL153" s="56">
        <v>0</v>
      </c>
      <c r="AM153" s="56">
        <v>0</v>
      </c>
      <c r="AN153" s="56">
        <v>0</v>
      </c>
      <c r="AO153" s="56">
        <v>0</v>
      </c>
      <c r="AP153" s="56">
        <v>0</v>
      </c>
      <c r="AQ153" s="56">
        <v>1</v>
      </c>
      <c r="AR153" s="56">
        <v>0</v>
      </c>
      <c r="AS153" s="56">
        <v>4</v>
      </c>
      <c r="AT153" s="56">
        <v>3</v>
      </c>
      <c r="AU153" s="56">
        <v>1</v>
      </c>
      <c r="AV153" s="56">
        <v>4</v>
      </c>
      <c r="AW153" s="56">
        <v>4</v>
      </c>
      <c r="AX153" s="56">
        <v>1</v>
      </c>
      <c r="AY153" s="56">
        <v>2</v>
      </c>
      <c r="AZ153" s="56">
        <v>1</v>
      </c>
      <c r="BA153" s="56">
        <v>0</v>
      </c>
      <c r="BB153" s="56">
        <v>1</v>
      </c>
      <c r="BC153" s="56">
        <v>0</v>
      </c>
      <c r="BD153" s="56">
        <v>2</v>
      </c>
      <c r="BE153" s="56">
        <v>24</v>
      </c>
      <c r="BF153" s="56">
        <v>0</v>
      </c>
      <c r="BG153" s="56">
        <v>0</v>
      </c>
      <c r="BH153" s="56" t="s">
        <v>3259</v>
      </c>
      <c r="BI153" s="56">
        <v>581646</v>
      </c>
      <c r="BJ153" s="56" t="s">
        <v>3259</v>
      </c>
      <c r="BK153" s="56">
        <v>655789</v>
      </c>
      <c r="BL153" s="56">
        <v>423</v>
      </c>
      <c r="BM153" s="56">
        <v>1419273.7022222225</v>
      </c>
      <c r="BN153" s="56">
        <v>296373.9833333334</v>
      </c>
      <c r="BO153" s="56">
        <v>24</v>
      </c>
      <c r="BP153" s="56">
        <v>690714</v>
      </c>
      <c r="BQ153" s="56">
        <v>30907</v>
      </c>
      <c r="BR153" s="56">
        <v>181111</v>
      </c>
      <c r="BS153" s="56">
        <v>260529</v>
      </c>
      <c r="BT153" s="56">
        <v>153582</v>
      </c>
      <c r="BU153" s="56">
        <v>46124</v>
      </c>
      <c r="BV153" s="56">
        <v>641346</v>
      </c>
      <c r="BW153" s="56">
        <v>15395</v>
      </c>
      <c r="BX153" s="56">
        <v>687648</v>
      </c>
      <c r="BY153" s="56">
        <v>226</v>
      </c>
      <c r="BZ153" s="56">
        <v>22953</v>
      </c>
      <c r="CA153" s="56">
        <v>7848</v>
      </c>
      <c r="CB153" s="56">
        <v>13179</v>
      </c>
      <c r="CC153" s="56">
        <v>1792</v>
      </c>
      <c r="CD153" s="56">
        <v>45772</v>
      </c>
      <c r="CE153" s="56">
        <v>45998</v>
      </c>
      <c r="CF153" s="56">
        <v>0</v>
      </c>
      <c r="CG153" s="56">
        <v>11009</v>
      </c>
      <c r="CH153" s="56" t="s">
        <v>3446</v>
      </c>
      <c r="CI153" s="56">
        <v>14020</v>
      </c>
      <c r="CJ153" s="56">
        <v>2633</v>
      </c>
      <c r="CK153" s="56">
        <v>40</v>
      </c>
      <c r="CL153" s="56">
        <v>1668</v>
      </c>
      <c r="CM153" s="56">
        <v>0</v>
      </c>
      <c r="CN153" s="56">
        <v>0</v>
      </c>
      <c r="CO153" s="56">
        <v>25029</v>
      </c>
      <c r="CP153" s="56">
        <v>472</v>
      </c>
      <c r="CQ153" s="56">
        <v>25501</v>
      </c>
      <c r="CR153" s="56">
        <v>0</v>
      </c>
      <c r="CS153" s="56">
        <v>324</v>
      </c>
      <c r="CT153" s="56">
        <v>0</v>
      </c>
      <c r="CU153" s="56">
        <v>739</v>
      </c>
      <c r="DA153" s="56">
        <v>1063</v>
      </c>
      <c r="DB153" s="56">
        <v>1063</v>
      </c>
      <c r="DC153" s="56">
        <v>81.28</v>
      </c>
      <c r="DD153" s="56" t="s">
        <v>7476</v>
      </c>
      <c r="DE153" s="56">
        <v>81.28</v>
      </c>
      <c r="DF153" s="56">
        <v>607</v>
      </c>
      <c r="DG153" s="56">
        <v>20199.05</v>
      </c>
      <c r="DH153" s="56">
        <v>928651</v>
      </c>
      <c r="DI153" s="56">
        <v>438883</v>
      </c>
      <c r="DJ153" s="56">
        <v>523861</v>
      </c>
      <c r="DK153" s="56">
        <v>74862</v>
      </c>
      <c r="DL153" s="56">
        <v>1966257</v>
      </c>
      <c r="DM153" s="56">
        <v>16181</v>
      </c>
      <c r="DN153" s="56" t="s">
        <v>7288</v>
      </c>
      <c r="DO153" s="56">
        <v>6340</v>
      </c>
      <c r="DP153" s="56">
        <v>32139</v>
      </c>
      <c r="DQ153" s="56">
        <v>31452</v>
      </c>
      <c r="DR153" s="56">
        <v>36334</v>
      </c>
      <c r="DS153" s="56">
        <v>0</v>
      </c>
      <c r="DT153" s="56">
        <v>0</v>
      </c>
      <c r="DU153" s="56">
        <v>22521</v>
      </c>
      <c r="DV153" s="56">
        <v>80900</v>
      </c>
      <c r="DW153" s="56">
        <v>56549</v>
      </c>
      <c r="DX153" s="56">
        <v>73</v>
      </c>
      <c r="DY153" s="56">
        <v>84</v>
      </c>
      <c r="DZ153" s="56">
        <v>92</v>
      </c>
      <c r="EA153" s="56" t="s">
        <v>554</v>
      </c>
      <c r="EB153" s="56" t="s">
        <v>554</v>
      </c>
      <c r="EC153" s="56" t="s">
        <v>554</v>
      </c>
      <c r="ED153" s="56">
        <v>65838</v>
      </c>
      <c r="EE153" s="56">
        <v>281</v>
      </c>
      <c r="EF153" s="56">
        <v>2607445</v>
      </c>
      <c r="EG153" s="56" t="s">
        <v>554</v>
      </c>
      <c r="EH153" s="56" t="s">
        <v>55</v>
      </c>
      <c r="EI153" s="56">
        <v>21</v>
      </c>
      <c r="EJ153" s="56">
        <v>329171</v>
      </c>
      <c r="EK153" s="56">
        <v>17</v>
      </c>
      <c r="EL153" s="56">
        <v>0</v>
      </c>
      <c r="EM153" s="56" t="s">
        <v>554</v>
      </c>
      <c r="EN153" s="56" t="s">
        <v>554</v>
      </c>
      <c r="EO153" s="56" t="s">
        <v>554</v>
      </c>
      <c r="EP153" s="56" t="s">
        <v>554</v>
      </c>
      <c r="EQ153" s="56" t="s">
        <v>554</v>
      </c>
      <c r="ER153" s="56" t="s">
        <v>554</v>
      </c>
      <c r="ES153" s="56" t="s">
        <v>554</v>
      </c>
      <c r="ET153" s="56" t="s">
        <v>554</v>
      </c>
      <c r="EU153" s="56" t="s">
        <v>554</v>
      </c>
      <c r="EV153" s="56" t="s">
        <v>554</v>
      </c>
      <c r="EW153" s="56" t="s">
        <v>554</v>
      </c>
      <c r="EX153" s="56" t="s">
        <v>554</v>
      </c>
      <c r="EY153" s="56" t="s">
        <v>554</v>
      </c>
      <c r="EZ153" s="56" t="s">
        <v>554</v>
      </c>
      <c r="FA153" s="56" t="s">
        <v>554</v>
      </c>
      <c r="FB153" s="56" t="s">
        <v>554</v>
      </c>
      <c r="FC153" s="56" t="s">
        <v>554</v>
      </c>
      <c r="FD153" s="56" t="s">
        <v>554</v>
      </c>
      <c r="FE153" s="56" t="s">
        <v>554</v>
      </c>
      <c r="FF153" s="56" t="s">
        <v>554</v>
      </c>
      <c r="FG153" s="56" t="s">
        <v>554</v>
      </c>
      <c r="FH153" s="56" t="s">
        <v>554</v>
      </c>
      <c r="FI153" s="56" t="s">
        <v>554</v>
      </c>
      <c r="FJ153" s="56" t="s">
        <v>554</v>
      </c>
      <c r="FK153" s="56" t="s">
        <v>554</v>
      </c>
      <c r="FL153" s="56" t="s">
        <v>554</v>
      </c>
      <c r="FM153" s="56" t="s">
        <v>554</v>
      </c>
      <c r="FN153" s="56" t="s">
        <v>554</v>
      </c>
      <c r="FO153" s="56" t="s">
        <v>554</v>
      </c>
      <c r="FP153" s="56" t="s">
        <v>554</v>
      </c>
      <c r="FQ153" s="56" t="s">
        <v>554</v>
      </c>
      <c r="FR153" s="56" t="s">
        <v>554</v>
      </c>
      <c r="FS153" s="56" t="s">
        <v>554</v>
      </c>
      <c r="FT153" s="56" t="s">
        <v>554</v>
      </c>
      <c r="FU153" s="56" t="s">
        <v>554</v>
      </c>
      <c r="FV153" s="56" t="s">
        <v>554</v>
      </c>
      <c r="FW153" s="56" t="s">
        <v>554</v>
      </c>
      <c r="FX153" s="56" t="s">
        <v>554</v>
      </c>
      <c r="FY153" s="56" t="s">
        <v>554</v>
      </c>
      <c r="FZ153" s="56" t="s">
        <v>554</v>
      </c>
      <c r="GA153" s="56" t="s">
        <v>554</v>
      </c>
      <c r="GB153" s="56" t="s">
        <v>554</v>
      </c>
      <c r="GC153" s="56" t="s">
        <v>554</v>
      </c>
      <c r="GD153" s="56" t="s">
        <v>554</v>
      </c>
      <c r="GE153" s="56" t="s">
        <v>554</v>
      </c>
      <c r="GF153" s="56" t="s">
        <v>554</v>
      </c>
      <c r="GG153" s="56" t="s">
        <v>554</v>
      </c>
      <c r="GH153" s="56" t="s">
        <v>554</v>
      </c>
      <c r="GI153" s="56" t="s">
        <v>554</v>
      </c>
      <c r="GJ153" s="56" t="s">
        <v>554</v>
      </c>
      <c r="GK153" s="56" t="s">
        <v>554</v>
      </c>
      <c r="GL153" s="56" t="s">
        <v>554</v>
      </c>
      <c r="GM153" s="56" t="s">
        <v>554</v>
      </c>
      <c r="GN153" s="56" t="s">
        <v>7477</v>
      </c>
      <c r="GO153" s="56" t="s">
        <v>554</v>
      </c>
      <c r="GP153" s="56" t="s">
        <v>554</v>
      </c>
      <c r="GQ153" s="56" t="s">
        <v>554</v>
      </c>
      <c r="GR153" s="56" t="s">
        <v>554</v>
      </c>
      <c r="GS153" s="56" t="s">
        <v>554</v>
      </c>
      <c r="GT153" s="56" t="s">
        <v>554</v>
      </c>
      <c r="GU153" s="56" t="s">
        <v>7478</v>
      </c>
      <c r="GW153" s="56">
        <v>24</v>
      </c>
      <c r="GX153" s="56">
        <v>0</v>
      </c>
      <c r="GY153" s="56">
        <v>24</v>
      </c>
      <c r="GZ153" s="56">
        <v>0</v>
      </c>
      <c r="HA153" s="56">
        <v>0</v>
      </c>
      <c r="HB153" s="56">
        <v>0</v>
      </c>
    </row>
    <row r="154" spans="1:210" ht="12.75" customHeight="1" x14ac:dyDescent="0.3">
      <c r="A154" s="56" t="s">
        <v>194</v>
      </c>
      <c r="B154" s="423">
        <v>5</v>
      </c>
      <c r="C154" s="397" t="s">
        <v>10</v>
      </c>
      <c r="D154" s="56" t="s">
        <v>4181</v>
      </c>
      <c r="E154" s="56" t="s">
        <v>2399</v>
      </c>
      <c r="F154" s="398" t="s">
        <v>900</v>
      </c>
      <c r="G154" s="397">
        <v>41</v>
      </c>
      <c r="H154" s="397">
        <v>0</v>
      </c>
      <c r="I154" s="56" t="s">
        <v>6476</v>
      </c>
      <c r="J154" s="56" t="s">
        <v>38</v>
      </c>
      <c r="L154" s="56" t="s">
        <v>507</v>
      </c>
      <c r="M154" s="56" t="s">
        <v>554</v>
      </c>
      <c r="N154" s="56" t="s">
        <v>554</v>
      </c>
      <c r="O154" s="56" t="s">
        <v>554</v>
      </c>
      <c r="P154" s="56" t="s">
        <v>554</v>
      </c>
      <c r="Q154" s="56" t="s">
        <v>554</v>
      </c>
      <c r="R154" s="56" t="s">
        <v>554</v>
      </c>
      <c r="S154" s="56" t="s">
        <v>554</v>
      </c>
      <c r="T154" s="56" t="s">
        <v>554</v>
      </c>
      <c r="U154" s="56" t="s">
        <v>554</v>
      </c>
      <c r="V154" s="56" t="s">
        <v>554</v>
      </c>
      <c r="W154" s="56" t="s">
        <v>554</v>
      </c>
      <c r="X154" s="56" t="s">
        <v>554</v>
      </c>
      <c r="Y154" s="56" t="s">
        <v>554</v>
      </c>
      <c r="Z154" s="56" t="s">
        <v>554</v>
      </c>
      <c r="AA154" s="56" t="s">
        <v>554</v>
      </c>
      <c r="AB154" s="56" t="s">
        <v>554</v>
      </c>
      <c r="AC154" s="56" t="s">
        <v>554</v>
      </c>
      <c r="AD154" s="56" t="s">
        <v>554</v>
      </c>
      <c r="AE154" s="56" t="s">
        <v>554</v>
      </c>
      <c r="AF154" s="56" t="s">
        <v>554</v>
      </c>
      <c r="AG154" s="56" t="s">
        <v>554</v>
      </c>
      <c r="AH154" s="56" t="s">
        <v>554</v>
      </c>
      <c r="AI154" s="56" t="s">
        <v>554</v>
      </c>
      <c r="AJ154" s="56" t="s">
        <v>554</v>
      </c>
      <c r="AK154" s="56" t="s">
        <v>554</v>
      </c>
      <c r="AL154" s="56" t="s">
        <v>554</v>
      </c>
      <c r="AM154" s="56" t="s">
        <v>554</v>
      </c>
      <c r="AN154" s="56" t="s">
        <v>554</v>
      </c>
      <c r="AO154" s="56" t="s">
        <v>554</v>
      </c>
      <c r="AP154" s="56" t="s">
        <v>554</v>
      </c>
      <c r="AQ154" s="56" t="s">
        <v>554</v>
      </c>
      <c r="AR154" s="56" t="s">
        <v>554</v>
      </c>
      <c r="AS154" s="56" t="s">
        <v>554</v>
      </c>
      <c r="AT154" s="56" t="s">
        <v>554</v>
      </c>
      <c r="AU154" s="56" t="s">
        <v>554</v>
      </c>
      <c r="AV154" s="56" t="s">
        <v>554</v>
      </c>
      <c r="AW154" s="56" t="s">
        <v>554</v>
      </c>
      <c r="AX154" s="56" t="s">
        <v>554</v>
      </c>
      <c r="AY154" s="56" t="s">
        <v>554</v>
      </c>
      <c r="AZ154" s="56" t="s">
        <v>554</v>
      </c>
      <c r="BA154" s="56" t="s">
        <v>554</v>
      </c>
      <c r="BB154" s="56" t="s">
        <v>554</v>
      </c>
      <c r="BC154" s="56" t="s">
        <v>554</v>
      </c>
      <c r="BD154" s="56" t="s">
        <v>554</v>
      </c>
      <c r="BE154" s="56" t="s">
        <v>554</v>
      </c>
      <c r="BF154" s="56" t="s">
        <v>554</v>
      </c>
      <c r="BG154" s="56" t="s">
        <v>554</v>
      </c>
      <c r="BH154" s="56" t="s">
        <v>554</v>
      </c>
      <c r="BI154" s="56" t="s">
        <v>554</v>
      </c>
      <c r="BJ154" s="56" t="s">
        <v>554</v>
      </c>
      <c r="BK154" s="56" t="s">
        <v>554</v>
      </c>
      <c r="BL154" s="56" t="s">
        <v>554</v>
      </c>
      <c r="BM154" s="56" t="s">
        <v>554</v>
      </c>
      <c r="BN154" s="56" t="s">
        <v>554</v>
      </c>
      <c r="BO154" s="56" t="s">
        <v>554</v>
      </c>
      <c r="BP154" s="56" t="s">
        <v>554</v>
      </c>
      <c r="BQ154" s="56" t="s">
        <v>554</v>
      </c>
      <c r="BR154" s="56" t="s">
        <v>554</v>
      </c>
      <c r="BS154" s="56" t="s">
        <v>554</v>
      </c>
      <c r="BT154" s="56" t="s">
        <v>554</v>
      </c>
      <c r="BU154" s="56" t="s">
        <v>554</v>
      </c>
      <c r="BV154" s="56" t="s">
        <v>554</v>
      </c>
      <c r="BW154" s="56" t="s">
        <v>554</v>
      </c>
      <c r="BX154" s="56" t="s">
        <v>554</v>
      </c>
      <c r="BY154" s="56" t="s">
        <v>554</v>
      </c>
      <c r="BZ154" s="56" t="s">
        <v>554</v>
      </c>
      <c r="CA154" s="56" t="s">
        <v>554</v>
      </c>
      <c r="CB154" s="56" t="s">
        <v>554</v>
      </c>
      <c r="CC154" s="56" t="s">
        <v>554</v>
      </c>
      <c r="CD154" s="56" t="s">
        <v>554</v>
      </c>
      <c r="CE154" s="56" t="s">
        <v>554</v>
      </c>
      <c r="CF154" s="56" t="s">
        <v>554</v>
      </c>
      <c r="CG154" s="56" t="s">
        <v>554</v>
      </c>
      <c r="CH154" s="56" t="s">
        <v>554</v>
      </c>
      <c r="CI154" s="56" t="s">
        <v>554</v>
      </c>
      <c r="CJ154" s="56" t="s">
        <v>554</v>
      </c>
      <c r="CK154" s="56" t="s">
        <v>554</v>
      </c>
      <c r="CL154" s="56" t="s">
        <v>554</v>
      </c>
      <c r="CM154" s="56" t="s">
        <v>554</v>
      </c>
      <c r="CN154" s="56" t="s">
        <v>554</v>
      </c>
      <c r="CO154" s="56" t="s">
        <v>554</v>
      </c>
      <c r="CP154" s="56" t="s">
        <v>554</v>
      </c>
      <c r="CQ154" s="56" t="s">
        <v>554</v>
      </c>
      <c r="CR154" s="56" t="s">
        <v>554</v>
      </c>
      <c r="CS154" s="56" t="s">
        <v>554</v>
      </c>
      <c r="CT154" s="56" t="s">
        <v>554</v>
      </c>
      <c r="CU154" s="56" t="s">
        <v>554</v>
      </c>
      <c r="DA154" s="56" t="s">
        <v>554</v>
      </c>
      <c r="DB154" s="56" t="s">
        <v>554</v>
      </c>
      <c r="DC154" s="56" t="s">
        <v>554</v>
      </c>
      <c r="DD154" s="56" t="s">
        <v>554</v>
      </c>
      <c r="DE154" s="56" t="s">
        <v>554</v>
      </c>
      <c r="DF154" s="56" t="s">
        <v>554</v>
      </c>
      <c r="DG154" s="56" t="s">
        <v>554</v>
      </c>
      <c r="DH154" s="56" t="s">
        <v>554</v>
      </c>
      <c r="DI154" s="56" t="s">
        <v>554</v>
      </c>
      <c r="DJ154" s="56" t="s">
        <v>554</v>
      </c>
      <c r="DK154" s="56" t="s">
        <v>554</v>
      </c>
      <c r="DL154" s="56" t="s">
        <v>554</v>
      </c>
      <c r="DM154" s="56" t="s">
        <v>554</v>
      </c>
      <c r="DN154" s="56" t="s">
        <v>554</v>
      </c>
      <c r="DO154" s="56" t="s">
        <v>554</v>
      </c>
      <c r="DP154" s="56" t="s">
        <v>554</v>
      </c>
      <c r="DQ154" s="56" t="s">
        <v>554</v>
      </c>
      <c r="DR154" s="56" t="s">
        <v>554</v>
      </c>
      <c r="DS154" s="56" t="s">
        <v>554</v>
      </c>
      <c r="DT154" s="56" t="s">
        <v>554</v>
      </c>
      <c r="DU154" s="56" t="s">
        <v>554</v>
      </c>
      <c r="DV154" s="56" t="s">
        <v>554</v>
      </c>
      <c r="DW154" s="56" t="s">
        <v>554</v>
      </c>
      <c r="DX154" s="56" t="s">
        <v>554</v>
      </c>
      <c r="DY154" s="56" t="s">
        <v>554</v>
      </c>
      <c r="DZ154" s="56" t="s">
        <v>554</v>
      </c>
      <c r="EA154" s="56" t="s">
        <v>554</v>
      </c>
      <c r="EB154" s="56" t="s">
        <v>554</v>
      </c>
      <c r="EC154" s="56" t="s">
        <v>554</v>
      </c>
      <c r="ED154" s="56" t="s">
        <v>554</v>
      </c>
      <c r="EE154" s="56" t="s">
        <v>554</v>
      </c>
      <c r="EF154" s="56" t="s">
        <v>554</v>
      </c>
      <c r="EG154" s="56" t="s">
        <v>554</v>
      </c>
      <c r="EH154" s="56" t="s">
        <v>554</v>
      </c>
      <c r="EI154" s="56" t="s">
        <v>554</v>
      </c>
      <c r="EJ154" s="56" t="s">
        <v>554</v>
      </c>
      <c r="EK154" s="56" t="s">
        <v>554</v>
      </c>
      <c r="EL154" s="56" t="s">
        <v>554</v>
      </c>
      <c r="EM154" s="56" t="s">
        <v>554</v>
      </c>
      <c r="EN154" s="56" t="s">
        <v>554</v>
      </c>
      <c r="EO154" s="56" t="s">
        <v>554</v>
      </c>
      <c r="EP154" s="56" t="s">
        <v>554</v>
      </c>
      <c r="EQ154" s="56" t="s">
        <v>554</v>
      </c>
      <c r="ER154" s="56" t="s">
        <v>554</v>
      </c>
      <c r="ES154" s="56" t="s">
        <v>554</v>
      </c>
      <c r="ET154" s="56" t="s">
        <v>554</v>
      </c>
      <c r="EU154" s="56" t="s">
        <v>554</v>
      </c>
      <c r="EV154" s="56" t="s">
        <v>554</v>
      </c>
      <c r="EW154" s="56" t="s">
        <v>554</v>
      </c>
      <c r="EX154" s="56" t="s">
        <v>554</v>
      </c>
      <c r="EY154" s="56" t="s">
        <v>554</v>
      </c>
      <c r="EZ154" s="56" t="s">
        <v>554</v>
      </c>
      <c r="FA154" s="56" t="s">
        <v>554</v>
      </c>
      <c r="FB154" s="56" t="s">
        <v>554</v>
      </c>
      <c r="FC154" s="56" t="s">
        <v>554</v>
      </c>
      <c r="FD154" s="56" t="s">
        <v>554</v>
      </c>
      <c r="FE154" s="56" t="s">
        <v>554</v>
      </c>
      <c r="FF154" s="56" t="s">
        <v>554</v>
      </c>
      <c r="FG154" s="56" t="s">
        <v>554</v>
      </c>
      <c r="FH154" s="56" t="s">
        <v>554</v>
      </c>
      <c r="FI154" s="56" t="s">
        <v>554</v>
      </c>
      <c r="FJ154" s="56" t="s">
        <v>554</v>
      </c>
      <c r="FK154" s="56" t="s">
        <v>554</v>
      </c>
      <c r="FL154" s="56" t="s">
        <v>554</v>
      </c>
      <c r="FM154" s="56" t="s">
        <v>554</v>
      </c>
      <c r="FN154" s="56" t="s">
        <v>554</v>
      </c>
      <c r="FO154" s="56" t="s">
        <v>554</v>
      </c>
      <c r="FP154" s="56" t="s">
        <v>554</v>
      </c>
      <c r="FQ154" s="56" t="s">
        <v>554</v>
      </c>
      <c r="FR154" s="56" t="s">
        <v>554</v>
      </c>
      <c r="FS154" s="56" t="s">
        <v>554</v>
      </c>
      <c r="FT154" s="56" t="s">
        <v>554</v>
      </c>
      <c r="FU154" s="56" t="s">
        <v>554</v>
      </c>
      <c r="FV154" s="56" t="s">
        <v>554</v>
      </c>
      <c r="FW154" s="56" t="s">
        <v>554</v>
      </c>
      <c r="FX154" s="56" t="s">
        <v>554</v>
      </c>
      <c r="FY154" s="56" t="s">
        <v>554</v>
      </c>
      <c r="FZ154" s="56" t="s">
        <v>554</v>
      </c>
      <c r="GA154" s="56" t="s">
        <v>554</v>
      </c>
      <c r="GB154" s="56" t="s">
        <v>554</v>
      </c>
      <c r="GC154" s="56" t="s">
        <v>554</v>
      </c>
      <c r="GD154" s="56" t="s">
        <v>554</v>
      </c>
      <c r="GE154" s="56" t="s">
        <v>554</v>
      </c>
      <c r="GF154" s="56" t="s">
        <v>554</v>
      </c>
      <c r="GG154" s="56" t="s">
        <v>554</v>
      </c>
      <c r="GH154" s="56" t="s">
        <v>554</v>
      </c>
      <c r="GI154" s="56" t="s">
        <v>554</v>
      </c>
      <c r="GJ154" s="56" t="s">
        <v>554</v>
      </c>
      <c r="GK154" s="56" t="s">
        <v>554</v>
      </c>
      <c r="GL154" s="56" t="s">
        <v>554</v>
      </c>
      <c r="GM154" s="56" t="s">
        <v>554</v>
      </c>
      <c r="GN154" s="56" t="s">
        <v>554</v>
      </c>
      <c r="GO154" s="56" t="s">
        <v>554</v>
      </c>
      <c r="GP154" s="56" t="s">
        <v>554</v>
      </c>
      <c r="GQ154" s="56" t="s">
        <v>554</v>
      </c>
      <c r="GR154" s="56" t="s">
        <v>554</v>
      </c>
      <c r="GS154" s="56" t="s">
        <v>554</v>
      </c>
      <c r="GT154" s="56" t="s">
        <v>554</v>
      </c>
      <c r="GU154" s="56" t="s">
        <v>554</v>
      </c>
      <c r="GW154" s="56" t="s">
        <v>554</v>
      </c>
      <c r="GX154" s="56" t="s">
        <v>554</v>
      </c>
      <c r="GY154" s="56" t="s">
        <v>554</v>
      </c>
      <c r="GZ154" s="56" t="s">
        <v>554</v>
      </c>
      <c r="HA154" s="56" t="s">
        <v>554</v>
      </c>
      <c r="HB154" s="56" t="s">
        <v>554</v>
      </c>
    </row>
    <row r="155" spans="1:210" ht="12.75" customHeight="1" x14ac:dyDescent="0.3">
      <c r="A155" s="56" t="s">
        <v>194</v>
      </c>
      <c r="B155" s="423">
        <v>6</v>
      </c>
      <c r="C155" s="397" t="s">
        <v>10</v>
      </c>
      <c r="D155" s="56" t="s">
        <v>4182</v>
      </c>
      <c r="E155" s="56" t="s">
        <v>2400</v>
      </c>
      <c r="F155" s="398" t="s">
        <v>900</v>
      </c>
      <c r="G155" s="397">
        <v>24.5</v>
      </c>
      <c r="H155" s="397">
        <v>0</v>
      </c>
      <c r="I155" s="56" t="s">
        <v>6476</v>
      </c>
      <c r="J155" s="56" t="s">
        <v>38</v>
      </c>
      <c r="L155" s="56" t="s">
        <v>508</v>
      </c>
      <c r="M155" s="56" t="s">
        <v>554</v>
      </c>
      <c r="N155" s="56" t="s">
        <v>554</v>
      </c>
      <c r="O155" s="56" t="s">
        <v>554</v>
      </c>
      <c r="P155" s="56" t="s">
        <v>554</v>
      </c>
      <c r="Q155" s="56" t="s">
        <v>554</v>
      </c>
      <c r="R155" s="56" t="s">
        <v>554</v>
      </c>
      <c r="S155" s="56" t="s">
        <v>554</v>
      </c>
      <c r="T155" s="56" t="s">
        <v>554</v>
      </c>
      <c r="U155" s="56" t="s">
        <v>554</v>
      </c>
      <c r="V155" s="56" t="s">
        <v>554</v>
      </c>
      <c r="W155" s="56" t="s">
        <v>554</v>
      </c>
      <c r="X155" s="56" t="s">
        <v>554</v>
      </c>
      <c r="Y155" s="56" t="s">
        <v>554</v>
      </c>
      <c r="Z155" s="56" t="s">
        <v>554</v>
      </c>
      <c r="AA155" s="56" t="s">
        <v>554</v>
      </c>
      <c r="AB155" s="56" t="s">
        <v>554</v>
      </c>
      <c r="AC155" s="56" t="s">
        <v>554</v>
      </c>
      <c r="AD155" s="56" t="s">
        <v>554</v>
      </c>
      <c r="AE155" s="56" t="s">
        <v>554</v>
      </c>
      <c r="AF155" s="56" t="s">
        <v>554</v>
      </c>
      <c r="AG155" s="56" t="s">
        <v>554</v>
      </c>
      <c r="AH155" s="56" t="s">
        <v>554</v>
      </c>
      <c r="AI155" s="56" t="s">
        <v>554</v>
      </c>
      <c r="AJ155" s="56" t="s">
        <v>554</v>
      </c>
      <c r="AK155" s="56" t="s">
        <v>554</v>
      </c>
      <c r="AL155" s="56" t="s">
        <v>554</v>
      </c>
      <c r="AM155" s="56" t="s">
        <v>554</v>
      </c>
      <c r="AN155" s="56" t="s">
        <v>554</v>
      </c>
      <c r="AO155" s="56" t="s">
        <v>554</v>
      </c>
      <c r="AP155" s="56" t="s">
        <v>554</v>
      </c>
      <c r="AQ155" s="56" t="s">
        <v>554</v>
      </c>
      <c r="AR155" s="56" t="s">
        <v>554</v>
      </c>
      <c r="AS155" s="56" t="s">
        <v>554</v>
      </c>
      <c r="AT155" s="56" t="s">
        <v>554</v>
      </c>
      <c r="AU155" s="56" t="s">
        <v>554</v>
      </c>
      <c r="AV155" s="56" t="s">
        <v>554</v>
      </c>
      <c r="AW155" s="56" t="s">
        <v>554</v>
      </c>
      <c r="AX155" s="56" t="s">
        <v>554</v>
      </c>
      <c r="AY155" s="56" t="s">
        <v>554</v>
      </c>
      <c r="AZ155" s="56" t="s">
        <v>554</v>
      </c>
      <c r="BA155" s="56" t="s">
        <v>554</v>
      </c>
      <c r="BB155" s="56" t="s">
        <v>554</v>
      </c>
      <c r="BC155" s="56" t="s">
        <v>554</v>
      </c>
      <c r="BD155" s="56" t="s">
        <v>554</v>
      </c>
      <c r="BE155" s="56" t="s">
        <v>554</v>
      </c>
      <c r="BF155" s="56" t="s">
        <v>554</v>
      </c>
      <c r="BG155" s="56" t="s">
        <v>554</v>
      </c>
      <c r="BH155" s="56" t="s">
        <v>554</v>
      </c>
      <c r="BI155" s="56" t="s">
        <v>554</v>
      </c>
      <c r="BJ155" s="56" t="s">
        <v>554</v>
      </c>
      <c r="BK155" s="56" t="s">
        <v>554</v>
      </c>
      <c r="BL155" s="56" t="s">
        <v>554</v>
      </c>
      <c r="BM155" s="56" t="s">
        <v>554</v>
      </c>
      <c r="BN155" s="56" t="s">
        <v>554</v>
      </c>
      <c r="BO155" s="56" t="s">
        <v>554</v>
      </c>
      <c r="BP155" s="56" t="s">
        <v>554</v>
      </c>
      <c r="BQ155" s="56" t="s">
        <v>554</v>
      </c>
      <c r="BR155" s="56" t="s">
        <v>554</v>
      </c>
      <c r="BS155" s="56" t="s">
        <v>554</v>
      </c>
      <c r="BT155" s="56" t="s">
        <v>554</v>
      </c>
      <c r="BU155" s="56" t="s">
        <v>554</v>
      </c>
      <c r="BV155" s="56" t="s">
        <v>554</v>
      </c>
      <c r="BW155" s="56" t="s">
        <v>554</v>
      </c>
      <c r="BX155" s="56" t="s">
        <v>554</v>
      </c>
      <c r="BY155" s="56" t="s">
        <v>554</v>
      </c>
      <c r="BZ155" s="56" t="s">
        <v>554</v>
      </c>
      <c r="CA155" s="56" t="s">
        <v>554</v>
      </c>
      <c r="CB155" s="56" t="s">
        <v>554</v>
      </c>
      <c r="CC155" s="56" t="s">
        <v>554</v>
      </c>
      <c r="CD155" s="56" t="s">
        <v>554</v>
      </c>
      <c r="CE155" s="56" t="s">
        <v>554</v>
      </c>
      <c r="CF155" s="56" t="s">
        <v>554</v>
      </c>
      <c r="CG155" s="56" t="s">
        <v>554</v>
      </c>
      <c r="CH155" s="56" t="s">
        <v>554</v>
      </c>
      <c r="CI155" s="56" t="s">
        <v>554</v>
      </c>
      <c r="CJ155" s="56" t="s">
        <v>554</v>
      </c>
      <c r="CK155" s="56" t="s">
        <v>554</v>
      </c>
      <c r="CL155" s="56" t="s">
        <v>554</v>
      </c>
      <c r="CM155" s="56" t="s">
        <v>554</v>
      </c>
      <c r="CN155" s="56" t="s">
        <v>554</v>
      </c>
      <c r="CO155" s="56" t="s">
        <v>554</v>
      </c>
      <c r="CP155" s="56" t="s">
        <v>554</v>
      </c>
      <c r="CQ155" s="56" t="s">
        <v>554</v>
      </c>
      <c r="CR155" s="56" t="s">
        <v>554</v>
      </c>
      <c r="CS155" s="56" t="s">
        <v>554</v>
      </c>
      <c r="CT155" s="56" t="s">
        <v>554</v>
      </c>
      <c r="CU155" s="56" t="s">
        <v>554</v>
      </c>
      <c r="DA155" s="56" t="s">
        <v>554</v>
      </c>
      <c r="DB155" s="56" t="s">
        <v>554</v>
      </c>
      <c r="DC155" s="56" t="s">
        <v>554</v>
      </c>
      <c r="DD155" s="56" t="s">
        <v>554</v>
      </c>
      <c r="DE155" s="56" t="s">
        <v>554</v>
      </c>
      <c r="DF155" s="56" t="s">
        <v>554</v>
      </c>
      <c r="DG155" s="56" t="s">
        <v>554</v>
      </c>
      <c r="DH155" s="56" t="s">
        <v>554</v>
      </c>
      <c r="DI155" s="56" t="s">
        <v>554</v>
      </c>
      <c r="DJ155" s="56" t="s">
        <v>554</v>
      </c>
      <c r="DK155" s="56" t="s">
        <v>554</v>
      </c>
      <c r="DL155" s="56" t="s">
        <v>554</v>
      </c>
      <c r="DM155" s="56" t="s">
        <v>554</v>
      </c>
      <c r="DN155" s="56" t="s">
        <v>554</v>
      </c>
      <c r="DO155" s="56" t="s">
        <v>554</v>
      </c>
      <c r="DP155" s="56" t="s">
        <v>554</v>
      </c>
      <c r="DQ155" s="56" t="s">
        <v>554</v>
      </c>
      <c r="DR155" s="56" t="s">
        <v>554</v>
      </c>
      <c r="DS155" s="56" t="s">
        <v>554</v>
      </c>
      <c r="DT155" s="56" t="s">
        <v>554</v>
      </c>
      <c r="DU155" s="56" t="s">
        <v>554</v>
      </c>
      <c r="DV155" s="56" t="s">
        <v>554</v>
      </c>
      <c r="DW155" s="56" t="s">
        <v>554</v>
      </c>
      <c r="DX155" s="56" t="s">
        <v>554</v>
      </c>
      <c r="DY155" s="56" t="s">
        <v>554</v>
      </c>
      <c r="DZ155" s="56" t="s">
        <v>554</v>
      </c>
      <c r="EA155" s="56" t="s">
        <v>554</v>
      </c>
      <c r="EB155" s="56" t="s">
        <v>554</v>
      </c>
      <c r="EC155" s="56" t="s">
        <v>554</v>
      </c>
      <c r="ED155" s="56" t="s">
        <v>554</v>
      </c>
      <c r="EE155" s="56" t="s">
        <v>554</v>
      </c>
      <c r="EF155" s="56" t="s">
        <v>554</v>
      </c>
      <c r="EG155" s="56" t="s">
        <v>554</v>
      </c>
      <c r="EH155" s="56" t="s">
        <v>554</v>
      </c>
      <c r="EI155" s="56" t="s">
        <v>554</v>
      </c>
      <c r="EJ155" s="56" t="s">
        <v>554</v>
      </c>
      <c r="EK155" s="56" t="s">
        <v>554</v>
      </c>
      <c r="EL155" s="56" t="s">
        <v>554</v>
      </c>
      <c r="EM155" s="56" t="s">
        <v>554</v>
      </c>
      <c r="EN155" s="56" t="s">
        <v>554</v>
      </c>
      <c r="EO155" s="56" t="s">
        <v>554</v>
      </c>
      <c r="EP155" s="56" t="s">
        <v>554</v>
      </c>
      <c r="EQ155" s="56" t="s">
        <v>554</v>
      </c>
      <c r="ER155" s="56" t="s">
        <v>554</v>
      </c>
      <c r="ES155" s="56" t="s">
        <v>554</v>
      </c>
      <c r="ET155" s="56" t="s">
        <v>554</v>
      </c>
      <c r="EU155" s="56" t="s">
        <v>554</v>
      </c>
      <c r="EV155" s="56" t="s">
        <v>554</v>
      </c>
      <c r="EW155" s="56" t="s">
        <v>554</v>
      </c>
      <c r="EX155" s="56" t="s">
        <v>554</v>
      </c>
      <c r="EY155" s="56" t="s">
        <v>554</v>
      </c>
      <c r="EZ155" s="56" t="s">
        <v>554</v>
      </c>
      <c r="FA155" s="56" t="s">
        <v>554</v>
      </c>
      <c r="FB155" s="56" t="s">
        <v>554</v>
      </c>
      <c r="FC155" s="56" t="s">
        <v>554</v>
      </c>
      <c r="FD155" s="56" t="s">
        <v>554</v>
      </c>
      <c r="FE155" s="56" t="s">
        <v>554</v>
      </c>
      <c r="FF155" s="56" t="s">
        <v>554</v>
      </c>
      <c r="FG155" s="56" t="s">
        <v>554</v>
      </c>
      <c r="FH155" s="56" t="s">
        <v>554</v>
      </c>
      <c r="FI155" s="56" t="s">
        <v>554</v>
      </c>
      <c r="FJ155" s="56" t="s">
        <v>554</v>
      </c>
      <c r="FK155" s="56" t="s">
        <v>554</v>
      </c>
      <c r="FL155" s="56" t="s">
        <v>554</v>
      </c>
      <c r="FM155" s="56" t="s">
        <v>554</v>
      </c>
      <c r="FN155" s="56" t="s">
        <v>554</v>
      </c>
      <c r="FO155" s="56" t="s">
        <v>554</v>
      </c>
      <c r="FP155" s="56" t="s">
        <v>554</v>
      </c>
      <c r="FQ155" s="56" t="s">
        <v>554</v>
      </c>
      <c r="FR155" s="56" t="s">
        <v>554</v>
      </c>
      <c r="FS155" s="56" t="s">
        <v>554</v>
      </c>
      <c r="FT155" s="56" t="s">
        <v>554</v>
      </c>
      <c r="FU155" s="56" t="s">
        <v>554</v>
      </c>
      <c r="FV155" s="56" t="s">
        <v>554</v>
      </c>
      <c r="FW155" s="56" t="s">
        <v>554</v>
      </c>
      <c r="FX155" s="56" t="s">
        <v>554</v>
      </c>
      <c r="FY155" s="56" t="s">
        <v>554</v>
      </c>
      <c r="FZ155" s="56" t="s">
        <v>554</v>
      </c>
      <c r="GA155" s="56" t="s">
        <v>554</v>
      </c>
      <c r="GB155" s="56" t="s">
        <v>554</v>
      </c>
      <c r="GC155" s="56" t="s">
        <v>554</v>
      </c>
      <c r="GD155" s="56" t="s">
        <v>554</v>
      </c>
      <c r="GE155" s="56" t="s">
        <v>554</v>
      </c>
      <c r="GF155" s="56" t="s">
        <v>554</v>
      </c>
      <c r="GG155" s="56" t="s">
        <v>554</v>
      </c>
      <c r="GH155" s="56" t="s">
        <v>554</v>
      </c>
      <c r="GI155" s="56" t="s">
        <v>554</v>
      </c>
      <c r="GJ155" s="56" t="s">
        <v>554</v>
      </c>
      <c r="GK155" s="56" t="s">
        <v>554</v>
      </c>
      <c r="GL155" s="56" t="s">
        <v>554</v>
      </c>
      <c r="GM155" s="56" t="s">
        <v>554</v>
      </c>
      <c r="GN155" s="56" t="s">
        <v>554</v>
      </c>
      <c r="GO155" s="56" t="s">
        <v>554</v>
      </c>
      <c r="GP155" s="56" t="s">
        <v>554</v>
      </c>
      <c r="GQ155" s="56" t="s">
        <v>554</v>
      </c>
      <c r="GR155" s="56" t="s">
        <v>554</v>
      </c>
      <c r="GS155" s="56" t="s">
        <v>554</v>
      </c>
      <c r="GT155" s="56" t="s">
        <v>554</v>
      </c>
      <c r="GU155" s="56" t="s">
        <v>554</v>
      </c>
      <c r="GW155" s="56" t="s">
        <v>554</v>
      </c>
      <c r="GX155" s="56" t="s">
        <v>554</v>
      </c>
      <c r="GY155" s="56" t="s">
        <v>554</v>
      </c>
      <c r="GZ155" s="56" t="s">
        <v>554</v>
      </c>
      <c r="HA155" s="56" t="s">
        <v>554</v>
      </c>
      <c r="HB155" s="56" t="s">
        <v>554</v>
      </c>
    </row>
    <row r="156" spans="1:210" ht="12.75" customHeight="1" x14ac:dyDescent="0.3">
      <c r="A156" s="56" t="s">
        <v>194</v>
      </c>
      <c r="B156" s="423">
        <v>7</v>
      </c>
      <c r="C156" s="397" t="s">
        <v>10</v>
      </c>
      <c r="D156" s="56" t="s">
        <v>4183</v>
      </c>
      <c r="E156" s="56" t="s">
        <v>2401</v>
      </c>
      <c r="F156" s="398" t="s">
        <v>900</v>
      </c>
      <c r="G156" s="397">
        <v>24.5</v>
      </c>
      <c r="H156" s="397">
        <v>0</v>
      </c>
      <c r="I156" s="56" t="s">
        <v>6476</v>
      </c>
      <c r="J156" s="56" t="s">
        <v>38</v>
      </c>
      <c r="L156" s="56" t="s">
        <v>510</v>
      </c>
      <c r="M156" s="56">
        <v>0</v>
      </c>
      <c r="N156" s="56">
        <v>0</v>
      </c>
      <c r="O156" s="56">
        <v>0</v>
      </c>
      <c r="P156" s="56">
        <v>0</v>
      </c>
      <c r="Q156" s="56">
        <v>4</v>
      </c>
      <c r="R156" s="56">
        <v>1</v>
      </c>
      <c r="S156" s="56">
        <v>3</v>
      </c>
      <c r="T156" s="56">
        <v>2</v>
      </c>
      <c r="U156" s="56">
        <v>3</v>
      </c>
      <c r="V156" s="56">
        <v>5</v>
      </c>
      <c r="W156" s="56">
        <v>0</v>
      </c>
      <c r="X156" s="56">
        <v>2</v>
      </c>
      <c r="Y156" s="56">
        <v>0</v>
      </c>
      <c r="Z156" s="56">
        <v>0</v>
      </c>
      <c r="AA156" s="56">
        <v>20</v>
      </c>
      <c r="AB156" s="56">
        <v>0</v>
      </c>
      <c r="AC156" s="56">
        <v>0</v>
      </c>
      <c r="AD156" s="56">
        <v>0</v>
      </c>
      <c r="AE156" s="56">
        <v>0</v>
      </c>
      <c r="AF156" s="56">
        <v>0</v>
      </c>
      <c r="AG156" s="56">
        <v>0</v>
      </c>
      <c r="AH156" s="56">
        <v>0</v>
      </c>
      <c r="AI156" s="56">
        <v>0</v>
      </c>
      <c r="AJ156" s="56">
        <v>0</v>
      </c>
      <c r="AK156" s="56">
        <v>0</v>
      </c>
      <c r="AL156" s="56">
        <v>0</v>
      </c>
      <c r="AM156" s="56">
        <v>0</v>
      </c>
      <c r="AN156" s="56">
        <v>0</v>
      </c>
      <c r="AO156" s="56">
        <v>0</v>
      </c>
      <c r="AP156" s="56">
        <v>0</v>
      </c>
      <c r="AQ156" s="56">
        <v>0</v>
      </c>
      <c r="AR156" s="56">
        <v>0</v>
      </c>
      <c r="AS156" s="56">
        <v>0</v>
      </c>
      <c r="AT156" s="56">
        <v>0</v>
      </c>
      <c r="AU156" s="56">
        <v>4</v>
      </c>
      <c r="AV156" s="56">
        <v>1</v>
      </c>
      <c r="AW156" s="56">
        <v>3</v>
      </c>
      <c r="AX156" s="56">
        <v>2</v>
      </c>
      <c r="AY156" s="56">
        <v>3</v>
      </c>
      <c r="AZ156" s="56">
        <v>5</v>
      </c>
      <c r="BA156" s="56">
        <v>0</v>
      </c>
      <c r="BB156" s="56">
        <v>2</v>
      </c>
      <c r="BC156" s="56">
        <v>0</v>
      </c>
      <c r="BD156" s="56">
        <v>0</v>
      </c>
      <c r="BE156" s="56">
        <v>20</v>
      </c>
      <c r="BF156" s="56">
        <v>0</v>
      </c>
      <c r="BG156" s="56">
        <v>0</v>
      </c>
      <c r="BH156" s="56" t="s">
        <v>708</v>
      </c>
      <c r="BI156" s="56">
        <v>109871</v>
      </c>
      <c r="BJ156" s="56" t="s">
        <v>708</v>
      </c>
      <c r="BK156" s="56">
        <v>133391</v>
      </c>
      <c r="BL156" s="56">
        <v>250</v>
      </c>
      <c r="BM156" s="56">
        <v>344210</v>
      </c>
      <c r="BN156" s="56">
        <v>56999</v>
      </c>
      <c r="BO156" s="56">
        <v>18</v>
      </c>
      <c r="BP156" s="56">
        <v>341121</v>
      </c>
      <c r="BQ156" s="56">
        <v>2309</v>
      </c>
      <c r="BR156" s="56">
        <v>101028</v>
      </c>
      <c r="BS156" s="56">
        <v>77454</v>
      </c>
      <c r="BT156" s="56">
        <v>113861</v>
      </c>
      <c r="BU156" s="56">
        <v>36558</v>
      </c>
      <c r="BV156" s="56">
        <v>328901</v>
      </c>
      <c r="BW156" s="56">
        <v>6214</v>
      </c>
      <c r="BX156" s="56">
        <v>337424</v>
      </c>
      <c r="BY156" s="56">
        <v>88</v>
      </c>
      <c r="BZ156" s="56">
        <v>12789</v>
      </c>
      <c r="CA156" s="56">
        <v>4666</v>
      </c>
      <c r="CB156" s="56">
        <v>5309</v>
      </c>
      <c r="CC156" s="56">
        <v>3359</v>
      </c>
      <c r="CD156" s="56">
        <v>26123</v>
      </c>
      <c r="CE156" s="56">
        <v>26211</v>
      </c>
      <c r="CF156" s="56">
        <v>0</v>
      </c>
      <c r="CG156" s="56">
        <v>6065</v>
      </c>
      <c r="CH156" s="56">
        <v>1578</v>
      </c>
      <c r="CI156" s="56">
        <v>8349</v>
      </c>
      <c r="CJ156" s="56">
        <v>21915</v>
      </c>
      <c r="CK156" s="56">
        <v>2267</v>
      </c>
      <c r="CL156" s="56">
        <v>12401</v>
      </c>
      <c r="CM156" s="56">
        <v>0</v>
      </c>
      <c r="CN156" s="56">
        <v>0</v>
      </c>
      <c r="CO156" s="56">
        <v>15992</v>
      </c>
      <c r="CP156" s="56">
        <v>306</v>
      </c>
      <c r="CQ156" s="56">
        <v>16298</v>
      </c>
      <c r="CR156" s="56">
        <v>0</v>
      </c>
      <c r="CS156" s="56">
        <v>515</v>
      </c>
      <c r="CT156" s="56">
        <v>114</v>
      </c>
      <c r="CU156" s="56">
        <v>266</v>
      </c>
      <c r="DA156" s="56">
        <v>895</v>
      </c>
      <c r="DB156" s="56">
        <v>895</v>
      </c>
      <c r="DC156" s="56">
        <v>6</v>
      </c>
      <c r="DD156" s="56">
        <v>41.1</v>
      </c>
      <c r="DE156" s="56">
        <v>47.1</v>
      </c>
      <c r="DF156" s="56">
        <v>13</v>
      </c>
      <c r="DG156" s="56">
        <v>416</v>
      </c>
      <c r="DH156" s="56">
        <v>228713</v>
      </c>
      <c r="DI156" s="56">
        <v>52617</v>
      </c>
      <c r="DJ156" s="56">
        <v>120768</v>
      </c>
      <c r="DK156" s="56">
        <v>32087</v>
      </c>
      <c r="DL156" s="56">
        <v>434185</v>
      </c>
      <c r="DM156" s="56">
        <v>7897</v>
      </c>
      <c r="DN156" s="56">
        <v>596</v>
      </c>
      <c r="DO156" s="56">
        <v>2078</v>
      </c>
      <c r="DP156" s="56">
        <v>15385</v>
      </c>
      <c r="DQ156" s="56">
        <v>19156</v>
      </c>
      <c r="DR156" s="56">
        <v>14683</v>
      </c>
      <c r="DS156" s="56">
        <v>0</v>
      </c>
      <c r="DT156" s="56">
        <v>0</v>
      </c>
      <c r="DU156" s="56">
        <v>10571</v>
      </c>
      <c r="DV156" s="56">
        <v>57818</v>
      </c>
      <c r="DW156" s="56">
        <v>4910</v>
      </c>
      <c r="DX156" s="56">
        <v>79</v>
      </c>
      <c r="DY156" s="56">
        <v>84</v>
      </c>
      <c r="DZ156" s="56">
        <v>89</v>
      </c>
      <c r="EA156" s="56">
        <v>525769</v>
      </c>
      <c r="EB156" s="56">
        <v>3729</v>
      </c>
      <c r="EC156" s="56" t="s">
        <v>55</v>
      </c>
      <c r="ED156" s="56">
        <v>37120</v>
      </c>
      <c r="EE156" s="56">
        <v>232</v>
      </c>
      <c r="EF156" s="56">
        <v>669925</v>
      </c>
      <c r="EG156" s="56">
        <v>0</v>
      </c>
      <c r="EH156" s="56" t="s">
        <v>55</v>
      </c>
      <c r="EI156" s="56">
        <v>18</v>
      </c>
      <c r="EJ156" s="56">
        <v>78488</v>
      </c>
      <c r="EK156" s="56">
        <v>1265</v>
      </c>
      <c r="EL156" s="56">
        <v>4672</v>
      </c>
      <c r="EM156" s="56" t="s">
        <v>554</v>
      </c>
      <c r="EN156" s="56" t="s">
        <v>554</v>
      </c>
      <c r="EO156" s="56">
        <v>3861.69</v>
      </c>
      <c r="EP156" s="56">
        <v>104405.33</v>
      </c>
      <c r="EQ156" s="56">
        <v>41630.78</v>
      </c>
      <c r="ER156" s="56">
        <v>26231</v>
      </c>
      <c r="ES156" s="56">
        <v>18576.990000000002</v>
      </c>
      <c r="ET156" s="56">
        <v>0</v>
      </c>
      <c r="EU156" s="56">
        <v>19404.47</v>
      </c>
      <c r="EV156" s="56">
        <v>3594</v>
      </c>
      <c r="EW156" s="56">
        <v>3860.53</v>
      </c>
      <c r="EX156" s="56">
        <v>2000</v>
      </c>
      <c r="EY156" s="56">
        <v>1593</v>
      </c>
      <c r="EZ156" s="56">
        <v>2000</v>
      </c>
      <c r="FA156" s="56">
        <v>0</v>
      </c>
      <c r="FB156" s="56">
        <v>0</v>
      </c>
      <c r="FC156" s="56">
        <v>0</v>
      </c>
      <c r="FD156" s="56">
        <v>19040</v>
      </c>
      <c r="FE156" s="56">
        <v>0</v>
      </c>
      <c r="FF156" s="56">
        <v>246197.78999999998</v>
      </c>
      <c r="FG156" s="56" t="s">
        <v>554</v>
      </c>
      <c r="FH156" s="56" t="s">
        <v>554</v>
      </c>
      <c r="FI156" s="56" t="s">
        <v>554</v>
      </c>
      <c r="FJ156" s="56" t="s">
        <v>554</v>
      </c>
      <c r="FK156" s="56" t="s">
        <v>554</v>
      </c>
      <c r="FL156" s="56" t="s">
        <v>554</v>
      </c>
      <c r="FM156" s="56" t="s">
        <v>554</v>
      </c>
      <c r="FN156" s="56" t="s">
        <v>554</v>
      </c>
      <c r="FO156" s="56" t="s">
        <v>554</v>
      </c>
      <c r="FP156" s="56" t="s">
        <v>554</v>
      </c>
      <c r="FQ156" s="56" t="s">
        <v>554</v>
      </c>
      <c r="FR156" s="56" t="s">
        <v>554</v>
      </c>
      <c r="FS156" s="56" t="s">
        <v>554</v>
      </c>
      <c r="FT156" s="56" t="s">
        <v>554</v>
      </c>
      <c r="FU156" s="56" t="s">
        <v>554</v>
      </c>
      <c r="FV156" s="56" t="s">
        <v>554</v>
      </c>
      <c r="FW156" s="56" t="s">
        <v>554</v>
      </c>
      <c r="FX156" s="56" t="s">
        <v>554</v>
      </c>
      <c r="FY156" s="56" t="s">
        <v>554</v>
      </c>
      <c r="FZ156" s="56" t="s">
        <v>554</v>
      </c>
      <c r="GA156" s="56">
        <v>288779</v>
      </c>
      <c r="GB156" s="56" t="s">
        <v>554</v>
      </c>
      <c r="GC156" s="56" t="s">
        <v>554</v>
      </c>
      <c r="GD156" s="56" t="s">
        <v>554</v>
      </c>
      <c r="GE156" s="56" t="s">
        <v>554</v>
      </c>
      <c r="GF156" s="56" t="s">
        <v>554</v>
      </c>
      <c r="GG156" s="56" t="s">
        <v>554</v>
      </c>
      <c r="GH156" s="56" t="s">
        <v>554</v>
      </c>
      <c r="GI156" s="56" t="s">
        <v>554</v>
      </c>
      <c r="GJ156" s="56" t="s">
        <v>554</v>
      </c>
      <c r="GK156" s="56" t="s">
        <v>554</v>
      </c>
      <c r="GL156" s="56" t="s">
        <v>554</v>
      </c>
      <c r="GM156" s="56" t="s">
        <v>554</v>
      </c>
      <c r="GN156" s="56" t="s">
        <v>554</v>
      </c>
      <c r="GO156" s="56" t="s">
        <v>554</v>
      </c>
      <c r="GP156" s="56" t="s">
        <v>7479</v>
      </c>
      <c r="GQ156" s="56" t="s">
        <v>7480</v>
      </c>
      <c r="GR156" s="56" t="s">
        <v>554</v>
      </c>
      <c r="GS156" s="56" t="s">
        <v>554</v>
      </c>
      <c r="GT156" s="56" t="s">
        <v>554</v>
      </c>
      <c r="GU156" s="56" t="s">
        <v>7481</v>
      </c>
      <c r="GW156" s="56">
        <v>20</v>
      </c>
      <c r="GX156" s="56">
        <v>0</v>
      </c>
      <c r="GY156" s="56">
        <v>20</v>
      </c>
      <c r="GZ156" s="56">
        <v>0</v>
      </c>
      <c r="HA156" s="56">
        <v>0</v>
      </c>
      <c r="HB156" s="56">
        <v>0</v>
      </c>
    </row>
    <row r="157" spans="1:210" ht="12.75" customHeight="1" x14ac:dyDescent="0.3">
      <c r="A157" s="56" t="s">
        <v>194</v>
      </c>
      <c r="B157" s="423">
        <v>8</v>
      </c>
      <c r="C157" s="397" t="s">
        <v>10</v>
      </c>
      <c r="D157" s="56" t="s">
        <v>4184</v>
      </c>
      <c r="E157" s="56" t="s">
        <v>6916</v>
      </c>
      <c r="F157" s="398" t="s">
        <v>900</v>
      </c>
      <c r="G157" s="397">
        <v>24.5</v>
      </c>
      <c r="H157" s="397">
        <v>0</v>
      </c>
      <c r="I157" s="56" t="s">
        <v>6476</v>
      </c>
      <c r="J157" s="56" t="s">
        <v>38</v>
      </c>
      <c r="L157" s="56" t="s">
        <v>511</v>
      </c>
      <c r="M157" s="56" t="s">
        <v>554</v>
      </c>
      <c r="N157" s="56" t="s">
        <v>554</v>
      </c>
      <c r="O157" s="56" t="s">
        <v>554</v>
      </c>
      <c r="P157" s="56" t="s">
        <v>554</v>
      </c>
      <c r="Q157" s="56" t="s">
        <v>554</v>
      </c>
      <c r="R157" s="56" t="s">
        <v>554</v>
      </c>
      <c r="S157" s="56" t="s">
        <v>554</v>
      </c>
      <c r="T157" s="56" t="s">
        <v>554</v>
      </c>
      <c r="U157" s="56" t="s">
        <v>554</v>
      </c>
      <c r="V157" s="56" t="s">
        <v>554</v>
      </c>
      <c r="W157" s="56" t="s">
        <v>554</v>
      </c>
      <c r="X157" s="56" t="s">
        <v>554</v>
      </c>
      <c r="Y157" s="56" t="s">
        <v>554</v>
      </c>
      <c r="Z157" s="56" t="s">
        <v>554</v>
      </c>
      <c r="AA157" s="56" t="s">
        <v>554</v>
      </c>
      <c r="AB157" s="56" t="s">
        <v>554</v>
      </c>
      <c r="AC157" s="56" t="s">
        <v>554</v>
      </c>
      <c r="AD157" s="56" t="s">
        <v>554</v>
      </c>
      <c r="AE157" s="56" t="s">
        <v>554</v>
      </c>
      <c r="AF157" s="56" t="s">
        <v>554</v>
      </c>
      <c r="AG157" s="56" t="s">
        <v>554</v>
      </c>
      <c r="AH157" s="56" t="s">
        <v>554</v>
      </c>
      <c r="AI157" s="56" t="s">
        <v>554</v>
      </c>
      <c r="AJ157" s="56" t="s">
        <v>554</v>
      </c>
      <c r="AK157" s="56" t="s">
        <v>554</v>
      </c>
      <c r="AL157" s="56" t="s">
        <v>554</v>
      </c>
      <c r="AM157" s="56" t="s">
        <v>554</v>
      </c>
      <c r="AN157" s="56" t="s">
        <v>554</v>
      </c>
      <c r="AO157" s="56" t="s">
        <v>554</v>
      </c>
      <c r="AP157" s="56" t="s">
        <v>554</v>
      </c>
      <c r="AQ157" s="56" t="s">
        <v>554</v>
      </c>
      <c r="AR157" s="56" t="s">
        <v>554</v>
      </c>
      <c r="AS157" s="56" t="s">
        <v>554</v>
      </c>
      <c r="AT157" s="56" t="s">
        <v>554</v>
      </c>
      <c r="AU157" s="56" t="s">
        <v>554</v>
      </c>
      <c r="AV157" s="56" t="s">
        <v>554</v>
      </c>
      <c r="AW157" s="56" t="s">
        <v>554</v>
      </c>
      <c r="AX157" s="56" t="s">
        <v>554</v>
      </c>
      <c r="AY157" s="56" t="s">
        <v>554</v>
      </c>
      <c r="AZ157" s="56" t="s">
        <v>554</v>
      </c>
      <c r="BA157" s="56" t="s">
        <v>554</v>
      </c>
      <c r="BB157" s="56" t="s">
        <v>554</v>
      </c>
      <c r="BC157" s="56" t="s">
        <v>554</v>
      </c>
      <c r="BD157" s="56" t="s">
        <v>554</v>
      </c>
      <c r="BE157" s="56" t="s">
        <v>554</v>
      </c>
      <c r="BF157" s="56" t="s">
        <v>554</v>
      </c>
      <c r="BG157" s="56" t="s">
        <v>554</v>
      </c>
      <c r="BH157" s="56" t="s">
        <v>554</v>
      </c>
      <c r="BI157" s="56" t="s">
        <v>554</v>
      </c>
      <c r="BJ157" s="56" t="s">
        <v>554</v>
      </c>
      <c r="BK157" s="56" t="s">
        <v>554</v>
      </c>
      <c r="BL157" s="56" t="s">
        <v>554</v>
      </c>
      <c r="BM157" s="56" t="s">
        <v>554</v>
      </c>
      <c r="BN157" s="56" t="s">
        <v>554</v>
      </c>
      <c r="BO157" s="56" t="s">
        <v>554</v>
      </c>
      <c r="BP157" s="56" t="s">
        <v>554</v>
      </c>
      <c r="BQ157" s="56" t="s">
        <v>554</v>
      </c>
      <c r="BR157" s="56" t="s">
        <v>554</v>
      </c>
      <c r="BS157" s="56" t="s">
        <v>554</v>
      </c>
      <c r="BT157" s="56" t="s">
        <v>554</v>
      </c>
      <c r="BU157" s="56" t="s">
        <v>554</v>
      </c>
      <c r="BV157" s="56" t="s">
        <v>554</v>
      </c>
      <c r="BW157" s="56" t="s">
        <v>554</v>
      </c>
      <c r="BX157" s="56" t="s">
        <v>554</v>
      </c>
      <c r="BY157" s="56" t="s">
        <v>554</v>
      </c>
      <c r="BZ157" s="56" t="s">
        <v>554</v>
      </c>
      <c r="CA157" s="56" t="s">
        <v>554</v>
      </c>
      <c r="CB157" s="56" t="s">
        <v>554</v>
      </c>
      <c r="CC157" s="56" t="s">
        <v>554</v>
      </c>
      <c r="CD157" s="56" t="s">
        <v>554</v>
      </c>
      <c r="CE157" s="56" t="s">
        <v>554</v>
      </c>
      <c r="CF157" s="56" t="s">
        <v>554</v>
      </c>
      <c r="CG157" s="56" t="s">
        <v>554</v>
      </c>
      <c r="CH157" s="56" t="s">
        <v>554</v>
      </c>
      <c r="CI157" s="56" t="s">
        <v>554</v>
      </c>
      <c r="CJ157" s="56" t="s">
        <v>554</v>
      </c>
      <c r="CK157" s="56" t="s">
        <v>554</v>
      </c>
      <c r="CL157" s="56" t="s">
        <v>554</v>
      </c>
      <c r="CM157" s="56" t="s">
        <v>554</v>
      </c>
      <c r="CN157" s="56" t="s">
        <v>554</v>
      </c>
      <c r="CO157" s="56" t="s">
        <v>554</v>
      </c>
      <c r="CP157" s="56" t="s">
        <v>554</v>
      </c>
      <c r="CQ157" s="56" t="s">
        <v>554</v>
      </c>
      <c r="CR157" s="56" t="s">
        <v>554</v>
      </c>
      <c r="CS157" s="56" t="s">
        <v>554</v>
      </c>
      <c r="CT157" s="56" t="s">
        <v>554</v>
      </c>
      <c r="CU157" s="56" t="s">
        <v>554</v>
      </c>
      <c r="DA157" s="56" t="s">
        <v>554</v>
      </c>
      <c r="DB157" s="56" t="s">
        <v>554</v>
      </c>
      <c r="DC157" s="56" t="s">
        <v>554</v>
      </c>
      <c r="DD157" s="56" t="s">
        <v>554</v>
      </c>
      <c r="DE157" s="56" t="s">
        <v>554</v>
      </c>
      <c r="DF157" s="56" t="s">
        <v>554</v>
      </c>
      <c r="DG157" s="56" t="s">
        <v>554</v>
      </c>
      <c r="DH157" s="56" t="s">
        <v>554</v>
      </c>
      <c r="DI157" s="56" t="s">
        <v>554</v>
      </c>
      <c r="DJ157" s="56" t="s">
        <v>554</v>
      </c>
      <c r="DK157" s="56" t="s">
        <v>554</v>
      </c>
      <c r="DL157" s="56" t="s">
        <v>554</v>
      </c>
      <c r="DM157" s="56" t="s">
        <v>554</v>
      </c>
      <c r="DN157" s="56" t="s">
        <v>554</v>
      </c>
      <c r="DO157" s="56" t="s">
        <v>554</v>
      </c>
      <c r="DP157" s="56" t="s">
        <v>554</v>
      </c>
      <c r="DQ157" s="56" t="s">
        <v>554</v>
      </c>
      <c r="DR157" s="56" t="s">
        <v>554</v>
      </c>
      <c r="DS157" s="56" t="s">
        <v>554</v>
      </c>
      <c r="DT157" s="56" t="s">
        <v>554</v>
      </c>
      <c r="DU157" s="56" t="s">
        <v>554</v>
      </c>
      <c r="DV157" s="56" t="s">
        <v>554</v>
      </c>
      <c r="DW157" s="56" t="s">
        <v>554</v>
      </c>
      <c r="DX157" s="56" t="s">
        <v>554</v>
      </c>
      <c r="DY157" s="56" t="s">
        <v>554</v>
      </c>
      <c r="DZ157" s="56" t="s">
        <v>554</v>
      </c>
      <c r="EA157" s="56" t="s">
        <v>554</v>
      </c>
      <c r="EB157" s="56" t="s">
        <v>554</v>
      </c>
      <c r="EC157" s="56" t="s">
        <v>554</v>
      </c>
      <c r="ED157" s="56" t="s">
        <v>554</v>
      </c>
      <c r="EE157" s="56" t="s">
        <v>554</v>
      </c>
      <c r="EF157" s="56" t="s">
        <v>554</v>
      </c>
      <c r="EG157" s="56" t="s">
        <v>554</v>
      </c>
      <c r="EH157" s="56" t="s">
        <v>554</v>
      </c>
      <c r="EI157" s="56" t="s">
        <v>554</v>
      </c>
      <c r="EJ157" s="56" t="s">
        <v>554</v>
      </c>
      <c r="EK157" s="56" t="s">
        <v>554</v>
      </c>
      <c r="EL157" s="56" t="s">
        <v>554</v>
      </c>
      <c r="EM157" s="56" t="s">
        <v>554</v>
      </c>
      <c r="EN157" s="56" t="s">
        <v>554</v>
      </c>
      <c r="EO157" s="56" t="s">
        <v>554</v>
      </c>
      <c r="EP157" s="56" t="s">
        <v>554</v>
      </c>
      <c r="EQ157" s="56" t="s">
        <v>554</v>
      </c>
      <c r="ER157" s="56" t="s">
        <v>554</v>
      </c>
      <c r="ES157" s="56" t="s">
        <v>554</v>
      </c>
      <c r="ET157" s="56" t="s">
        <v>554</v>
      </c>
      <c r="EU157" s="56" t="s">
        <v>554</v>
      </c>
      <c r="EV157" s="56" t="s">
        <v>554</v>
      </c>
      <c r="EW157" s="56" t="s">
        <v>554</v>
      </c>
      <c r="EX157" s="56" t="s">
        <v>554</v>
      </c>
      <c r="EY157" s="56" t="s">
        <v>554</v>
      </c>
      <c r="EZ157" s="56" t="s">
        <v>554</v>
      </c>
      <c r="FA157" s="56" t="s">
        <v>554</v>
      </c>
      <c r="FB157" s="56" t="s">
        <v>554</v>
      </c>
      <c r="FC157" s="56" t="s">
        <v>554</v>
      </c>
      <c r="FD157" s="56" t="s">
        <v>554</v>
      </c>
      <c r="FE157" s="56" t="s">
        <v>554</v>
      </c>
      <c r="FF157" s="56" t="s">
        <v>554</v>
      </c>
      <c r="FG157" s="56" t="s">
        <v>554</v>
      </c>
      <c r="FH157" s="56" t="s">
        <v>554</v>
      </c>
      <c r="FI157" s="56" t="s">
        <v>554</v>
      </c>
      <c r="FJ157" s="56" t="s">
        <v>554</v>
      </c>
      <c r="FK157" s="56" t="s">
        <v>554</v>
      </c>
      <c r="FL157" s="56" t="s">
        <v>554</v>
      </c>
      <c r="FM157" s="56" t="s">
        <v>554</v>
      </c>
      <c r="FN157" s="56" t="s">
        <v>554</v>
      </c>
      <c r="FO157" s="56" t="s">
        <v>554</v>
      </c>
      <c r="FP157" s="56" t="s">
        <v>554</v>
      </c>
      <c r="FQ157" s="56" t="s">
        <v>554</v>
      </c>
      <c r="FR157" s="56" t="s">
        <v>554</v>
      </c>
      <c r="FS157" s="56" t="s">
        <v>554</v>
      </c>
      <c r="FT157" s="56" t="s">
        <v>554</v>
      </c>
      <c r="FU157" s="56" t="s">
        <v>554</v>
      </c>
      <c r="FV157" s="56" t="s">
        <v>554</v>
      </c>
      <c r="FW157" s="56" t="s">
        <v>554</v>
      </c>
      <c r="FX157" s="56" t="s">
        <v>554</v>
      </c>
      <c r="FY157" s="56" t="s">
        <v>554</v>
      </c>
      <c r="FZ157" s="56" t="s">
        <v>554</v>
      </c>
      <c r="GA157" s="56" t="s">
        <v>554</v>
      </c>
      <c r="GB157" s="56" t="s">
        <v>554</v>
      </c>
      <c r="GC157" s="56" t="s">
        <v>554</v>
      </c>
      <c r="GD157" s="56" t="s">
        <v>554</v>
      </c>
      <c r="GE157" s="56" t="s">
        <v>554</v>
      </c>
      <c r="GF157" s="56" t="s">
        <v>554</v>
      </c>
      <c r="GG157" s="56" t="s">
        <v>554</v>
      </c>
      <c r="GH157" s="56" t="s">
        <v>554</v>
      </c>
      <c r="GI157" s="56" t="s">
        <v>554</v>
      </c>
      <c r="GJ157" s="56" t="s">
        <v>554</v>
      </c>
      <c r="GK157" s="56" t="s">
        <v>554</v>
      </c>
      <c r="GL157" s="56" t="s">
        <v>554</v>
      </c>
      <c r="GM157" s="56" t="s">
        <v>554</v>
      </c>
      <c r="GN157" s="56" t="s">
        <v>554</v>
      </c>
      <c r="GO157" s="56" t="s">
        <v>554</v>
      </c>
      <c r="GP157" s="56" t="s">
        <v>554</v>
      </c>
      <c r="GQ157" s="56" t="s">
        <v>554</v>
      </c>
      <c r="GR157" s="56" t="s">
        <v>554</v>
      </c>
      <c r="GS157" s="56" t="s">
        <v>554</v>
      </c>
      <c r="GT157" s="56" t="s">
        <v>554</v>
      </c>
      <c r="GU157" s="56" t="s">
        <v>554</v>
      </c>
      <c r="GW157" s="56" t="s">
        <v>554</v>
      </c>
      <c r="GX157" s="56" t="s">
        <v>554</v>
      </c>
      <c r="GY157" s="56" t="s">
        <v>554</v>
      </c>
      <c r="GZ157" s="56" t="s">
        <v>554</v>
      </c>
      <c r="HA157" s="56" t="s">
        <v>554</v>
      </c>
      <c r="HB157" s="56" t="s">
        <v>554</v>
      </c>
    </row>
    <row r="158" spans="1:210" ht="12.75" customHeight="1" x14ac:dyDescent="0.3">
      <c r="A158" s="56" t="s">
        <v>728</v>
      </c>
      <c r="B158" s="423">
        <v>1</v>
      </c>
      <c r="C158" s="397" t="s">
        <v>729</v>
      </c>
      <c r="D158" s="56" t="s">
        <v>5889</v>
      </c>
      <c r="E158" s="56" t="s">
        <v>2989</v>
      </c>
      <c r="F158" s="398" t="s">
        <v>900</v>
      </c>
      <c r="G158" s="397">
        <v>30.5</v>
      </c>
      <c r="H158" s="397">
        <v>0</v>
      </c>
      <c r="I158" s="56" t="s">
        <v>810</v>
      </c>
      <c r="J158" s="56" t="s">
        <v>38</v>
      </c>
      <c r="L158" s="56" t="s">
        <v>513</v>
      </c>
      <c r="M158" s="56">
        <v>0</v>
      </c>
      <c r="N158" s="56">
        <v>3</v>
      </c>
      <c r="O158" s="56">
        <v>0</v>
      </c>
      <c r="P158" s="56">
        <v>1</v>
      </c>
      <c r="Q158" s="56">
        <v>1</v>
      </c>
      <c r="R158" s="56">
        <v>0</v>
      </c>
      <c r="S158" s="56">
        <v>0</v>
      </c>
      <c r="T158" s="56">
        <v>1</v>
      </c>
      <c r="U158" s="56">
        <v>0</v>
      </c>
      <c r="V158" s="56">
        <v>3</v>
      </c>
      <c r="W158" s="56">
        <v>3</v>
      </c>
      <c r="X158" s="56">
        <v>3</v>
      </c>
      <c r="Y158" s="56">
        <v>0</v>
      </c>
      <c r="Z158" s="56">
        <v>4</v>
      </c>
      <c r="AA158" s="56">
        <v>19</v>
      </c>
      <c r="AB158" s="56">
        <v>0</v>
      </c>
      <c r="AC158" s="56">
        <v>0</v>
      </c>
      <c r="AD158" s="56">
        <v>0</v>
      </c>
      <c r="AE158" s="56">
        <v>0</v>
      </c>
      <c r="AF158" s="56">
        <v>0</v>
      </c>
      <c r="AG158" s="56">
        <v>0</v>
      </c>
      <c r="AH158" s="56">
        <v>0</v>
      </c>
      <c r="AI158" s="56">
        <v>0</v>
      </c>
      <c r="AJ158" s="56">
        <v>0</v>
      </c>
      <c r="AK158" s="56">
        <v>0</v>
      </c>
      <c r="AL158" s="56">
        <v>0</v>
      </c>
      <c r="AM158" s="56">
        <v>0</v>
      </c>
      <c r="AN158" s="56">
        <v>0</v>
      </c>
      <c r="AO158" s="56">
        <v>2</v>
      </c>
      <c r="AP158" s="56">
        <v>2</v>
      </c>
      <c r="AQ158" s="56">
        <v>0</v>
      </c>
      <c r="AR158" s="56">
        <v>3</v>
      </c>
      <c r="AS158" s="56">
        <v>0</v>
      </c>
      <c r="AT158" s="56">
        <v>1</v>
      </c>
      <c r="AU158" s="56">
        <v>1</v>
      </c>
      <c r="AV158" s="56">
        <v>0</v>
      </c>
      <c r="AW158" s="56">
        <v>0</v>
      </c>
      <c r="AX158" s="56">
        <v>1</v>
      </c>
      <c r="AY158" s="56">
        <v>0</v>
      </c>
      <c r="AZ158" s="56">
        <v>3</v>
      </c>
      <c r="BA158" s="56">
        <v>3</v>
      </c>
      <c r="BB158" s="56">
        <v>3</v>
      </c>
      <c r="BC158" s="56">
        <v>0</v>
      </c>
      <c r="BD158" s="56">
        <v>6</v>
      </c>
      <c r="BE158" s="56">
        <v>21</v>
      </c>
      <c r="BF158" s="56">
        <v>0</v>
      </c>
      <c r="BG158" s="56">
        <v>0</v>
      </c>
      <c r="BH158" s="56" t="s">
        <v>1067</v>
      </c>
      <c r="BI158" s="56">
        <v>539425</v>
      </c>
      <c r="BJ158" s="56" t="s">
        <v>1067</v>
      </c>
      <c r="BK158" s="56">
        <v>533656</v>
      </c>
      <c r="BL158" s="56">
        <v>209</v>
      </c>
      <c r="BM158" s="56">
        <v>192524</v>
      </c>
      <c r="BN158" s="56">
        <v>41851</v>
      </c>
      <c r="BO158" s="56">
        <v>18</v>
      </c>
      <c r="BP158" s="56">
        <v>388132</v>
      </c>
      <c r="BQ158" s="56">
        <v>35444</v>
      </c>
      <c r="BR158" s="56">
        <v>171724</v>
      </c>
      <c r="BS158" s="56">
        <v>97905</v>
      </c>
      <c r="BT158" s="56">
        <v>77795</v>
      </c>
      <c r="BU158" s="56">
        <v>29598</v>
      </c>
      <c r="BV158" s="56">
        <v>377022</v>
      </c>
      <c r="BW158" s="56">
        <v>0</v>
      </c>
      <c r="BX158" s="56">
        <v>412466</v>
      </c>
      <c r="BY158" s="56">
        <v>600</v>
      </c>
      <c r="BZ158" s="56">
        <v>16092</v>
      </c>
      <c r="CA158" s="56">
        <v>7978</v>
      </c>
      <c r="CB158" s="56">
        <v>10599</v>
      </c>
      <c r="CC158" s="56">
        <v>4306</v>
      </c>
      <c r="CD158" s="56">
        <v>38975</v>
      </c>
      <c r="CE158" s="56">
        <v>39575</v>
      </c>
      <c r="CF158" s="56">
        <v>0</v>
      </c>
      <c r="CG158" s="56">
        <v>8306</v>
      </c>
      <c r="CH158" s="56">
        <v>413</v>
      </c>
      <c r="CI158" s="56">
        <v>14365</v>
      </c>
      <c r="CJ158" s="56">
        <v>17797</v>
      </c>
      <c r="CK158" s="56">
        <v>7000</v>
      </c>
      <c r="CL158" s="56">
        <v>7116</v>
      </c>
      <c r="CM158" s="56">
        <v>0</v>
      </c>
      <c r="CN158" s="56">
        <v>104</v>
      </c>
      <c r="CO158" s="56">
        <v>23084</v>
      </c>
      <c r="CP158" s="56">
        <v>0</v>
      </c>
      <c r="CQ158" s="56">
        <v>23084</v>
      </c>
      <c r="CR158" s="56">
        <v>0</v>
      </c>
      <c r="CS158" s="56">
        <v>1340</v>
      </c>
      <c r="CT158" s="56">
        <v>85</v>
      </c>
      <c r="CU158" s="56">
        <v>351</v>
      </c>
      <c r="DA158" s="56">
        <v>1776</v>
      </c>
      <c r="DB158" s="56">
        <v>1776</v>
      </c>
      <c r="DC158" s="56">
        <v>10</v>
      </c>
      <c r="DD158" s="56">
        <v>51</v>
      </c>
      <c r="DE158" s="56">
        <v>61</v>
      </c>
      <c r="DF158" s="56">
        <v>15</v>
      </c>
      <c r="DG158" s="56">
        <v>367.5</v>
      </c>
      <c r="DH158" s="56">
        <v>312331</v>
      </c>
      <c r="DI158" s="56">
        <v>543418</v>
      </c>
      <c r="DJ158" s="56">
        <v>116774</v>
      </c>
      <c r="DK158" s="56">
        <v>33108</v>
      </c>
      <c r="DL158" s="56">
        <v>1005631</v>
      </c>
      <c r="DM158" s="56">
        <v>19495</v>
      </c>
      <c r="DN158" s="56">
        <v>512</v>
      </c>
      <c r="DO158" s="56">
        <v>5626</v>
      </c>
      <c r="DP158" s="56">
        <v>28571</v>
      </c>
      <c r="DQ158" s="56">
        <v>27932</v>
      </c>
      <c r="DR158" s="56">
        <v>39579</v>
      </c>
      <c r="DS158" s="56">
        <v>0</v>
      </c>
      <c r="DT158" s="56">
        <v>1006</v>
      </c>
      <c r="DU158" s="56">
        <v>25633</v>
      </c>
      <c r="DV158" s="56">
        <v>12102</v>
      </c>
      <c r="DW158" s="56" t="s">
        <v>554</v>
      </c>
      <c r="DX158" s="56">
        <v>41</v>
      </c>
      <c r="DY158" s="56">
        <v>73</v>
      </c>
      <c r="DZ158" s="56">
        <v>90</v>
      </c>
      <c r="EA158" s="56">
        <v>139344</v>
      </c>
      <c r="EB158" s="56" t="s">
        <v>554</v>
      </c>
      <c r="EC158" s="56" t="s">
        <v>54</v>
      </c>
      <c r="ED158" s="56">
        <v>20914</v>
      </c>
      <c r="EE158" s="56">
        <v>231</v>
      </c>
      <c r="EF158" s="56">
        <v>1179980</v>
      </c>
      <c r="EG158" s="56" t="s">
        <v>554</v>
      </c>
      <c r="EH158" s="56" t="s">
        <v>55</v>
      </c>
      <c r="EI158" s="56">
        <v>5</v>
      </c>
      <c r="EJ158" s="56">
        <v>231182</v>
      </c>
      <c r="EK158" s="56">
        <v>73</v>
      </c>
      <c r="EL158" s="56">
        <v>161</v>
      </c>
      <c r="EM158" s="56" t="s">
        <v>554</v>
      </c>
      <c r="EN158" s="56" t="s">
        <v>554</v>
      </c>
      <c r="EO158" s="56" t="s">
        <v>554</v>
      </c>
      <c r="EP158" s="56" t="s">
        <v>554</v>
      </c>
      <c r="EQ158" s="56" t="s">
        <v>554</v>
      </c>
      <c r="ER158" s="56" t="s">
        <v>554</v>
      </c>
      <c r="ES158" s="56" t="s">
        <v>554</v>
      </c>
      <c r="ET158" s="56" t="s">
        <v>554</v>
      </c>
      <c r="EU158" s="56" t="s">
        <v>554</v>
      </c>
      <c r="EV158" s="56" t="s">
        <v>554</v>
      </c>
      <c r="EW158" s="56" t="s">
        <v>554</v>
      </c>
      <c r="EX158" s="56" t="s">
        <v>554</v>
      </c>
      <c r="EY158" s="56" t="s">
        <v>554</v>
      </c>
      <c r="EZ158" s="56" t="s">
        <v>554</v>
      </c>
      <c r="FA158" s="56" t="s">
        <v>554</v>
      </c>
      <c r="FB158" s="56" t="s">
        <v>554</v>
      </c>
      <c r="FC158" s="56" t="s">
        <v>554</v>
      </c>
      <c r="FD158" s="56" t="s">
        <v>554</v>
      </c>
      <c r="FE158" s="56" t="s">
        <v>554</v>
      </c>
      <c r="FF158" s="56" t="s">
        <v>554</v>
      </c>
      <c r="FG158" s="56" t="s">
        <v>554</v>
      </c>
      <c r="FH158" s="56" t="s">
        <v>554</v>
      </c>
      <c r="FI158" s="56" t="s">
        <v>554</v>
      </c>
      <c r="FJ158" s="56" t="s">
        <v>554</v>
      </c>
      <c r="FK158" s="56" t="s">
        <v>554</v>
      </c>
      <c r="FL158" s="56" t="s">
        <v>554</v>
      </c>
      <c r="FM158" s="56" t="s">
        <v>554</v>
      </c>
      <c r="FN158" s="56" t="s">
        <v>554</v>
      </c>
      <c r="FO158" s="56" t="s">
        <v>554</v>
      </c>
      <c r="FP158" s="56" t="s">
        <v>554</v>
      </c>
      <c r="FQ158" s="56" t="s">
        <v>554</v>
      </c>
      <c r="FR158" s="56" t="s">
        <v>554</v>
      </c>
      <c r="FS158" s="56" t="s">
        <v>554</v>
      </c>
      <c r="FT158" s="56" t="s">
        <v>554</v>
      </c>
      <c r="FU158" s="56" t="s">
        <v>554</v>
      </c>
      <c r="FV158" s="56" t="s">
        <v>554</v>
      </c>
      <c r="FW158" s="56" t="s">
        <v>554</v>
      </c>
      <c r="FX158" s="56" t="s">
        <v>554</v>
      </c>
      <c r="FY158" s="56" t="s">
        <v>554</v>
      </c>
      <c r="FZ158" s="56" t="s">
        <v>554</v>
      </c>
      <c r="GA158" s="56" t="s">
        <v>554</v>
      </c>
      <c r="GB158" s="56" t="s">
        <v>554</v>
      </c>
      <c r="GC158" s="56" t="s">
        <v>554</v>
      </c>
      <c r="GD158" s="56" t="s">
        <v>554</v>
      </c>
      <c r="GE158" s="56" t="s">
        <v>554</v>
      </c>
      <c r="GF158" s="56" t="s">
        <v>554</v>
      </c>
      <c r="GG158" s="56" t="s">
        <v>554</v>
      </c>
      <c r="GH158" s="56" t="s">
        <v>554</v>
      </c>
      <c r="GI158" s="56" t="s">
        <v>554</v>
      </c>
      <c r="GJ158" s="56" t="s">
        <v>554</v>
      </c>
      <c r="GK158" s="56" t="s">
        <v>554</v>
      </c>
      <c r="GL158" s="56" t="s">
        <v>554</v>
      </c>
      <c r="GM158" s="56" t="s">
        <v>554</v>
      </c>
      <c r="GN158" s="56" t="s">
        <v>7482</v>
      </c>
      <c r="GO158" s="56" t="s">
        <v>554</v>
      </c>
      <c r="GP158" s="56" t="s">
        <v>554</v>
      </c>
      <c r="GQ158" s="56" t="s">
        <v>554</v>
      </c>
      <c r="GR158" s="56" t="s">
        <v>554</v>
      </c>
      <c r="GS158" s="56" t="s">
        <v>554</v>
      </c>
      <c r="GT158" s="56" t="s">
        <v>554</v>
      </c>
      <c r="GU158" s="56" t="s">
        <v>7483</v>
      </c>
      <c r="GW158" s="56">
        <v>19</v>
      </c>
      <c r="GX158" s="56">
        <v>2</v>
      </c>
      <c r="GY158" s="56">
        <v>19</v>
      </c>
      <c r="GZ158" s="56">
        <v>2</v>
      </c>
      <c r="HA158" s="56">
        <v>0</v>
      </c>
      <c r="HB158" s="56">
        <v>0</v>
      </c>
    </row>
    <row r="159" spans="1:210" ht="12.75" customHeight="1" x14ac:dyDescent="0.3">
      <c r="A159" s="56" t="s">
        <v>728</v>
      </c>
      <c r="B159" s="423">
        <v>2</v>
      </c>
      <c r="C159" s="397" t="s">
        <v>729</v>
      </c>
      <c r="D159" s="56" t="s">
        <v>5890</v>
      </c>
      <c r="E159" s="56" t="s">
        <v>1086</v>
      </c>
      <c r="F159" s="398" t="s">
        <v>900</v>
      </c>
      <c r="G159" s="397">
        <v>30</v>
      </c>
      <c r="H159" s="397">
        <v>0</v>
      </c>
      <c r="I159" s="56" t="s">
        <v>810</v>
      </c>
      <c r="J159" s="56" t="s">
        <v>38</v>
      </c>
      <c r="L159" s="56" t="s">
        <v>514</v>
      </c>
      <c r="M159" s="56">
        <v>0</v>
      </c>
      <c r="N159" s="56">
        <v>0</v>
      </c>
      <c r="O159" s="56">
        <v>0</v>
      </c>
      <c r="P159" s="56">
        <v>0</v>
      </c>
      <c r="Q159" s="56">
        <v>1</v>
      </c>
      <c r="R159" s="56">
        <v>3</v>
      </c>
      <c r="S159" s="56">
        <v>0</v>
      </c>
      <c r="T159" s="56">
        <v>0</v>
      </c>
      <c r="U159" s="56">
        <v>0</v>
      </c>
      <c r="V159" s="56">
        <v>1</v>
      </c>
      <c r="W159" s="56">
        <v>0</v>
      </c>
      <c r="X159" s="56">
        <v>3</v>
      </c>
      <c r="Y159" s="56">
        <v>0</v>
      </c>
      <c r="Z159" s="56">
        <v>0</v>
      </c>
      <c r="AA159" s="56">
        <v>8</v>
      </c>
      <c r="AB159" s="56">
        <v>0</v>
      </c>
      <c r="AC159" s="56">
        <v>0</v>
      </c>
      <c r="AD159" s="56">
        <v>0</v>
      </c>
      <c r="AE159" s="56">
        <v>0</v>
      </c>
      <c r="AF159" s="56">
        <v>0</v>
      </c>
      <c r="AG159" s="56">
        <v>0</v>
      </c>
      <c r="AH159" s="56">
        <v>0</v>
      </c>
      <c r="AI159" s="56">
        <v>0</v>
      </c>
      <c r="AJ159" s="56">
        <v>0</v>
      </c>
      <c r="AK159" s="56">
        <v>0</v>
      </c>
      <c r="AL159" s="56">
        <v>0</v>
      </c>
      <c r="AM159" s="56">
        <v>0</v>
      </c>
      <c r="AN159" s="56">
        <v>0</v>
      </c>
      <c r="AO159" s="56">
        <v>1</v>
      </c>
      <c r="AP159" s="56">
        <v>1</v>
      </c>
      <c r="AQ159" s="56">
        <v>0</v>
      </c>
      <c r="AR159" s="56">
        <v>0</v>
      </c>
      <c r="AS159" s="56">
        <v>0</v>
      </c>
      <c r="AT159" s="56">
        <v>0</v>
      </c>
      <c r="AU159" s="56">
        <v>1</v>
      </c>
      <c r="AV159" s="56">
        <v>3</v>
      </c>
      <c r="AW159" s="56">
        <v>0</v>
      </c>
      <c r="AX159" s="56">
        <v>0</v>
      </c>
      <c r="AY159" s="56">
        <v>0</v>
      </c>
      <c r="AZ159" s="56">
        <v>1</v>
      </c>
      <c r="BA159" s="56">
        <v>0</v>
      </c>
      <c r="BB159" s="56">
        <v>3</v>
      </c>
      <c r="BC159" s="56">
        <v>0</v>
      </c>
      <c r="BD159" s="56">
        <v>1</v>
      </c>
      <c r="BE159" s="56">
        <v>9</v>
      </c>
      <c r="BF159" s="56">
        <v>0</v>
      </c>
      <c r="BG159" s="56">
        <v>0</v>
      </c>
      <c r="BH159" s="56" t="s">
        <v>6541</v>
      </c>
      <c r="BI159" s="56">
        <v>85048</v>
      </c>
      <c r="BJ159" s="56" t="s">
        <v>6541</v>
      </c>
      <c r="BK159" s="56">
        <v>100979</v>
      </c>
      <c r="BL159" s="56">
        <v>52</v>
      </c>
      <c r="BM159" s="56">
        <v>89488</v>
      </c>
      <c r="BN159" s="56">
        <v>44464</v>
      </c>
      <c r="BO159" s="56">
        <v>6</v>
      </c>
      <c r="BP159" s="56">
        <v>200315</v>
      </c>
      <c r="BQ159" s="56">
        <v>8143</v>
      </c>
      <c r="BR159" s="56">
        <v>38680</v>
      </c>
      <c r="BS159" s="56">
        <v>25050</v>
      </c>
      <c r="BT159" s="56">
        <v>19553</v>
      </c>
      <c r="BU159" s="56">
        <v>3953</v>
      </c>
      <c r="BV159" s="56">
        <v>87236</v>
      </c>
      <c r="BW159" s="56">
        <v>115379</v>
      </c>
      <c r="BX159" s="56">
        <v>210758</v>
      </c>
      <c r="BY159" s="56">
        <v>10</v>
      </c>
      <c r="BZ159" s="56">
        <v>5893</v>
      </c>
      <c r="CA159" s="56">
        <v>2234</v>
      </c>
      <c r="CB159" s="56">
        <v>3338</v>
      </c>
      <c r="CC159" s="56">
        <v>1438</v>
      </c>
      <c r="CD159" s="56">
        <v>12903</v>
      </c>
      <c r="CE159" s="56">
        <v>12913</v>
      </c>
      <c r="CF159" s="56">
        <v>0</v>
      </c>
      <c r="CG159" s="56">
        <v>2605</v>
      </c>
      <c r="CH159" s="56">
        <v>0</v>
      </c>
      <c r="CI159" s="56">
        <v>3861</v>
      </c>
      <c r="CJ159" s="56">
        <v>4894</v>
      </c>
      <c r="CK159" s="56">
        <v>10938</v>
      </c>
      <c r="CL159" s="56">
        <v>3629</v>
      </c>
      <c r="CM159" s="56">
        <v>0</v>
      </c>
      <c r="CN159" s="56">
        <v>0</v>
      </c>
      <c r="CO159" s="56">
        <v>6466</v>
      </c>
      <c r="CP159" s="56">
        <v>0</v>
      </c>
      <c r="CQ159" s="56">
        <v>6466</v>
      </c>
      <c r="CR159" s="56">
        <v>0</v>
      </c>
      <c r="CS159" s="56">
        <v>231</v>
      </c>
      <c r="CT159" s="56">
        <v>0</v>
      </c>
      <c r="CU159" s="56">
        <v>556</v>
      </c>
      <c r="DA159" s="56">
        <v>787</v>
      </c>
      <c r="DB159" s="56">
        <v>787</v>
      </c>
      <c r="DC159" s="56">
        <v>5</v>
      </c>
      <c r="DD159" s="56">
        <v>12</v>
      </c>
      <c r="DE159" s="56">
        <v>17</v>
      </c>
      <c r="DF159" s="56">
        <v>30</v>
      </c>
      <c r="DG159" s="56">
        <v>500</v>
      </c>
      <c r="DH159" s="56">
        <v>142904</v>
      </c>
      <c r="DI159" s="56">
        <v>65641</v>
      </c>
      <c r="DJ159" s="56">
        <v>66562</v>
      </c>
      <c r="DK159" s="56">
        <v>9191</v>
      </c>
      <c r="DL159" s="56">
        <v>284298</v>
      </c>
      <c r="DM159" s="56">
        <v>2417</v>
      </c>
      <c r="DN159" s="56">
        <v>0</v>
      </c>
      <c r="DO159" s="56">
        <v>3407</v>
      </c>
      <c r="DP159" s="56">
        <v>12986</v>
      </c>
      <c r="DQ159" s="56">
        <v>15442</v>
      </c>
      <c r="DR159" s="56">
        <v>12462</v>
      </c>
      <c r="DS159" s="56">
        <v>0</v>
      </c>
      <c r="DT159" s="56">
        <v>0</v>
      </c>
      <c r="DU159" s="56">
        <v>5824</v>
      </c>
      <c r="DV159" s="56">
        <v>21715</v>
      </c>
      <c r="DW159" s="56">
        <v>20672</v>
      </c>
      <c r="DX159" s="56">
        <v>79</v>
      </c>
      <c r="DY159" s="56">
        <v>92</v>
      </c>
      <c r="DZ159" s="56">
        <v>98</v>
      </c>
      <c r="EA159" s="56" t="s">
        <v>554</v>
      </c>
      <c r="EB159" s="56" t="s">
        <v>554</v>
      </c>
      <c r="EC159" s="56" t="s">
        <v>554</v>
      </c>
      <c r="ED159" s="56">
        <v>11438</v>
      </c>
      <c r="EE159" s="56">
        <v>434</v>
      </c>
      <c r="EF159" s="56">
        <v>292831</v>
      </c>
      <c r="EG159" s="56" t="s">
        <v>554</v>
      </c>
      <c r="EH159" s="56" t="s">
        <v>554</v>
      </c>
      <c r="EI159" s="56">
        <v>5</v>
      </c>
      <c r="EJ159" s="56">
        <v>86329</v>
      </c>
      <c r="EK159" s="56">
        <v>128</v>
      </c>
      <c r="EL159" s="56">
        <v>182</v>
      </c>
      <c r="EM159" s="56">
        <v>528775</v>
      </c>
      <c r="EN159" s="56">
        <v>25000</v>
      </c>
      <c r="EO159" s="56" t="s">
        <v>3427</v>
      </c>
      <c r="EP159" s="56">
        <v>44984</v>
      </c>
      <c r="EQ159" s="56">
        <v>19327</v>
      </c>
      <c r="ER159" s="56">
        <v>20834</v>
      </c>
      <c r="ES159" s="56">
        <v>6381</v>
      </c>
      <c r="ET159" s="56">
        <v>3500</v>
      </c>
      <c r="EU159" s="56">
        <v>7000</v>
      </c>
      <c r="EV159" s="56">
        <v>0</v>
      </c>
      <c r="EW159" s="56">
        <v>7300</v>
      </c>
      <c r="EX159" s="56">
        <v>3000</v>
      </c>
      <c r="EY159" s="56">
        <v>1500</v>
      </c>
      <c r="EZ159" s="56">
        <v>2000</v>
      </c>
      <c r="FA159" s="56">
        <v>0</v>
      </c>
      <c r="FB159" s="56">
        <v>0</v>
      </c>
      <c r="FC159" s="56">
        <v>13500</v>
      </c>
      <c r="FD159" s="56">
        <v>0</v>
      </c>
      <c r="FE159" s="56">
        <v>500</v>
      </c>
      <c r="FF159" s="56">
        <v>129826</v>
      </c>
      <c r="FG159" s="56">
        <v>19000</v>
      </c>
      <c r="FH159" s="56">
        <v>42000</v>
      </c>
      <c r="FI159" s="56">
        <v>50000</v>
      </c>
      <c r="FJ159" s="56">
        <v>14051</v>
      </c>
      <c r="FK159" s="56">
        <v>0</v>
      </c>
      <c r="FL159" s="56">
        <v>808652</v>
      </c>
      <c r="FM159" s="56">
        <v>4943</v>
      </c>
      <c r="FN159" s="56">
        <v>0</v>
      </c>
      <c r="FO159" s="56">
        <v>450</v>
      </c>
      <c r="FP159" s="56">
        <v>8665</v>
      </c>
      <c r="FQ159" s="56">
        <v>0</v>
      </c>
      <c r="FR159" s="56">
        <v>19455</v>
      </c>
      <c r="FS159" s="56">
        <v>0</v>
      </c>
      <c r="FT159" s="56">
        <v>10123</v>
      </c>
      <c r="FU159" s="56">
        <v>0</v>
      </c>
      <c r="FV159" s="56">
        <v>43636</v>
      </c>
      <c r="FW159" s="56">
        <v>765016</v>
      </c>
      <c r="FX159" s="56">
        <v>0</v>
      </c>
      <c r="FY159" s="56">
        <v>544638</v>
      </c>
      <c r="FZ159" s="56">
        <v>25000</v>
      </c>
      <c r="GA159" s="56">
        <v>100000</v>
      </c>
      <c r="GB159" s="56">
        <v>111000</v>
      </c>
      <c r="GC159" s="56">
        <v>780638</v>
      </c>
      <c r="GD159" s="56">
        <v>25000</v>
      </c>
      <c r="GE159" s="56">
        <v>755638</v>
      </c>
      <c r="GF159" s="56">
        <v>0</v>
      </c>
      <c r="GG159" s="56">
        <v>0</v>
      </c>
      <c r="GH159" s="56">
        <v>0</v>
      </c>
      <c r="GI159" s="56">
        <v>0</v>
      </c>
      <c r="GJ159" s="56">
        <v>0</v>
      </c>
      <c r="GK159" s="56">
        <v>0</v>
      </c>
      <c r="GL159" s="56">
        <v>0</v>
      </c>
      <c r="GM159" s="56">
        <v>0</v>
      </c>
      <c r="GN159" s="56" t="s">
        <v>554</v>
      </c>
      <c r="GO159" s="56" t="s">
        <v>554</v>
      </c>
      <c r="GP159" s="56" t="s">
        <v>3436</v>
      </c>
      <c r="GQ159" s="56" t="s">
        <v>554</v>
      </c>
      <c r="GR159" s="56" t="s">
        <v>554</v>
      </c>
      <c r="GS159" s="56" t="s">
        <v>554</v>
      </c>
      <c r="GT159" s="56" t="s">
        <v>554</v>
      </c>
      <c r="GU159" s="56" t="s">
        <v>7484</v>
      </c>
      <c r="GW159" s="56">
        <v>8</v>
      </c>
      <c r="GX159" s="56">
        <v>1</v>
      </c>
      <c r="GY159" s="56">
        <v>7</v>
      </c>
      <c r="GZ159" s="56">
        <v>2</v>
      </c>
      <c r="HA159" s="56">
        <v>0</v>
      </c>
      <c r="HB159" s="56">
        <v>0</v>
      </c>
    </row>
    <row r="160" spans="1:210" ht="12.75" customHeight="1" x14ac:dyDescent="0.3">
      <c r="A160" s="56" t="s">
        <v>728</v>
      </c>
      <c r="B160" s="423">
        <v>3</v>
      </c>
      <c r="C160" s="397" t="s">
        <v>729</v>
      </c>
      <c r="D160" s="56" t="s">
        <v>5891</v>
      </c>
      <c r="E160" s="56" t="s">
        <v>2990</v>
      </c>
      <c r="F160" s="398" t="s">
        <v>900</v>
      </c>
      <c r="G160" s="397">
        <v>31</v>
      </c>
      <c r="H160" s="397">
        <v>0</v>
      </c>
      <c r="I160" s="56" t="s">
        <v>810</v>
      </c>
      <c r="J160" s="56" t="s">
        <v>38</v>
      </c>
      <c r="L160" s="56" t="s">
        <v>515</v>
      </c>
      <c r="M160" s="56" t="s">
        <v>554</v>
      </c>
      <c r="N160" s="56" t="s">
        <v>554</v>
      </c>
      <c r="O160" s="56" t="s">
        <v>554</v>
      </c>
      <c r="P160" s="56" t="s">
        <v>554</v>
      </c>
      <c r="Q160" s="56" t="s">
        <v>554</v>
      </c>
      <c r="R160" s="56" t="s">
        <v>554</v>
      </c>
      <c r="S160" s="56" t="s">
        <v>554</v>
      </c>
      <c r="T160" s="56" t="s">
        <v>554</v>
      </c>
      <c r="U160" s="56" t="s">
        <v>554</v>
      </c>
      <c r="V160" s="56" t="s">
        <v>554</v>
      </c>
      <c r="W160" s="56" t="s">
        <v>554</v>
      </c>
      <c r="X160" s="56" t="s">
        <v>554</v>
      </c>
      <c r="Y160" s="56" t="s">
        <v>554</v>
      </c>
      <c r="Z160" s="56" t="s">
        <v>554</v>
      </c>
      <c r="AA160" s="56" t="s">
        <v>554</v>
      </c>
      <c r="AB160" s="56" t="s">
        <v>554</v>
      </c>
      <c r="AC160" s="56" t="s">
        <v>554</v>
      </c>
      <c r="AD160" s="56" t="s">
        <v>554</v>
      </c>
      <c r="AE160" s="56" t="s">
        <v>554</v>
      </c>
      <c r="AF160" s="56" t="s">
        <v>554</v>
      </c>
      <c r="AG160" s="56" t="s">
        <v>554</v>
      </c>
      <c r="AH160" s="56" t="s">
        <v>554</v>
      </c>
      <c r="AI160" s="56" t="s">
        <v>554</v>
      </c>
      <c r="AJ160" s="56" t="s">
        <v>554</v>
      </c>
      <c r="AK160" s="56" t="s">
        <v>554</v>
      </c>
      <c r="AL160" s="56" t="s">
        <v>554</v>
      </c>
      <c r="AM160" s="56" t="s">
        <v>554</v>
      </c>
      <c r="AN160" s="56" t="s">
        <v>554</v>
      </c>
      <c r="AO160" s="56" t="s">
        <v>554</v>
      </c>
      <c r="AP160" s="56" t="s">
        <v>554</v>
      </c>
      <c r="AQ160" s="56" t="s">
        <v>554</v>
      </c>
      <c r="AR160" s="56" t="s">
        <v>554</v>
      </c>
      <c r="AS160" s="56" t="s">
        <v>554</v>
      </c>
      <c r="AT160" s="56" t="s">
        <v>554</v>
      </c>
      <c r="AU160" s="56" t="s">
        <v>554</v>
      </c>
      <c r="AV160" s="56" t="s">
        <v>554</v>
      </c>
      <c r="AW160" s="56" t="s">
        <v>554</v>
      </c>
      <c r="AX160" s="56" t="s">
        <v>554</v>
      </c>
      <c r="AY160" s="56" t="s">
        <v>554</v>
      </c>
      <c r="AZ160" s="56" t="s">
        <v>554</v>
      </c>
      <c r="BA160" s="56" t="s">
        <v>554</v>
      </c>
      <c r="BB160" s="56" t="s">
        <v>554</v>
      </c>
      <c r="BC160" s="56" t="s">
        <v>554</v>
      </c>
      <c r="BD160" s="56" t="s">
        <v>554</v>
      </c>
      <c r="BE160" s="56" t="s">
        <v>554</v>
      </c>
      <c r="BF160" s="56" t="s">
        <v>554</v>
      </c>
      <c r="BG160" s="56" t="s">
        <v>554</v>
      </c>
      <c r="BH160" s="56" t="s">
        <v>554</v>
      </c>
      <c r="BI160" s="56" t="s">
        <v>554</v>
      </c>
      <c r="BJ160" s="56" t="s">
        <v>554</v>
      </c>
      <c r="BK160" s="56" t="s">
        <v>554</v>
      </c>
      <c r="BL160" s="56" t="s">
        <v>554</v>
      </c>
      <c r="BM160" s="56" t="s">
        <v>554</v>
      </c>
      <c r="BN160" s="56" t="s">
        <v>554</v>
      </c>
      <c r="BO160" s="56" t="s">
        <v>554</v>
      </c>
      <c r="BP160" s="56" t="s">
        <v>554</v>
      </c>
      <c r="BQ160" s="56" t="s">
        <v>554</v>
      </c>
      <c r="BR160" s="56" t="s">
        <v>554</v>
      </c>
      <c r="BS160" s="56" t="s">
        <v>554</v>
      </c>
      <c r="BT160" s="56" t="s">
        <v>554</v>
      </c>
      <c r="BU160" s="56" t="s">
        <v>554</v>
      </c>
      <c r="BV160" s="56" t="s">
        <v>554</v>
      </c>
      <c r="BW160" s="56" t="s">
        <v>554</v>
      </c>
      <c r="BX160" s="56" t="s">
        <v>554</v>
      </c>
      <c r="BY160" s="56" t="s">
        <v>554</v>
      </c>
      <c r="BZ160" s="56" t="s">
        <v>554</v>
      </c>
      <c r="CA160" s="56" t="s">
        <v>554</v>
      </c>
      <c r="CB160" s="56" t="s">
        <v>554</v>
      </c>
      <c r="CC160" s="56" t="s">
        <v>554</v>
      </c>
      <c r="CD160" s="56" t="s">
        <v>554</v>
      </c>
      <c r="CE160" s="56" t="s">
        <v>554</v>
      </c>
      <c r="CF160" s="56" t="s">
        <v>554</v>
      </c>
      <c r="CG160" s="56" t="s">
        <v>554</v>
      </c>
      <c r="CH160" s="56" t="s">
        <v>554</v>
      </c>
      <c r="CI160" s="56" t="s">
        <v>554</v>
      </c>
      <c r="CJ160" s="56" t="s">
        <v>554</v>
      </c>
      <c r="CK160" s="56" t="s">
        <v>554</v>
      </c>
      <c r="CL160" s="56" t="s">
        <v>554</v>
      </c>
      <c r="CM160" s="56" t="s">
        <v>554</v>
      </c>
      <c r="CN160" s="56" t="s">
        <v>554</v>
      </c>
      <c r="CO160" s="56" t="s">
        <v>554</v>
      </c>
      <c r="CP160" s="56" t="s">
        <v>554</v>
      </c>
      <c r="CQ160" s="56" t="s">
        <v>554</v>
      </c>
      <c r="CR160" s="56" t="s">
        <v>554</v>
      </c>
      <c r="CS160" s="56" t="s">
        <v>554</v>
      </c>
      <c r="CT160" s="56" t="s">
        <v>554</v>
      </c>
      <c r="CU160" s="56" t="s">
        <v>554</v>
      </c>
      <c r="DA160" s="56" t="s">
        <v>554</v>
      </c>
      <c r="DB160" s="56" t="s">
        <v>554</v>
      </c>
      <c r="DC160" s="56" t="s">
        <v>554</v>
      </c>
      <c r="DD160" s="56" t="s">
        <v>554</v>
      </c>
      <c r="DE160" s="56" t="s">
        <v>554</v>
      </c>
      <c r="DF160" s="56" t="s">
        <v>554</v>
      </c>
      <c r="DG160" s="56" t="s">
        <v>554</v>
      </c>
      <c r="DH160" s="56" t="s">
        <v>554</v>
      </c>
      <c r="DI160" s="56" t="s">
        <v>554</v>
      </c>
      <c r="DJ160" s="56" t="s">
        <v>554</v>
      </c>
      <c r="DK160" s="56" t="s">
        <v>554</v>
      </c>
      <c r="DL160" s="56" t="s">
        <v>554</v>
      </c>
      <c r="DM160" s="56" t="s">
        <v>554</v>
      </c>
      <c r="DN160" s="56" t="s">
        <v>554</v>
      </c>
      <c r="DO160" s="56" t="s">
        <v>554</v>
      </c>
      <c r="DP160" s="56" t="s">
        <v>554</v>
      </c>
      <c r="DQ160" s="56" t="s">
        <v>554</v>
      </c>
      <c r="DR160" s="56" t="s">
        <v>554</v>
      </c>
      <c r="DS160" s="56" t="s">
        <v>554</v>
      </c>
      <c r="DT160" s="56" t="s">
        <v>554</v>
      </c>
      <c r="DU160" s="56" t="s">
        <v>554</v>
      </c>
      <c r="DV160" s="56" t="s">
        <v>554</v>
      </c>
      <c r="DW160" s="56" t="s">
        <v>554</v>
      </c>
      <c r="DX160" s="56" t="s">
        <v>554</v>
      </c>
      <c r="DY160" s="56" t="s">
        <v>554</v>
      </c>
      <c r="DZ160" s="56" t="s">
        <v>554</v>
      </c>
      <c r="EA160" s="56" t="s">
        <v>554</v>
      </c>
      <c r="EB160" s="56" t="s">
        <v>554</v>
      </c>
      <c r="EC160" s="56" t="s">
        <v>554</v>
      </c>
      <c r="ED160" s="56" t="s">
        <v>554</v>
      </c>
      <c r="EE160" s="56" t="s">
        <v>554</v>
      </c>
      <c r="EF160" s="56" t="s">
        <v>554</v>
      </c>
      <c r="EG160" s="56" t="s">
        <v>554</v>
      </c>
      <c r="EH160" s="56" t="s">
        <v>554</v>
      </c>
      <c r="EI160" s="56" t="s">
        <v>554</v>
      </c>
      <c r="EJ160" s="56" t="s">
        <v>554</v>
      </c>
      <c r="EK160" s="56" t="s">
        <v>554</v>
      </c>
      <c r="EL160" s="56" t="s">
        <v>554</v>
      </c>
      <c r="EM160" s="56" t="s">
        <v>554</v>
      </c>
      <c r="EN160" s="56" t="s">
        <v>554</v>
      </c>
      <c r="EO160" s="56" t="s">
        <v>554</v>
      </c>
      <c r="EP160" s="56" t="s">
        <v>554</v>
      </c>
      <c r="EQ160" s="56" t="s">
        <v>554</v>
      </c>
      <c r="ER160" s="56" t="s">
        <v>554</v>
      </c>
      <c r="ES160" s="56" t="s">
        <v>554</v>
      </c>
      <c r="ET160" s="56" t="s">
        <v>554</v>
      </c>
      <c r="EU160" s="56" t="s">
        <v>554</v>
      </c>
      <c r="EV160" s="56" t="s">
        <v>554</v>
      </c>
      <c r="EW160" s="56" t="s">
        <v>554</v>
      </c>
      <c r="EX160" s="56" t="s">
        <v>554</v>
      </c>
      <c r="EY160" s="56" t="s">
        <v>554</v>
      </c>
      <c r="EZ160" s="56" t="s">
        <v>554</v>
      </c>
      <c r="FA160" s="56" t="s">
        <v>554</v>
      </c>
      <c r="FB160" s="56" t="s">
        <v>554</v>
      </c>
      <c r="FC160" s="56" t="s">
        <v>554</v>
      </c>
      <c r="FD160" s="56" t="s">
        <v>554</v>
      </c>
      <c r="FE160" s="56" t="s">
        <v>554</v>
      </c>
      <c r="FF160" s="56" t="s">
        <v>554</v>
      </c>
      <c r="FG160" s="56" t="s">
        <v>554</v>
      </c>
      <c r="FH160" s="56" t="s">
        <v>554</v>
      </c>
      <c r="FI160" s="56" t="s">
        <v>554</v>
      </c>
      <c r="FJ160" s="56" t="s">
        <v>554</v>
      </c>
      <c r="FK160" s="56" t="s">
        <v>554</v>
      </c>
      <c r="FL160" s="56" t="s">
        <v>554</v>
      </c>
      <c r="FM160" s="56" t="s">
        <v>554</v>
      </c>
      <c r="FN160" s="56" t="s">
        <v>554</v>
      </c>
      <c r="FO160" s="56" t="s">
        <v>554</v>
      </c>
      <c r="FP160" s="56" t="s">
        <v>554</v>
      </c>
      <c r="FQ160" s="56" t="s">
        <v>554</v>
      </c>
      <c r="FR160" s="56" t="s">
        <v>554</v>
      </c>
      <c r="FS160" s="56" t="s">
        <v>554</v>
      </c>
      <c r="FT160" s="56" t="s">
        <v>554</v>
      </c>
      <c r="FU160" s="56" t="s">
        <v>554</v>
      </c>
      <c r="FV160" s="56" t="s">
        <v>554</v>
      </c>
      <c r="FW160" s="56" t="s">
        <v>554</v>
      </c>
      <c r="FX160" s="56" t="s">
        <v>554</v>
      </c>
      <c r="FY160" s="56" t="s">
        <v>554</v>
      </c>
      <c r="FZ160" s="56" t="s">
        <v>554</v>
      </c>
      <c r="GA160" s="56" t="s">
        <v>554</v>
      </c>
      <c r="GB160" s="56" t="s">
        <v>554</v>
      </c>
      <c r="GC160" s="56" t="s">
        <v>554</v>
      </c>
      <c r="GD160" s="56" t="s">
        <v>554</v>
      </c>
      <c r="GE160" s="56" t="s">
        <v>554</v>
      </c>
      <c r="GF160" s="56" t="s">
        <v>554</v>
      </c>
      <c r="GG160" s="56" t="s">
        <v>554</v>
      </c>
      <c r="GH160" s="56" t="s">
        <v>554</v>
      </c>
      <c r="GI160" s="56" t="s">
        <v>554</v>
      </c>
      <c r="GJ160" s="56" t="s">
        <v>554</v>
      </c>
      <c r="GK160" s="56" t="s">
        <v>554</v>
      </c>
      <c r="GL160" s="56" t="s">
        <v>554</v>
      </c>
      <c r="GM160" s="56" t="s">
        <v>554</v>
      </c>
      <c r="GN160" s="56" t="s">
        <v>554</v>
      </c>
      <c r="GO160" s="56" t="s">
        <v>554</v>
      </c>
      <c r="GP160" s="56" t="s">
        <v>554</v>
      </c>
      <c r="GQ160" s="56" t="s">
        <v>554</v>
      </c>
      <c r="GR160" s="56" t="s">
        <v>554</v>
      </c>
      <c r="GS160" s="56" t="s">
        <v>554</v>
      </c>
      <c r="GT160" s="56" t="s">
        <v>554</v>
      </c>
      <c r="GU160" s="56" t="s">
        <v>554</v>
      </c>
      <c r="GW160" s="56" t="s">
        <v>554</v>
      </c>
      <c r="GX160" s="56" t="s">
        <v>554</v>
      </c>
      <c r="GY160" s="56" t="s">
        <v>554</v>
      </c>
      <c r="GZ160" s="56" t="s">
        <v>554</v>
      </c>
      <c r="HA160" s="56" t="s">
        <v>554</v>
      </c>
      <c r="HB160" s="56" t="s">
        <v>554</v>
      </c>
    </row>
    <row r="161" spans="1:210" ht="12.75" customHeight="1" x14ac:dyDescent="0.3">
      <c r="A161" s="56" t="s">
        <v>728</v>
      </c>
      <c r="B161" s="423">
        <v>4</v>
      </c>
      <c r="C161" s="397" t="s">
        <v>729</v>
      </c>
      <c r="D161" s="56" t="s">
        <v>5892</v>
      </c>
      <c r="E161" s="56" t="s">
        <v>2991</v>
      </c>
      <c r="F161" s="398" t="s">
        <v>900</v>
      </c>
      <c r="G161" s="397">
        <v>44</v>
      </c>
      <c r="H161" s="397">
        <v>0</v>
      </c>
      <c r="I161" s="56" t="s">
        <v>6476</v>
      </c>
      <c r="J161" s="56" t="s">
        <v>38</v>
      </c>
      <c r="L161" s="56" t="s">
        <v>409</v>
      </c>
      <c r="M161" s="56" t="s">
        <v>554</v>
      </c>
      <c r="N161" s="56" t="s">
        <v>554</v>
      </c>
      <c r="O161" s="56" t="s">
        <v>554</v>
      </c>
      <c r="P161" s="56" t="s">
        <v>554</v>
      </c>
      <c r="Q161" s="56" t="s">
        <v>554</v>
      </c>
      <c r="R161" s="56" t="s">
        <v>554</v>
      </c>
      <c r="S161" s="56" t="s">
        <v>554</v>
      </c>
      <c r="T161" s="56" t="s">
        <v>554</v>
      </c>
      <c r="U161" s="56" t="s">
        <v>554</v>
      </c>
      <c r="V161" s="56" t="s">
        <v>554</v>
      </c>
      <c r="W161" s="56" t="s">
        <v>554</v>
      </c>
      <c r="X161" s="56" t="s">
        <v>554</v>
      </c>
      <c r="Y161" s="56" t="s">
        <v>554</v>
      </c>
      <c r="Z161" s="56" t="s">
        <v>554</v>
      </c>
      <c r="AA161" s="56" t="s">
        <v>554</v>
      </c>
      <c r="AB161" s="56" t="s">
        <v>554</v>
      </c>
      <c r="AC161" s="56" t="s">
        <v>554</v>
      </c>
      <c r="AD161" s="56" t="s">
        <v>554</v>
      </c>
      <c r="AE161" s="56" t="s">
        <v>554</v>
      </c>
      <c r="AF161" s="56" t="s">
        <v>554</v>
      </c>
      <c r="AG161" s="56" t="s">
        <v>554</v>
      </c>
      <c r="AH161" s="56" t="s">
        <v>554</v>
      </c>
      <c r="AI161" s="56" t="s">
        <v>554</v>
      </c>
      <c r="AJ161" s="56" t="s">
        <v>554</v>
      </c>
      <c r="AK161" s="56" t="s">
        <v>554</v>
      </c>
      <c r="AL161" s="56" t="s">
        <v>554</v>
      </c>
      <c r="AM161" s="56" t="s">
        <v>554</v>
      </c>
      <c r="AN161" s="56" t="s">
        <v>554</v>
      </c>
      <c r="AO161" s="56" t="s">
        <v>554</v>
      </c>
      <c r="AP161" s="56" t="s">
        <v>554</v>
      </c>
      <c r="AQ161" s="56" t="s">
        <v>554</v>
      </c>
      <c r="AR161" s="56" t="s">
        <v>554</v>
      </c>
      <c r="AS161" s="56" t="s">
        <v>554</v>
      </c>
      <c r="AT161" s="56" t="s">
        <v>554</v>
      </c>
      <c r="AU161" s="56" t="s">
        <v>554</v>
      </c>
      <c r="AV161" s="56" t="s">
        <v>554</v>
      </c>
      <c r="AW161" s="56" t="s">
        <v>554</v>
      </c>
      <c r="AX161" s="56" t="s">
        <v>554</v>
      </c>
      <c r="AY161" s="56" t="s">
        <v>554</v>
      </c>
      <c r="AZ161" s="56" t="s">
        <v>554</v>
      </c>
      <c r="BA161" s="56" t="s">
        <v>554</v>
      </c>
      <c r="BB161" s="56" t="s">
        <v>554</v>
      </c>
      <c r="BC161" s="56" t="s">
        <v>554</v>
      </c>
      <c r="BD161" s="56" t="s">
        <v>554</v>
      </c>
      <c r="BE161" s="56" t="s">
        <v>554</v>
      </c>
      <c r="BF161" s="56" t="s">
        <v>554</v>
      </c>
      <c r="BG161" s="56" t="s">
        <v>554</v>
      </c>
      <c r="BH161" s="56" t="s">
        <v>554</v>
      </c>
      <c r="BI161" s="56" t="s">
        <v>554</v>
      </c>
      <c r="BJ161" s="56" t="s">
        <v>554</v>
      </c>
      <c r="BK161" s="56" t="s">
        <v>554</v>
      </c>
      <c r="BL161" s="56" t="s">
        <v>554</v>
      </c>
      <c r="BM161" s="56" t="s">
        <v>554</v>
      </c>
      <c r="BN161" s="56" t="s">
        <v>554</v>
      </c>
      <c r="BO161" s="56" t="s">
        <v>554</v>
      </c>
      <c r="BP161" s="56" t="s">
        <v>554</v>
      </c>
      <c r="BQ161" s="56" t="s">
        <v>554</v>
      </c>
      <c r="BR161" s="56" t="s">
        <v>554</v>
      </c>
      <c r="BS161" s="56" t="s">
        <v>554</v>
      </c>
      <c r="BT161" s="56" t="s">
        <v>554</v>
      </c>
      <c r="BU161" s="56" t="s">
        <v>554</v>
      </c>
      <c r="BV161" s="56" t="s">
        <v>554</v>
      </c>
      <c r="BW161" s="56" t="s">
        <v>554</v>
      </c>
      <c r="BX161" s="56" t="s">
        <v>554</v>
      </c>
      <c r="BY161" s="56" t="s">
        <v>554</v>
      </c>
      <c r="BZ161" s="56" t="s">
        <v>554</v>
      </c>
      <c r="CA161" s="56" t="s">
        <v>554</v>
      </c>
      <c r="CB161" s="56" t="s">
        <v>554</v>
      </c>
      <c r="CC161" s="56" t="s">
        <v>554</v>
      </c>
      <c r="CD161" s="56" t="s">
        <v>554</v>
      </c>
      <c r="CE161" s="56" t="s">
        <v>554</v>
      </c>
      <c r="CF161" s="56" t="s">
        <v>554</v>
      </c>
      <c r="CG161" s="56" t="s">
        <v>554</v>
      </c>
      <c r="CH161" s="56" t="s">
        <v>554</v>
      </c>
      <c r="CI161" s="56" t="s">
        <v>554</v>
      </c>
      <c r="CJ161" s="56" t="s">
        <v>554</v>
      </c>
      <c r="CK161" s="56" t="s">
        <v>554</v>
      </c>
      <c r="CL161" s="56" t="s">
        <v>554</v>
      </c>
      <c r="CM161" s="56" t="s">
        <v>554</v>
      </c>
      <c r="CN161" s="56" t="s">
        <v>554</v>
      </c>
      <c r="CO161" s="56" t="s">
        <v>554</v>
      </c>
      <c r="CP161" s="56" t="s">
        <v>554</v>
      </c>
      <c r="CQ161" s="56" t="s">
        <v>554</v>
      </c>
      <c r="CR161" s="56" t="s">
        <v>554</v>
      </c>
      <c r="CS161" s="56" t="s">
        <v>554</v>
      </c>
      <c r="CT161" s="56" t="s">
        <v>554</v>
      </c>
      <c r="CU161" s="56" t="s">
        <v>554</v>
      </c>
      <c r="DA161" s="56" t="s">
        <v>554</v>
      </c>
      <c r="DB161" s="56" t="s">
        <v>554</v>
      </c>
      <c r="DC161" s="56" t="s">
        <v>554</v>
      </c>
      <c r="DD161" s="56" t="s">
        <v>554</v>
      </c>
      <c r="DE161" s="56" t="s">
        <v>554</v>
      </c>
      <c r="DF161" s="56" t="s">
        <v>554</v>
      </c>
      <c r="DG161" s="56" t="s">
        <v>554</v>
      </c>
      <c r="DH161" s="56" t="s">
        <v>554</v>
      </c>
      <c r="DI161" s="56" t="s">
        <v>554</v>
      </c>
      <c r="DJ161" s="56" t="s">
        <v>554</v>
      </c>
      <c r="DK161" s="56" t="s">
        <v>554</v>
      </c>
      <c r="DL161" s="56" t="s">
        <v>554</v>
      </c>
      <c r="DM161" s="56" t="s">
        <v>554</v>
      </c>
      <c r="DN161" s="56" t="s">
        <v>554</v>
      </c>
      <c r="DO161" s="56" t="s">
        <v>554</v>
      </c>
      <c r="DP161" s="56" t="s">
        <v>554</v>
      </c>
      <c r="DQ161" s="56" t="s">
        <v>554</v>
      </c>
      <c r="DR161" s="56" t="s">
        <v>554</v>
      </c>
      <c r="DS161" s="56" t="s">
        <v>554</v>
      </c>
      <c r="DT161" s="56" t="s">
        <v>554</v>
      </c>
      <c r="DU161" s="56" t="s">
        <v>554</v>
      </c>
      <c r="DV161" s="56" t="s">
        <v>554</v>
      </c>
      <c r="DW161" s="56" t="s">
        <v>554</v>
      </c>
      <c r="DX161" s="56" t="s">
        <v>554</v>
      </c>
      <c r="DY161" s="56" t="s">
        <v>554</v>
      </c>
      <c r="DZ161" s="56" t="s">
        <v>554</v>
      </c>
      <c r="EA161" s="56" t="s">
        <v>554</v>
      </c>
      <c r="EB161" s="56" t="s">
        <v>554</v>
      </c>
      <c r="EC161" s="56" t="s">
        <v>554</v>
      </c>
      <c r="ED161" s="56" t="s">
        <v>554</v>
      </c>
      <c r="EE161" s="56" t="s">
        <v>554</v>
      </c>
      <c r="EF161" s="56" t="s">
        <v>554</v>
      </c>
      <c r="EG161" s="56" t="s">
        <v>554</v>
      </c>
      <c r="EH161" s="56" t="s">
        <v>554</v>
      </c>
      <c r="EI161" s="56" t="s">
        <v>554</v>
      </c>
      <c r="EJ161" s="56" t="s">
        <v>554</v>
      </c>
      <c r="EK161" s="56" t="s">
        <v>554</v>
      </c>
      <c r="EL161" s="56" t="s">
        <v>554</v>
      </c>
      <c r="EM161" s="56" t="s">
        <v>554</v>
      </c>
      <c r="EN161" s="56" t="s">
        <v>554</v>
      </c>
      <c r="EO161" s="56" t="s">
        <v>554</v>
      </c>
      <c r="EP161" s="56" t="s">
        <v>554</v>
      </c>
      <c r="EQ161" s="56" t="s">
        <v>554</v>
      </c>
      <c r="ER161" s="56" t="s">
        <v>554</v>
      </c>
      <c r="ES161" s="56" t="s">
        <v>554</v>
      </c>
      <c r="ET161" s="56" t="s">
        <v>554</v>
      </c>
      <c r="EU161" s="56" t="s">
        <v>554</v>
      </c>
      <c r="EV161" s="56" t="s">
        <v>554</v>
      </c>
      <c r="EW161" s="56" t="s">
        <v>554</v>
      </c>
      <c r="EX161" s="56" t="s">
        <v>554</v>
      </c>
      <c r="EY161" s="56" t="s">
        <v>554</v>
      </c>
      <c r="EZ161" s="56" t="s">
        <v>554</v>
      </c>
      <c r="FA161" s="56" t="s">
        <v>554</v>
      </c>
      <c r="FB161" s="56" t="s">
        <v>554</v>
      </c>
      <c r="FC161" s="56" t="s">
        <v>554</v>
      </c>
      <c r="FD161" s="56" t="s">
        <v>554</v>
      </c>
      <c r="FE161" s="56" t="s">
        <v>554</v>
      </c>
      <c r="FF161" s="56" t="s">
        <v>554</v>
      </c>
      <c r="FG161" s="56" t="s">
        <v>554</v>
      </c>
      <c r="FH161" s="56" t="s">
        <v>554</v>
      </c>
      <c r="FI161" s="56" t="s">
        <v>554</v>
      </c>
      <c r="FJ161" s="56" t="s">
        <v>554</v>
      </c>
      <c r="FK161" s="56" t="s">
        <v>554</v>
      </c>
      <c r="FL161" s="56" t="s">
        <v>554</v>
      </c>
      <c r="FM161" s="56" t="s">
        <v>554</v>
      </c>
      <c r="FN161" s="56" t="s">
        <v>554</v>
      </c>
      <c r="FO161" s="56" t="s">
        <v>554</v>
      </c>
      <c r="FP161" s="56" t="s">
        <v>554</v>
      </c>
      <c r="FQ161" s="56" t="s">
        <v>554</v>
      </c>
      <c r="FR161" s="56" t="s">
        <v>554</v>
      </c>
      <c r="FS161" s="56" t="s">
        <v>554</v>
      </c>
      <c r="FT161" s="56" t="s">
        <v>554</v>
      </c>
      <c r="FU161" s="56" t="s">
        <v>554</v>
      </c>
      <c r="FV161" s="56" t="s">
        <v>554</v>
      </c>
      <c r="FW161" s="56" t="s">
        <v>554</v>
      </c>
      <c r="FX161" s="56" t="s">
        <v>554</v>
      </c>
      <c r="FY161" s="56" t="s">
        <v>554</v>
      </c>
      <c r="FZ161" s="56" t="s">
        <v>554</v>
      </c>
      <c r="GA161" s="56" t="s">
        <v>554</v>
      </c>
      <c r="GB161" s="56" t="s">
        <v>554</v>
      </c>
      <c r="GC161" s="56" t="s">
        <v>554</v>
      </c>
      <c r="GD161" s="56" t="s">
        <v>554</v>
      </c>
      <c r="GE161" s="56" t="s">
        <v>554</v>
      </c>
      <c r="GF161" s="56" t="s">
        <v>554</v>
      </c>
      <c r="GG161" s="56" t="s">
        <v>554</v>
      </c>
      <c r="GH161" s="56" t="s">
        <v>554</v>
      </c>
      <c r="GI161" s="56" t="s">
        <v>554</v>
      </c>
      <c r="GJ161" s="56" t="s">
        <v>554</v>
      </c>
      <c r="GK161" s="56" t="s">
        <v>554</v>
      </c>
      <c r="GL161" s="56" t="s">
        <v>554</v>
      </c>
      <c r="GM161" s="56" t="s">
        <v>554</v>
      </c>
      <c r="GN161" s="56" t="s">
        <v>554</v>
      </c>
      <c r="GO161" s="56" t="s">
        <v>554</v>
      </c>
      <c r="GP161" s="56" t="s">
        <v>554</v>
      </c>
      <c r="GQ161" s="56" t="s">
        <v>554</v>
      </c>
      <c r="GR161" s="56" t="s">
        <v>554</v>
      </c>
      <c r="GS161" s="56" t="s">
        <v>554</v>
      </c>
      <c r="GT161" s="56" t="s">
        <v>554</v>
      </c>
      <c r="GU161" s="56" t="s">
        <v>554</v>
      </c>
      <c r="GW161" s="56" t="s">
        <v>554</v>
      </c>
      <c r="GX161" s="56" t="s">
        <v>554</v>
      </c>
      <c r="GY161" s="56" t="s">
        <v>554</v>
      </c>
      <c r="GZ161" s="56" t="s">
        <v>554</v>
      </c>
      <c r="HA161" s="56" t="s">
        <v>554</v>
      </c>
      <c r="HB161" s="56" t="s">
        <v>554</v>
      </c>
    </row>
    <row r="162" spans="1:210" ht="12.75" customHeight="1" x14ac:dyDescent="0.3">
      <c r="A162" s="56" t="s">
        <v>728</v>
      </c>
      <c r="B162" s="423">
        <v>5</v>
      </c>
      <c r="C162" s="397" t="s">
        <v>729</v>
      </c>
      <c r="D162" s="56" t="s">
        <v>5893</v>
      </c>
      <c r="E162" s="56" t="s">
        <v>2992</v>
      </c>
      <c r="F162" s="398" t="s">
        <v>900</v>
      </c>
      <c r="G162" s="397">
        <v>34</v>
      </c>
      <c r="H162" s="397">
        <v>0</v>
      </c>
      <c r="I162" s="56" t="s">
        <v>810</v>
      </c>
      <c r="J162" s="56" t="s">
        <v>38</v>
      </c>
      <c r="L162" s="56" t="s">
        <v>517</v>
      </c>
      <c r="M162" s="56" t="s">
        <v>554</v>
      </c>
      <c r="N162" s="56" t="s">
        <v>554</v>
      </c>
      <c r="O162" s="56" t="s">
        <v>554</v>
      </c>
      <c r="P162" s="56" t="s">
        <v>554</v>
      </c>
      <c r="Q162" s="56" t="s">
        <v>554</v>
      </c>
      <c r="R162" s="56" t="s">
        <v>554</v>
      </c>
      <c r="S162" s="56" t="s">
        <v>554</v>
      </c>
      <c r="T162" s="56" t="s">
        <v>554</v>
      </c>
      <c r="U162" s="56" t="s">
        <v>554</v>
      </c>
      <c r="V162" s="56" t="s">
        <v>554</v>
      </c>
      <c r="W162" s="56" t="s">
        <v>554</v>
      </c>
      <c r="X162" s="56" t="s">
        <v>554</v>
      </c>
      <c r="Y162" s="56" t="s">
        <v>554</v>
      </c>
      <c r="Z162" s="56" t="s">
        <v>554</v>
      </c>
      <c r="AA162" s="56" t="s">
        <v>554</v>
      </c>
      <c r="AB162" s="56" t="s">
        <v>554</v>
      </c>
      <c r="AC162" s="56" t="s">
        <v>554</v>
      </c>
      <c r="AD162" s="56" t="s">
        <v>554</v>
      </c>
      <c r="AE162" s="56" t="s">
        <v>554</v>
      </c>
      <c r="AF162" s="56" t="s">
        <v>554</v>
      </c>
      <c r="AG162" s="56" t="s">
        <v>554</v>
      </c>
      <c r="AH162" s="56" t="s">
        <v>554</v>
      </c>
      <c r="AI162" s="56" t="s">
        <v>554</v>
      </c>
      <c r="AJ162" s="56" t="s">
        <v>554</v>
      </c>
      <c r="AK162" s="56" t="s">
        <v>554</v>
      </c>
      <c r="AL162" s="56" t="s">
        <v>554</v>
      </c>
      <c r="AM162" s="56" t="s">
        <v>554</v>
      </c>
      <c r="AN162" s="56" t="s">
        <v>554</v>
      </c>
      <c r="AO162" s="56" t="s">
        <v>554</v>
      </c>
      <c r="AP162" s="56" t="s">
        <v>554</v>
      </c>
      <c r="AQ162" s="56" t="s">
        <v>554</v>
      </c>
      <c r="AR162" s="56" t="s">
        <v>554</v>
      </c>
      <c r="AS162" s="56" t="s">
        <v>554</v>
      </c>
      <c r="AT162" s="56" t="s">
        <v>554</v>
      </c>
      <c r="AU162" s="56" t="s">
        <v>554</v>
      </c>
      <c r="AV162" s="56" t="s">
        <v>554</v>
      </c>
      <c r="AW162" s="56" t="s">
        <v>554</v>
      </c>
      <c r="AX162" s="56" t="s">
        <v>554</v>
      </c>
      <c r="AY162" s="56" t="s">
        <v>554</v>
      </c>
      <c r="AZ162" s="56" t="s">
        <v>554</v>
      </c>
      <c r="BA162" s="56" t="s">
        <v>554</v>
      </c>
      <c r="BB162" s="56" t="s">
        <v>554</v>
      </c>
      <c r="BC162" s="56" t="s">
        <v>554</v>
      </c>
      <c r="BD162" s="56" t="s">
        <v>554</v>
      </c>
      <c r="BE162" s="56" t="s">
        <v>554</v>
      </c>
      <c r="BF162" s="56" t="s">
        <v>554</v>
      </c>
      <c r="BG162" s="56" t="s">
        <v>554</v>
      </c>
      <c r="BH162" s="56" t="s">
        <v>554</v>
      </c>
      <c r="BI162" s="56" t="s">
        <v>554</v>
      </c>
      <c r="BJ162" s="56" t="s">
        <v>554</v>
      </c>
      <c r="BK162" s="56" t="s">
        <v>554</v>
      </c>
      <c r="BL162" s="56" t="s">
        <v>554</v>
      </c>
      <c r="BM162" s="56" t="s">
        <v>554</v>
      </c>
      <c r="BN162" s="56" t="s">
        <v>554</v>
      </c>
      <c r="BO162" s="56" t="s">
        <v>554</v>
      </c>
      <c r="BP162" s="56" t="s">
        <v>554</v>
      </c>
      <c r="BQ162" s="56" t="s">
        <v>554</v>
      </c>
      <c r="BR162" s="56" t="s">
        <v>554</v>
      </c>
      <c r="BS162" s="56" t="s">
        <v>554</v>
      </c>
      <c r="BT162" s="56" t="s">
        <v>554</v>
      </c>
      <c r="BU162" s="56" t="s">
        <v>554</v>
      </c>
      <c r="BV162" s="56" t="s">
        <v>554</v>
      </c>
      <c r="BW162" s="56" t="s">
        <v>554</v>
      </c>
      <c r="BX162" s="56" t="s">
        <v>554</v>
      </c>
      <c r="BY162" s="56" t="s">
        <v>554</v>
      </c>
      <c r="BZ162" s="56" t="s">
        <v>554</v>
      </c>
      <c r="CA162" s="56" t="s">
        <v>554</v>
      </c>
      <c r="CB162" s="56" t="s">
        <v>554</v>
      </c>
      <c r="CC162" s="56" t="s">
        <v>554</v>
      </c>
      <c r="CD162" s="56" t="s">
        <v>554</v>
      </c>
      <c r="CE162" s="56" t="s">
        <v>554</v>
      </c>
      <c r="CF162" s="56" t="s">
        <v>554</v>
      </c>
      <c r="CG162" s="56" t="s">
        <v>554</v>
      </c>
      <c r="CH162" s="56" t="s">
        <v>554</v>
      </c>
      <c r="CI162" s="56" t="s">
        <v>554</v>
      </c>
      <c r="CJ162" s="56" t="s">
        <v>554</v>
      </c>
      <c r="CK162" s="56" t="s">
        <v>554</v>
      </c>
      <c r="CL162" s="56" t="s">
        <v>554</v>
      </c>
      <c r="CM162" s="56" t="s">
        <v>554</v>
      </c>
      <c r="CN162" s="56" t="s">
        <v>554</v>
      </c>
      <c r="CO162" s="56" t="s">
        <v>554</v>
      </c>
      <c r="CP162" s="56" t="s">
        <v>554</v>
      </c>
      <c r="CQ162" s="56" t="s">
        <v>554</v>
      </c>
      <c r="CR162" s="56" t="s">
        <v>554</v>
      </c>
      <c r="CS162" s="56" t="s">
        <v>554</v>
      </c>
      <c r="CT162" s="56" t="s">
        <v>554</v>
      </c>
      <c r="CU162" s="56" t="s">
        <v>554</v>
      </c>
      <c r="DA162" s="56" t="s">
        <v>554</v>
      </c>
      <c r="DB162" s="56" t="s">
        <v>554</v>
      </c>
      <c r="DC162" s="56" t="s">
        <v>554</v>
      </c>
      <c r="DD162" s="56" t="s">
        <v>554</v>
      </c>
      <c r="DE162" s="56" t="s">
        <v>554</v>
      </c>
      <c r="DF162" s="56" t="s">
        <v>554</v>
      </c>
      <c r="DG162" s="56" t="s">
        <v>554</v>
      </c>
      <c r="DH162" s="56" t="s">
        <v>554</v>
      </c>
      <c r="DI162" s="56" t="s">
        <v>554</v>
      </c>
      <c r="DJ162" s="56" t="s">
        <v>554</v>
      </c>
      <c r="DK162" s="56" t="s">
        <v>554</v>
      </c>
      <c r="DL162" s="56" t="s">
        <v>554</v>
      </c>
      <c r="DM162" s="56" t="s">
        <v>554</v>
      </c>
      <c r="DN162" s="56" t="s">
        <v>554</v>
      </c>
      <c r="DO162" s="56" t="s">
        <v>554</v>
      </c>
      <c r="DP162" s="56" t="s">
        <v>554</v>
      </c>
      <c r="DQ162" s="56" t="s">
        <v>554</v>
      </c>
      <c r="DR162" s="56" t="s">
        <v>554</v>
      </c>
      <c r="DS162" s="56" t="s">
        <v>554</v>
      </c>
      <c r="DT162" s="56" t="s">
        <v>554</v>
      </c>
      <c r="DU162" s="56" t="s">
        <v>554</v>
      </c>
      <c r="DV162" s="56" t="s">
        <v>554</v>
      </c>
      <c r="DW162" s="56" t="s">
        <v>554</v>
      </c>
      <c r="DX162" s="56" t="s">
        <v>554</v>
      </c>
      <c r="DY162" s="56" t="s">
        <v>554</v>
      </c>
      <c r="DZ162" s="56" t="s">
        <v>554</v>
      </c>
      <c r="EA162" s="56" t="s">
        <v>554</v>
      </c>
      <c r="EB162" s="56" t="s">
        <v>554</v>
      </c>
      <c r="EC162" s="56" t="s">
        <v>554</v>
      </c>
      <c r="ED162" s="56" t="s">
        <v>554</v>
      </c>
      <c r="EE162" s="56" t="s">
        <v>554</v>
      </c>
      <c r="EF162" s="56" t="s">
        <v>554</v>
      </c>
      <c r="EG162" s="56" t="s">
        <v>554</v>
      </c>
      <c r="EH162" s="56" t="s">
        <v>554</v>
      </c>
      <c r="EI162" s="56" t="s">
        <v>554</v>
      </c>
      <c r="EJ162" s="56" t="s">
        <v>554</v>
      </c>
      <c r="EK162" s="56" t="s">
        <v>554</v>
      </c>
      <c r="EL162" s="56" t="s">
        <v>554</v>
      </c>
      <c r="EM162" s="56" t="s">
        <v>554</v>
      </c>
      <c r="EN162" s="56" t="s">
        <v>554</v>
      </c>
      <c r="EO162" s="56" t="s">
        <v>554</v>
      </c>
      <c r="EP162" s="56" t="s">
        <v>554</v>
      </c>
      <c r="EQ162" s="56" t="s">
        <v>554</v>
      </c>
      <c r="ER162" s="56" t="s">
        <v>554</v>
      </c>
      <c r="ES162" s="56" t="s">
        <v>554</v>
      </c>
      <c r="ET162" s="56" t="s">
        <v>554</v>
      </c>
      <c r="EU162" s="56" t="s">
        <v>554</v>
      </c>
      <c r="EV162" s="56" t="s">
        <v>554</v>
      </c>
      <c r="EW162" s="56" t="s">
        <v>554</v>
      </c>
      <c r="EX162" s="56" t="s">
        <v>554</v>
      </c>
      <c r="EY162" s="56" t="s">
        <v>554</v>
      </c>
      <c r="EZ162" s="56" t="s">
        <v>554</v>
      </c>
      <c r="FA162" s="56" t="s">
        <v>554</v>
      </c>
      <c r="FB162" s="56" t="s">
        <v>554</v>
      </c>
      <c r="FC162" s="56" t="s">
        <v>554</v>
      </c>
      <c r="FD162" s="56" t="s">
        <v>554</v>
      </c>
      <c r="FE162" s="56" t="s">
        <v>554</v>
      </c>
      <c r="FF162" s="56" t="s">
        <v>554</v>
      </c>
      <c r="FG162" s="56" t="s">
        <v>554</v>
      </c>
      <c r="FH162" s="56" t="s">
        <v>554</v>
      </c>
      <c r="FI162" s="56" t="s">
        <v>554</v>
      </c>
      <c r="FJ162" s="56" t="s">
        <v>554</v>
      </c>
      <c r="FK162" s="56" t="s">
        <v>554</v>
      </c>
      <c r="FL162" s="56" t="s">
        <v>554</v>
      </c>
      <c r="FM162" s="56" t="s">
        <v>554</v>
      </c>
      <c r="FN162" s="56" t="s">
        <v>554</v>
      </c>
      <c r="FO162" s="56" t="s">
        <v>554</v>
      </c>
      <c r="FP162" s="56" t="s">
        <v>554</v>
      </c>
      <c r="FQ162" s="56" t="s">
        <v>554</v>
      </c>
      <c r="FR162" s="56" t="s">
        <v>554</v>
      </c>
      <c r="FS162" s="56" t="s">
        <v>554</v>
      </c>
      <c r="FT162" s="56" t="s">
        <v>554</v>
      </c>
      <c r="FU162" s="56" t="s">
        <v>554</v>
      </c>
      <c r="FV162" s="56" t="s">
        <v>554</v>
      </c>
      <c r="FW162" s="56" t="s">
        <v>554</v>
      </c>
      <c r="FX162" s="56" t="s">
        <v>554</v>
      </c>
      <c r="FY162" s="56" t="s">
        <v>554</v>
      </c>
      <c r="FZ162" s="56" t="s">
        <v>554</v>
      </c>
      <c r="GA162" s="56" t="s">
        <v>554</v>
      </c>
      <c r="GB162" s="56" t="s">
        <v>554</v>
      </c>
      <c r="GC162" s="56" t="s">
        <v>554</v>
      </c>
      <c r="GD162" s="56" t="s">
        <v>554</v>
      </c>
      <c r="GE162" s="56" t="s">
        <v>554</v>
      </c>
      <c r="GF162" s="56" t="s">
        <v>554</v>
      </c>
      <c r="GG162" s="56" t="s">
        <v>554</v>
      </c>
      <c r="GH162" s="56" t="s">
        <v>554</v>
      </c>
      <c r="GI162" s="56" t="s">
        <v>554</v>
      </c>
      <c r="GJ162" s="56" t="s">
        <v>554</v>
      </c>
      <c r="GK162" s="56" t="s">
        <v>554</v>
      </c>
      <c r="GL162" s="56" t="s">
        <v>554</v>
      </c>
      <c r="GM162" s="56" t="s">
        <v>554</v>
      </c>
      <c r="GN162" s="56" t="s">
        <v>554</v>
      </c>
      <c r="GO162" s="56" t="s">
        <v>554</v>
      </c>
      <c r="GP162" s="56" t="s">
        <v>554</v>
      </c>
      <c r="GQ162" s="56" t="s">
        <v>554</v>
      </c>
      <c r="GR162" s="56" t="s">
        <v>554</v>
      </c>
      <c r="GS162" s="56" t="s">
        <v>554</v>
      </c>
      <c r="GT162" s="56" t="s">
        <v>554</v>
      </c>
      <c r="GU162" s="56" t="s">
        <v>554</v>
      </c>
      <c r="GW162" s="56" t="s">
        <v>554</v>
      </c>
      <c r="GX162" s="56" t="s">
        <v>554</v>
      </c>
      <c r="GY162" s="56" t="s">
        <v>554</v>
      </c>
      <c r="GZ162" s="56" t="s">
        <v>554</v>
      </c>
      <c r="HA162" s="56" t="s">
        <v>554</v>
      </c>
      <c r="HB162" s="56" t="s">
        <v>554</v>
      </c>
    </row>
    <row r="163" spans="1:210" ht="12.75" customHeight="1" x14ac:dyDescent="0.3">
      <c r="A163" s="56" t="s">
        <v>728</v>
      </c>
      <c r="B163" s="423">
        <v>6</v>
      </c>
      <c r="C163" s="397" t="s">
        <v>729</v>
      </c>
      <c r="D163" s="56" t="s">
        <v>5894</v>
      </c>
      <c r="E163" s="56" t="s">
        <v>2993</v>
      </c>
      <c r="F163" s="398" t="s">
        <v>900</v>
      </c>
      <c r="G163" s="397">
        <v>25</v>
      </c>
      <c r="H163" s="397">
        <v>0</v>
      </c>
      <c r="I163" s="56" t="s">
        <v>810</v>
      </c>
      <c r="J163" s="56" t="s">
        <v>38</v>
      </c>
      <c r="L163" s="56" t="s">
        <v>518</v>
      </c>
      <c r="M163" s="56" t="s">
        <v>554</v>
      </c>
      <c r="N163" s="56" t="s">
        <v>554</v>
      </c>
      <c r="O163" s="56" t="s">
        <v>554</v>
      </c>
      <c r="P163" s="56" t="s">
        <v>554</v>
      </c>
      <c r="Q163" s="56" t="s">
        <v>554</v>
      </c>
      <c r="R163" s="56" t="s">
        <v>554</v>
      </c>
      <c r="S163" s="56" t="s">
        <v>554</v>
      </c>
      <c r="T163" s="56" t="s">
        <v>554</v>
      </c>
      <c r="U163" s="56" t="s">
        <v>554</v>
      </c>
      <c r="V163" s="56" t="s">
        <v>554</v>
      </c>
      <c r="W163" s="56" t="s">
        <v>554</v>
      </c>
      <c r="X163" s="56" t="s">
        <v>554</v>
      </c>
      <c r="Y163" s="56" t="s">
        <v>554</v>
      </c>
      <c r="Z163" s="56" t="s">
        <v>554</v>
      </c>
      <c r="AA163" s="56" t="s">
        <v>554</v>
      </c>
      <c r="AB163" s="56" t="s">
        <v>554</v>
      </c>
      <c r="AC163" s="56" t="s">
        <v>554</v>
      </c>
      <c r="AD163" s="56" t="s">
        <v>554</v>
      </c>
      <c r="AE163" s="56" t="s">
        <v>554</v>
      </c>
      <c r="AF163" s="56" t="s">
        <v>554</v>
      </c>
      <c r="AG163" s="56" t="s">
        <v>554</v>
      </c>
      <c r="AH163" s="56" t="s">
        <v>554</v>
      </c>
      <c r="AI163" s="56" t="s">
        <v>554</v>
      </c>
      <c r="AJ163" s="56" t="s">
        <v>554</v>
      </c>
      <c r="AK163" s="56" t="s">
        <v>554</v>
      </c>
      <c r="AL163" s="56" t="s">
        <v>554</v>
      </c>
      <c r="AM163" s="56" t="s">
        <v>554</v>
      </c>
      <c r="AN163" s="56" t="s">
        <v>554</v>
      </c>
      <c r="AO163" s="56" t="s">
        <v>554</v>
      </c>
      <c r="AP163" s="56" t="s">
        <v>554</v>
      </c>
      <c r="AQ163" s="56" t="s">
        <v>554</v>
      </c>
      <c r="AR163" s="56" t="s">
        <v>554</v>
      </c>
      <c r="AS163" s="56" t="s">
        <v>554</v>
      </c>
      <c r="AT163" s="56" t="s">
        <v>554</v>
      </c>
      <c r="AU163" s="56" t="s">
        <v>554</v>
      </c>
      <c r="AV163" s="56" t="s">
        <v>554</v>
      </c>
      <c r="AW163" s="56" t="s">
        <v>554</v>
      </c>
      <c r="AX163" s="56" t="s">
        <v>554</v>
      </c>
      <c r="AY163" s="56" t="s">
        <v>554</v>
      </c>
      <c r="AZ163" s="56" t="s">
        <v>554</v>
      </c>
      <c r="BA163" s="56" t="s">
        <v>554</v>
      </c>
      <c r="BB163" s="56" t="s">
        <v>554</v>
      </c>
      <c r="BC163" s="56" t="s">
        <v>554</v>
      </c>
      <c r="BD163" s="56" t="s">
        <v>554</v>
      </c>
      <c r="BE163" s="56" t="s">
        <v>554</v>
      </c>
      <c r="BF163" s="56" t="s">
        <v>554</v>
      </c>
      <c r="BG163" s="56" t="s">
        <v>554</v>
      </c>
      <c r="BH163" s="56" t="s">
        <v>554</v>
      </c>
      <c r="BI163" s="56" t="s">
        <v>554</v>
      </c>
      <c r="BJ163" s="56" t="s">
        <v>554</v>
      </c>
      <c r="BK163" s="56" t="s">
        <v>554</v>
      </c>
      <c r="BL163" s="56" t="s">
        <v>554</v>
      </c>
      <c r="BM163" s="56" t="s">
        <v>554</v>
      </c>
      <c r="BN163" s="56" t="s">
        <v>554</v>
      </c>
      <c r="BO163" s="56" t="s">
        <v>554</v>
      </c>
      <c r="BP163" s="56" t="s">
        <v>554</v>
      </c>
      <c r="BQ163" s="56" t="s">
        <v>554</v>
      </c>
      <c r="BR163" s="56" t="s">
        <v>554</v>
      </c>
      <c r="BS163" s="56" t="s">
        <v>554</v>
      </c>
      <c r="BT163" s="56" t="s">
        <v>554</v>
      </c>
      <c r="BU163" s="56" t="s">
        <v>554</v>
      </c>
      <c r="BV163" s="56" t="s">
        <v>554</v>
      </c>
      <c r="BW163" s="56" t="s">
        <v>554</v>
      </c>
      <c r="BX163" s="56" t="s">
        <v>554</v>
      </c>
      <c r="BY163" s="56" t="s">
        <v>554</v>
      </c>
      <c r="BZ163" s="56" t="s">
        <v>554</v>
      </c>
      <c r="CA163" s="56" t="s">
        <v>554</v>
      </c>
      <c r="CB163" s="56" t="s">
        <v>554</v>
      </c>
      <c r="CC163" s="56" t="s">
        <v>554</v>
      </c>
      <c r="CD163" s="56" t="s">
        <v>554</v>
      </c>
      <c r="CE163" s="56" t="s">
        <v>554</v>
      </c>
      <c r="CF163" s="56" t="s">
        <v>554</v>
      </c>
      <c r="CG163" s="56" t="s">
        <v>554</v>
      </c>
      <c r="CH163" s="56" t="s">
        <v>554</v>
      </c>
      <c r="CI163" s="56" t="s">
        <v>554</v>
      </c>
      <c r="CJ163" s="56" t="s">
        <v>554</v>
      </c>
      <c r="CK163" s="56" t="s">
        <v>554</v>
      </c>
      <c r="CL163" s="56" t="s">
        <v>554</v>
      </c>
      <c r="CM163" s="56" t="s">
        <v>554</v>
      </c>
      <c r="CN163" s="56" t="s">
        <v>554</v>
      </c>
      <c r="CO163" s="56" t="s">
        <v>554</v>
      </c>
      <c r="CP163" s="56" t="s">
        <v>554</v>
      </c>
      <c r="CQ163" s="56" t="s">
        <v>554</v>
      </c>
      <c r="CR163" s="56" t="s">
        <v>554</v>
      </c>
      <c r="CS163" s="56" t="s">
        <v>554</v>
      </c>
      <c r="CT163" s="56" t="s">
        <v>554</v>
      </c>
      <c r="CU163" s="56" t="s">
        <v>554</v>
      </c>
      <c r="DA163" s="56" t="s">
        <v>554</v>
      </c>
      <c r="DB163" s="56" t="s">
        <v>554</v>
      </c>
      <c r="DC163" s="56" t="s">
        <v>554</v>
      </c>
      <c r="DD163" s="56" t="s">
        <v>554</v>
      </c>
      <c r="DE163" s="56" t="s">
        <v>554</v>
      </c>
      <c r="DF163" s="56" t="s">
        <v>554</v>
      </c>
      <c r="DG163" s="56" t="s">
        <v>554</v>
      </c>
      <c r="DH163" s="56" t="s">
        <v>554</v>
      </c>
      <c r="DI163" s="56" t="s">
        <v>554</v>
      </c>
      <c r="DJ163" s="56" t="s">
        <v>554</v>
      </c>
      <c r="DK163" s="56" t="s">
        <v>554</v>
      </c>
      <c r="DL163" s="56" t="s">
        <v>554</v>
      </c>
      <c r="DM163" s="56" t="s">
        <v>554</v>
      </c>
      <c r="DN163" s="56" t="s">
        <v>554</v>
      </c>
      <c r="DO163" s="56" t="s">
        <v>554</v>
      </c>
      <c r="DP163" s="56" t="s">
        <v>554</v>
      </c>
      <c r="DQ163" s="56" t="s">
        <v>554</v>
      </c>
      <c r="DR163" s="56" t="s">
        <v>554</v>
      </c>
      <c r="DS163" s="56" t="s">
        <v>554</v>
      </c>
      <c r="DT163" s="56" t="s">
        <v>554</v>
      </c>
      <c r="DU163" s="56" t="s">
        <v>554</v>
      </c>
      <c r="DV163" s="56" t="s">
        <v>554</v>
      </c>
      <c r="DW163" s="56" t="s">
        <v>554</v>
      </c>
      <c r="DX163" s="56" t="s">
        <v>554</v>
      </c>
      <c r="DY163" s="56" t="s">
        <v>554</v>
      </c>
      <c r="DZ163" s="56" t="s">
        <v>554</v>
      </c>
      <c r="EA163" s="56" t="s">
        <v>554</v>
      </c>
      <c r="EB163" s="56" t="s">
        <v>554</v>
      </c>
      <c r="EC163" s="56" t="s">
        <v>554</v>
      </c>
      <c r="ED163" s="56" t="s">
        <v>554</v>
      </c>
      <c r="EE163" s="56" t="s">
        <v>554</v>
      </c>
      <c r="EF163" s="56" t="s">
        <v>554</v>
      </c>
      <c r="EG163" s="56" t="s">
        <v>554</v>
      </c>
      <c r="EH163" s="56" t="s">
        <v>554</v>
      </c>
      <c r="EI163" s="56" t="s">
        <v>554</v>
      </c>
      <c r="EJ163" s="56" t="s">
        <v>554</v>
      </c>
      <c r="EK163" s="56" t="s">
        <v>554</v>
      </c>
      <c r="EL163" s="56" t="s">
        <v>554</v>
      </c>
      <c r="EM163" s="56" t="s">
        <v>554</v>
      </c>
      <c r="EN163" s="56" t="s">
        <v>554</v>
      </c>
      <c r="EO163" s="56" t="s">
        <v>554</v>
      </c>
      <c r="EP163" s="56" t="s">
        <v>554</v>
      </c>
      <c r="EQ163" s="56" t="s">
        <v>554</v>
      </c>
      <c r="ER163" s="56" t="s">
        <v>554</v>
      </c>
      <c r="ES163" s="56" t="s">
        <v>554</v>
      </c>
      <c r="ET163" s="56" t="s">
        <v>554</v>
      </c>
      <c r="EU163" s="56" t="s">
        <v>554</v>
      </c>
      <c r="EV163" s="56" t="s">
        <v>554</v>
      </c>
      <c r="EW163" s="56" t="s">
        <v>554</v>
      </c>
      <c r="EX163" s="56" t="s">
        <v>554</v>
      </c>
      <c r="EY163" s="56" t="s">
        <v>554</v>
      </c>
      <c r="EZ163" s="56" t="s">
        <v>554</v>
      </c>
      <c r="FA163" s="56" t="s">
        <v>554</v>
      </c>
      <c r="FB163" s="56" t="s">
        <v>554</v>
      </c>
      <c r="FC163" s="56" t="s">
        <v>554</v>
      </c>
      <c r="FD163" s="56" t="s">
        <v>554</v>
      </c>
      <c r="FE163" s="56" t="s">
        <v>554</v>
      </c>
      <c r="FF163" s="56" t="s">
        <v>554</v>
      </c>
      <c r="FG163" s="56" t="s">
        <v>554</v>
      </c>
      <c r="FH163" s="56" t="s">
        <v>554</v>
      </c>
      <c r="FI163" s="56" t="s">
        <v>554</v>
      </c>
      <c r="FJ163" s="56" t="s">
        <v>554</v>
      </c>
      <c r="FK163" s="56" t="s">
        <v>554</v>
      </c>
      <c r="FL163" s="56" t="s">
        <v>554</v>
      </c>
      <c r="FM163" s="56" t="s">
        <v>554</v>
      </c>
      <c r="FN163" s="56" t="s">
        <v>554</v>
      </c>
      <c r="FO163" s="56" t="s">
        <v>554</v>
      </c>
      <c r="FP163" s="56" t="s">
        <v>554</v>
      </c>
      <c r="FQ163" s="56" t="s">
        <v>554</v>
      </c>
      <c r="FR163" s="56" t="s">
        <v>554</v>
      </c>
      <c r="FS163" s="56" t="s">
        <v>554</v>
      </c>
      <c r="FT163" s="56" t="s">
        <v>554</v>
      </c>
      <c r="FU163" s="56" t="s">
        <v>554</v>
      </c>
      <c r="FV163" s="56" t="s">
        <v>554</v>
      </c>
      <c r="FW163" s="56" t="s">
        <v>554</v>
      </c>
      <c r="FX163" s="56" t="s">
        <v>554</v>
      </c>
      <c r="FY163" s="56" t="s">
        <v>554</v>
      </c>
      <c r="FZ163" s="56" t="s">
        <v>554</v>
      </c>
      <c r="GA163" s="56" t="s">
        <v>554</v>
      </c>
      <c r="GB163" s="56" t="s">
        <v>554</v>
      </c>
      <c r="GC163" s="56" t="s">
        <v>554</v>
      </c>
      <c r="GD163" s="56" t="s">
        <v>554</v>
      </c>
      <c r="GE163" s="56" t="s">
        <v>554</v>
      </c>
      <c r="GF163" s="56" t="s">
        <v>554</v>
      </c>
      <c r="GG163" s="56" t="s">
        <v>554</v>
      </c>
      <c r="GH163" s="56" t="s">
        <v>554</v>
      </c>
      <c r="GI163" s="56" t="s">
        <v>554</v>
      </c>
      <c r="GJ163" s="56" t="s">
        <v>554</v>
      </c>
      <c r="GK163" s="56" t="s">
        <v>554</v>
      </c>
      <c r="GL163" s="56" t="s">
        <v>554</v>
      </c>
      <c r="GM163" s="56" t="s">
        <v>554</v>
      </c>
      <c r="GN163" s="56" t="s">
        <v>554</v>
      </c>
      <c r="GO163" s="56" t="s">
        <v>554</v>
      </c>
      <c r="GP163" s="56" t="s">
        <v>554</v>
      </c>
      <c r="GQ163" s="56" t="s">
        <v>554</v>
      </c>
      <c r="GR163" s="56" t="s">
        <v>554</v>
      </c>
      <c r="GS163" s="56" t="s">
        <v>554</v>
      </c>
      <c r="GT163" s="56" t="s">
        <v>554</v>
      </c>
      <c r="GU163" s="56" t="s">
        <v>554</v>
      </c>
      <c r="GW163" s="56" t="s">
        <v>554</v>
      </c>
      <c r="GX163" s="56" t="s">
        <v>554</v>
      </c>
      <c r="GY163" s="56" t="s">
        <v>554</v>
      </c>
      <c r="GZ163" s="56" t="s">
        <v>554</v>
      </c>
      <c r="HA163" s="56" t="s">
        <v>554</v>
      </c>
      <c r="HB163" s="56" t="s">
        <v>554</v>
      </c>
    </row>
    <row r="164" spans="1:210" ht="12.75" customHeight="1" x14ac:dyDescent="0.3">
      <c r="A164" s="56" t="s">
        <v>728</v>
      </c>
      <c r="B164" s="423">
        <v>7</v>
      </c>
      <c r="C164" s="397" t="s">
        <v>729</v>
      </c>
      <c r="D164" s="56" t="s">
        <v>5895</v>
      </c>
      <c r="E164" s="56" t="s">
        <v>2994</v>
      </c>
      <c r="F164" s="398" t="s">
        <v>900</v>
      </c>
      <c r="G164" s="397">
        <v>32.5</v>
      </c>
      <c r="H164" s="397">
        <v>0</v>
      </c>
      <c r="I164" s="56" t="s">
        <v>810</v>
      </c>
      <c r="J164" s="56" t="s">
        <v>38</v>
      </c>
      <c r="L164" s="56" t="s">
        <v>519</v>
      </c>
      <c r="M164" s="56" t="s">
        <v>554</v>
      </c>
      <c r="N164" s="56" t="s">
        <v>554</v>
      </c>
      <c r="O164" s="56" t="s">
        <v>554</v>
      </c>
      <c r="P164" s="56" t="s">
        <v>554</v>
      </c>
      <c r="Q164" s="56" t="s">
        <v>554</v>
      </c>
      <c r="R164" s="56" t="s">
        <v>554</v>
      </c>
      <c r="S164" s="56" t="s">
        <v>554</v>
      </c>
      <c r="T164" s="56" t="s">
        <v>554</v>
      </c>
      <c r="U164" s="56" t="s">
        <v>554</v>
      </c>
      <c r="V164" s="56" t="s">
        <v>554</v>
      </c>
      <c r="W164" s="56" t="s">
        <v>554</v>
      </c>
      <c r="X164" s="56" t="s">
        <v>554</v>
      </c>
      <c r="Y164" s="56" t="s">
        <v>554</v>
      </c>
      <c r="Z164" s="56" t="s">
        <v>554</v>
      </c>
      <c r="AA164" s="56" t="s">
        <v>554</v>
      </c>
      <c r="AB164" s="56" t="s">
        <v>554</v>
      </c>
      <c r="AC164" s="56" t="s">
        <v>554</v>
      </c>
      <c r="AD164" s="56" t="s">
        <v>554</v>
      </c>
      <c r="AE164" s="56" t="s">
        <v>554</v>
      </c>
      <c r="AF164" s="56" t="s">
        <v>554</v>
      </c>
      <c r="AG164" s="56" t="s">
        <v>554</v>
      </c>
      <c r="AH164" s="56" t="s">
        <v>554</v>
      </c>
      <c r="AI164" s="56" t="s">
        <v>554</v>
      </c>
      <c r="AJ164" s="56" t="s">
        <v>554</v>
      </c>
      <c r="AK164" s="56" t="s">
        <v>554</v>
      </c>
      <c r="AL164" s="56" t="s">
        <v>554</v>
      </c>
      <c r="AM164" s="56" t="s">
        <v>554</v>
      </c>
      <c r="AN164" s="56" t="s">
        <v>554</v>
      </c>
      <c r="AO164" s="56" t="s">
        <v>554</v>
      </c>
      <c r="AP164" s="56" t="s">
        <v>554</v>
      </c>
      <c r="AQ164" s="56" t="s">
        <v>554</v>
      </c>
      <c r="AR164" s="56" t="s">
        <v>554</v>
      </c>
      <c r="AS164" s="56" t="s">
        <v>554</v>
      </c>
      <c r="AT164" s="56" t="s">
        <v>554</v>
      </c>
      <c r="AU164" s="56" t="s">
        <v>554</v>
      </c>
      <c r="AV164" s="56" t="s">
        <v>554</v>
      </c>
      <c r="AW164" s="56" t="s">
        <v>554</v>
      </c>
      <c r="AX164" s="56" t="s">
        <v>554</v>
      </c>
      <c r="AY164" s="56" t="s">
        <v>554</v>
      </c>
      <c r="AZ164" s="56" t="s">
        <v>554</v>
      </c>
      <c r="BA164" s="56" t="s">
        <v>554</v>
      </c>
      <c r="BB164" s="56" t="s">
        <v>554</v>
      </c>
      <c r="BC164" s="56" t="s">
        <v>554</v>
      </c>
      <c r="BD164" s="56" t="s">
        <v>554</v>
      </c>
      <c r="BE164" s="56" t="s">
        <v>554</v>
      </c>
      <c r="BF164" s="56" t="s">
        <v>554</v>
      </c>
      <c r="BG164" s="56" t="s">
        <v>554</v>
      </c>
      <c r="BH164" s="56" t="s">
        <v>554</v>
      </c>
      <c r="BI164" s="56" t="s">
        <v>554</v>
      </c>
      <c r="BJ164" s="56" t="s">
        <v>554</v>
      </c>
      <c r="BK164" s="56" t="s">
        <v>554</v>
      </c>
      <c r="BL164" s="56" t="s">
        <v>554</v>
      </c>
      <c r="BM164" s="56" t="s">
        <v>554</v>
      </c>
      <c r="BN164" s="56" t="s">
        <v>554</v>
      </c>
      <c r="BO164" s="56" t="s">
        <v>554</v>
      </c>
      <c r="BP164" s="56" t="s">
        <v>554</v>
      </c>
      <c r="BQ164" s="56" t="s">
        <v>554</v>
      </c>
      <c r="BR164" s="56" t="s">
        <v>554</v>
      </c>
      <c r="BS164" s="56" t="s">
        <v>554</v>
      </c>
      <c r="BT164" s="56" t="s">
        <v>554</v>
      </c>
      <c r="BU164" s="56" t="s">
        <v>554</v>
      </c>
      <c r="BV164" s="56" t="s">
        <v>554</v>
      </c>
      <c r="BW164" s="56" t="s">
        <v>554</v>
      </c>
      <c r="BX164" s="56" t="s">
        <v>554</v>
      </c>
      <c r="BY164" s="56" t="s">
        <v>554</v>
      </c>
      <c r="BZ164" s="56" t="s">
        <v>554</v>
      </c>
      <c r="CA164" s="56" t="s">
        <v>554</v>
      </c>
      <c r="CB164" s="56" t="s">
        <v>554</v>
      </c>
      <c r="CC164" s="56" t="s">
        <v>554</v>
      </c>
      <c r="CD164" s="56" t="s">
        <v>554</v>
      </c>
      <c r="CE164" s="56" t="s">
        <v>554</v>
      </c>
      <c r="CF164" s="56" t="s">
        <v>554</v>
      </c>
      <c r="CG164" s="56" t="s">
        <v>554</v>
      </c>
      <c r="CH164" s="56" t="s">
        <v>554</v>
      </c>
      <c r="CI164" s="56" t="s">
        <v>554</v>
      </c>
      <c r="CJ164" s="56" t="s">
        <v>554</v>
      </c>
      <c r="CK164" s="56" t="s">
        <v>554</v>
      </c>
      <c r="CL164" s="56" t="s">
        <v>554</v>
      </c>
      <c r="CM164" s="56" t="s">
        <v>554</v>
      </c>
      <c r="CN164" s="56" t="s">
        <v>554</v>
      </c>
      <c r="CO164" s="56" t="s">
        <v>554</v>
      </c>
      <c r="CP164" s="56" t="s">
        <v>554</v>
      </c>
      <c r="CQ164" s="56" t="s">
        <v>554</v>
      </c>
      <c r="CR164" s="56" t="s">
        <v>554</v>
      </c>
      <c r="CS164" s="56" t="s">
        <v>554</v>
      </c>
      <c r="CT164" s="56" t="s">
        <v>554</v>
      </c>
      <c r="CU164" s="56" t="s">
        <v>554</v>
      </c>
      <c r="DA164" s="56" t="s">
        <v>554</v>
      </c>
      <c r="DB164" s="56" t="s">
        <v>554</v>
      </c>
      <c r="DC164" s="56" t="s">
        <v>554</v>
      </c>
      <c r="DD164" s="56" t="s">
        <v>554</v>
      </c>
      <c r="DE164" s="56" t="s">
        <v>554</v>
      </c>
      <c r="DF164" s="56" t="s">
        <v>554</v>
      </c>
      <c r="DG164" s="56" t="s">
        <v>554</v>
      </c>
      <c r="DH164" s="56" t="s">
        <v>554</v>
      </c>
      <c r="DI164" s="56" t="s">
        <v>554</v>
      </c>
      <c r="DJ164" s="56" t="s">
        <v>554</v>
      </c>
      <c r="DK164" s="56" t="s">
        <v>554</v>
      </c>
      <c r="DL164" s="56" t="s">
        <v>554</v>
      </c>
      <c r="DM164" s="56" t="s">
        <v>554</v>
      </c>
      <c r="DN164" s="56" t="s">
        <v>554</v>
      </c>
      <c r="DO164" s="56" t="s">
        <v>554</v>
      </c>
      <c r="DP164" s="56" t="s">
        <v>554</v>
      </c>
      <c r="DQ164" s="56" t="s">
        <v>554</v>
      </c>
      <c r="DR164" s="56" t="s">
        <v>554</v>
      </c>
      <c r="DS164" s="56" t="s">
        <v>554</v>
      </c>
      <c r="DT164" s="56" t="s">
        <v>554</v>
      </c>
      <c r="DU164" s="56" t="s">
        <v>554</v>
      </c>
      <c r="DV164" s="56" t="s">
        <v>554</v>
      </c>
      <c r="DW164" s="56" t="s">
        <v>554</v>
      </c>
      <c r="DX164" s="56" t="s">
        <v>554</v>
      </c>
      <c r="DY164" s="56" t="s">
        <v>554</v>
      </c>
      <c r="DZ164" s="56" t="s">
        <v>554</v>
      </c>
      <c r="EA164" s="56" t="s">
        <v>554</v>
      </c>
      <c r="EB164" s="56" t="s">
        <v>554</v>
      </c>
      <c r="EC164" s="56" t="s">
        <v>554</v>
      </c>
      <c r="ED164" s="56" t="s">
        <v>554</v>
      </c>
      <c r="EE164" s="56" t="s">
        <v>554</v>
      </c>
      <c r="EF164" s="56" t="s">
        <v>554</v>
      </c>
      <c r="EG164" s="56" t="s">
        <v>554</v>
      </c>
      <c r="EH164" s="56" t="s">
        <v>554</v>
      </c>
      <c r="EI164" s="56" t="s">
        <v>554</v>
      </c>
      <c r="EJ164" s="56" t="s">
        <v>554</v>
      </c>
      <c r="EK164" s="56" t="s">
        <v>554</v>
      </c>
      <c r="EL164" s="56" t="s">
        <v>554</v>
      </c>
      <c r="EM164" s="56" t="s">
        <v>554</v>
      </c>
      <c r="EN164" s="56" t="s">
        <v>554</v>
      </c>
      <c r="EO164" s="56" t="s">
        <v>554</v>
      </c>
      <c r="EP164" s="56" t="s">
        <v>554</v>
      </c>
      <c r="EQ164" s="56" t="s">
        <v>554</v>
      </c>
      <c r="ER164" s="56" t="s">
        <v>554</v>
      </c>
      <c r="ES164" s="56" t="s">
        <v>554</v>
      </c>
      <c r="ET164" s="56" t="s">
        <v>554</v>
      </c>
      <c r="EU164" s="56" t="s">
        <v>554</v>
      </c>
      <c r="EV164" s="56" t="s">
        <v>554</v>
      </c>
      <c r="EW164" s="56" t="s">
        <v>554</v>
      </c>
      <c r="EX164" s="56" t="s">
        <v>554</v>
      </c>
      <c r="EY164" s="56" t="s">
        <v>554</v>
      </c>
      <c r="EZ164" s="56" t="s">
        <v>554</v>
      </c>
      <c r="FA164" s="56" t="s">
        <v>554</v>
      </c>
      <c r="FB164" s="56" t="s">
        <v>554</v>
      </c>
      <c r="FC164" s="56" t="s">
        <v>554</v>
      </c>
      <c r="FD164" s="56" t="s">
        <v>554</v>
      </c>
      <c r="FE164" s="56" t="s">
        <v>554</v>
      </c>
      <c r="FF164" s="56" t="s">
        <v>554</v>
      </c>
      <c r="FG164" s="56" t="s">
        <v>554</v>
      </c>
      <c r="FH164" s="56" t="s">
        <v>554</v>
      </c>
      <c r="FI164" s="56" t="s">
        <v>554</v>
      </c>
      <c r="FJ164" s="56" t="s">
        <v>554</v>
      </c>
      <c r="FK164" s="56" t="s">
        <v>554</v>
      </c>
      <c r="FL164" s="56" t="s">
        <v>554</v>
      </c>
      <c r="FM164" s="56" t="s">
        <v>554</v>
      </c>
      <c r="FN164" s="56" t="s">
        <v>554</v>
      </c>
      <c r="FO164" s="56" t="s">
        <v>554</v>
      </c>
      <c r="FP164" s="56" t="s">
        <v>554</v>
      </c>
      <c r="FQ164" s="56" t="s">
        <v>554</v>
      </c>
      <c r="FR164" s="56" t="s">
        <v>554</v>
      </c>
      <c r="FS164" s="56" t="s">
        <v>554</v>
      </c>
      <c r="FT164" s="56" t="s">
        <v>554</v>
      </c>
      <c r="FU164" s="56" t="s">
        <v>554</v>
      </c>
      <c r="FV164" s="56" t="s">
        <v>554</v>
      </c>
      <c r="FW164" s="56" t="s">
        <v>554</v>
      </c>
      <c r="FX164" s="56" t="s">
        <v>554</v>
      </c>
      <c r="FY164" s="56" t="s">
        <v>554</v>
      </c>
      <c r="FZ164" s="56" t="s">
        <v>554</v>
      </c>
      <c r="GA164" s="56" t="s">
        <v>554</v>
      </c>
      <c r="GB164" s="56" t="s">
        <v>554</v>
      </c>
      <c r="GC164" s="56" t="s">
        <v>554</v>
      </c>
      <c r="GD164" s="56" t="s">
        <v>554</v>
      </c>
      <c r="GE164" s="56" t="s">
        <v>554</v>
      </c>
      <c r="GF164" s="56" t="s">
        <v>554</v>
      </c>
      <c r="GG164" s="56" t="s">
        <v>554</v>
      </c>
      <c r="GH164" s="56" t="s">
        <v>554</v>
      </c>
      <c r="GI164" s="56" t="s">
        <v>554</v>
      </c>
      <c r="GJ164" s="56" t="s">
        <v>554</v>
      </c>
      <c r="GK164" s="56" t="s">
        <v>554</v>
      </c>
      <c r="GL164" s="56" t="s">
        <v>554</v>
      </c>
      <c r="GM164" s="56" t="s">
        <v>554</v>
      </c>
      <c r="GN164" s="56" t="s">
        <v>554</v>
      </c>
      <c r="GO164" s="56" t="s">
        <v>554</v>
      </c>
      <c r="GP164" s="56" t="s">
        <v>554</v>
      </c>
      <c r="GQ164" s="56" t="s">
        <v>554</v>
      </c>
      <c r="GR164" s="56" t="s">
        <v>554</v>
      </c>
      <c r="GS164" s="56" t="s">
        <v>554</v>
      </c>
      <c r="GT164" s="56" t="s">
        <v>554</v>
      </c>
      <c r="GU164" s="56" t="s">
        <v>554</v>
      </c>
      <c r="GW164" s="56" t="s">
        <v>554</v>
      </c>
      <c r="GX164" s="56" t="s">
        <v>554</v>
      </c>
      <c r="GY164" s="56" t="s">
        <v>554</v>
      </c>
      <c r="GZ164" s="56" t="s">
        <v>554</v>
      </c>
      <c r="HA164" s="56" t="s">
        <v>554</v>
      </c>
      <c r="HB164" s="56" t="s">
        <v>554</v>
      </c>
    </row>
    <row r="165" spans="1:210" ht="12.75" customHeight="1" x14ac:dyDescent="0.3">
      <c r="A165" s="56" t="s">
        <v>728</v>
      </c>
      <c r="B165" s="423">
        <v>8</v>
      </c>
      <c r="C165" s="397" t="s">
        <v>729</v>
      </c>
      <c r="D165" s="56" t="s">
        <v>5896</v>
      </c>
      <c r="E165" s="56" t="s">
        <v>2995</v>
      </c>
      <c r="F165" s="398" t="s">
        <v>900</v>
      </c>
      <c r="G165" s="397">
        <v>48</v>
      </c>
      <c r="H165" s="397">
        <v>0</v>
      </c>
      <c r="I165" s="56" t="s">
        <v>6476</v>
      </c>
      <c r="J165" s="56" t="s">
        <v>38</v>
      </c>
      <c r="L165" s="56" t="s">
        <v>520</v>
      </c>
      <c r="M165" s="56" t="s">
        <v>554</v>
      </c>
      <c r="N165" s="56" t="s">
        <v>554</v>
      </c>
      <c r="O165" s="56" t="s">
        <v>554</v>
      </c>
      <c r="P165" s="56" t="s">
        <v>554</v>
      </c>
      <c r="Q165" s="56" t="s">
        <v>554</v>
      </c>
      <c r="R165" s="56" t="s">
        <v>554</v>
      </c>
      <c r="S165" s="56" t="s">
        <v>554</v>
      </c>
      <c r="T165" s="56" t="s">
        <v>554</v>
      </c>
      <c r="U165" s="56" t="s">
        <v>554</v>
      </c>
      <c r="V165" s="56" t="s">
        <v>554</v>
      </c>
      <c r="W165" s="56" t="s">
        <v>554</v>
      </c>
      <c r="X165" s="56" t="s">
        <v>554</v>
      </c>
      <c r="Y165" s="56" t="s">
        <v>554</v>
      </c>
      <c r="Z165" s="56" t="s">
        <v>554</v>
      </c>
      <c r="AA165" s="56" t="s">
        <v>554</v>
      </c>
      <c r="AB165" s="56" t="s">
        <v>554</v>
      </c>
      <c r="AC165" s="56" t="s">
        <v>554</v>
      </c>
      <c r="AD165" s="56" t="s">
        <v>554</v>
      </c>
      <c r="AE165" s="56" t="s">
        <v>554</v>
      </c>
      <c r="AF165" s="56" t="s">
        <v>554</v>
      </c>
      <c r="AG165" s="56" t="s">
        <v>554</v>
      </c>
      <c r="AH165" s="56" t="s">
        <v>554</v>
      </c>
      <c r="AI165" s="56" t="s">
        <v>554</v>
      </c>
      <c r="AJ165" s="56" t="s">
        <v>554</v>
      </c>
      <c r="AK165" s="56" t="s">
        <v>554</v>
      </c>
      <c r="AL165" s="56" t="s">
        <v>554</v>
      </c>
      <c r="AM165" s="56" t="s">
        <v>554</v>
      </c>
      <c r="AN165" s="56" t="s">
        <v>554</v>
      </c>
      <c r="AO165" s="56" t="s">
        <v>554</v>
      </c>
      <c r="AP165" s="56" t="s">
        <v>554</v>
      </c>
      <c r="AQ165" s="56" t="s">
        <v>554</v>
      </c>
      <c r="AR165" s="56" t="s">
        <v>554</v>
      </c>
      <c r="AS165" s="56" t="s">
        <v>554</v>
      </c>
      <c r="AT165" s="56" t="s">
        <v>554</v>
      </c>
      <c r="AU165" s="56" t="s">
        <v>554</v>
      </c>
      <c r="AV165" s="56" t="s">
        <v>554</v>
      </c>
      <c r="AW165" s="56" t="s">
        <v>554</v>
      </c>
      <c r="AX165" s="56" t="s">
        <v>554</v>
      </c>
      <c r="AY165" s="56" t="s">
        <v>554</v>
      </c>
      <c r="AZ165" s="56" t="s">
        <v>554</v>
      </c>
      <c r="BA165" s="56" t="s">
        <v>554</v>
      </c>
      <c r="BB165" s="56" t="s">
        <v>554</v>
      </c>
      <c r="BC165" s="56" t="s">
        <v>554</v>
      </c>
      <c r="BD165" s="56" t="s">
        <v>554</v>
      </c>
      <c r="BE165" s="56" t="s">
        <v>554</v>
      </c>
      <c r="BF165" s="56" t="s">
        <v>554</v>
      </c>
      <c r="BG165" s="56" t="s">
        <v>554</v>
      </c>
      <c r="BH165" s="56" t="s">
        <v>554</v>
      </c>
      <c r="BI165" s="56" t="s">
        <v>554</v>
      </c>
      <c r="BJ165" s="56" t="s">
        <v>554</v>
      </c>
      <c r="BK165" s="56" t="s">
        <v>554</v>
      </c>
      <c r="BL165" s="56" t="s">
        <v>554</v>
      </c>
      <c r="BM165" s="56" t="s">
        <v>554</v>
      </c>
      <c r="BN165" s="56" t="s">
        <v>554</v>
      </c>
      <c r="BO165" s="56" t="s">
        <v>554</v>
      </c>
      <c r="BP165" s="56" t="s">
        <v>554</v>
      </c>
      <c r="BQ165" s="56" t="s">
        <v>554</v>
      </c>
      <c r="BR165" s="56" t="s">
        <v>554</v>
      </c>
      <c r="BS165" s="56" t="s">
        <v>554</v>
      </c>
      <c r="BT165" s="56" t="s">
        <v>554</v>
      </c>
      <c r="BU165" s="56" t="s">
        <v>554</v>
      </c>
      <c r="BV165" s="56" t="s">
        <v>554</v>
      </c>
      <c r="BW165" s="56" t="s">
        <v>554</v>
      </c>
      <c r="BX165" s="56" t="s">
        <v>554</v>
      </c>
      <c r="BY165" s="56" t="s">
        <v>554</v>
      </c>
      <c r="BZ165" s="56" t="s">
        <v>554</v>
      </c>
      <c r="CA165" s="56" t="s">
        <v>554</v>
      </c>
      <c r="CB165" s="56" t="s">
        <v>554</v>
      </c>
      <c r="CC165" s="56" t="s">
        <v>554</v>
      </c>
      <c r="CD165" s="56" t="s">
        <v>554</v>
      </c>
      <c r="CE165" s="56" t="s">
        <v>554</v>
      </c>
      <c r="CF165" s="56" t="s">
        <v>554</v>
      </c>
      <c r="CG165" s="56" t="s">
        <v>554</v>
      </c>
      <c r="CH165" s="56" t="s">
        <v>554</v>
      </c>
      <c r="CI165" s="56" t="s">
        <v>554</v>
      </c>
      <c r="CJ165" s="56" t="s">
        <v>554</v>
      </c>
      <c r="CK165" s="56" t="s">
        <v>554</v>
      </c>
      <c r="CL165" s="56" t="s">
        <v>554</v>
      </c>
      <c r="CM165" s="56" t="s">
        <v>554</v>
      </c>
      <c r="CN165" s="56" t="s">
        <v>554</v>
      </c>
      <c r="CO165" s="56" t="s">
        <v>554</v>
      </c>
      <c r="CP165" s="56" t="s">
        <v>554</v>
      </c>
      <c r="CQ165" s="56" t="s">
        <v>554</v>
      </c>
      <c r="CR165" s="56" t="s">
        <v>554</v>
      </c>
      <c r="CS165" s="56" t="s">
        <v>554</v>
      </c>
      <c r="CT165" s="56" t="s">
        <v>554</v>
      </c>
      <c r="CU165" s="56" t="s">
        <v>554</v>
      </c>
      <c r="DA165" s="56" t="s">
        <v>554</v>
      </c>
      <c r="DB165" s="56" t="s">
        <v>554</v>
      </c>
      <c r="DC165" s="56" t="s">
        <v>554</v>
      </c>
      <c r="DD165" s="56" t="s">
        <v>554</v>
      </c>
      <c r="DE165" s="56" t="s">
        <v>554</v>
      </c>
      <c r="DF165" s="56" t="s">
        <v>554</v>
      </c>
      <c r="DG165" s="56" t="s">
        <v>554</v>
      </c>
      <c r="DH165" s="56" t="s">
        <v>554</v>
      </c>
      <c r="DI165" s="56" t="s">
        <v>554</v>
      </c>
      <c r="DJ165" s="56" t="s">
        <v>554</v>
      </c>
      <c r="DK165" s="56" t="s">
        <v>554</v>
      </c>
      <c r="DL165" s="56" t="s">
        <v>554</v>
      </c>
      <c r="DM165" s="56" t="s">
        <v>554</v>
      </c>
      <c r="DN165" s="56" t="s">
        <v>554</v>
      </c>
      <c r="DO165" s="56" t="s">
        <v>554</v>
      </c>
      <c r="DP165" s="56" t="s">
        <v>554</v>
      </c>
      <c r="DQ165" s="56" t="s">
        <v>554</v>
      </c>
      <c r="DR165" s="56" t="s">
        <v>554</v>
      </c>
      <c r="DS165" s="56" t="s">
        <v>554</v>
      </c>
      <c r="DT165" s="56" t="s">
        <v>554</v>
      </c>
      <c r="DU165" s="56" t="s">
        <v>554</v>
      </c>
      <c r="DV165" s="56" t="s">
        <v>554</v>
      </c>
      <c r="DW165" s="56" t="s">
        <v>554</v>
      </c>
      <c r="DX165" s="56" t="s">
        <v>554</v>
      </c>
      <c r="DY165" s="56" t="s">
        <v>554</v>
      </c>
      <c r="DZ165" s="56" t="s">
        <v>554</v>
      </c>
      <c r="EA165" s="56" t="s">
        <v>554</v>
      </c>
      <c r="EB165" s="56" t="s">
        <v>554</v>
      </c>
      <c r="EC165" s="56" t="s">
        <v>554</v>
      </c>
      <c r="ED165" s="56" t="s">
        <v>554</v>
      </c>
      <c r="EE165" s="56" t="s">
        <v>554</v>
      </c>
      <c r="EF165" s="56" t="s">
        <v>554</v>
      </c>
      <c r="EG165" s="56" t="s">
        <v>554</v>
      </c>
      <c r="EH165" s="56" t="s">
        <v>554</v>
      </c>
      <c r="EI165" s="56" t="s">
        <v>554</v>
      </c>
      <c r="EJ165" s="56" t="s">
        <v>554</v>
      </c>
      <c r="EK165" s="56" t="s">
        <v>554</v>
      </c>
      <c r="EL165" s="56" t="s">
        <v>554</v>
      </c>
      <c r="EM165" s="56" t="s">
        <v>554</v>
      </c>
      <c r="EN165" s="56" t="s">
        <v>554</v>
      </c>
      <c r="EO165" s="56" t="s">
        <v>554</v>
      </c>
      <c r="EP165" s="56" t="s">
        <v>554</v>
      </c>
      <c r="EQ165" s="56" t="s">
        <v>554</v>
      </c>
      <c r="ER165" s="56" t="s">
        <v>554</v>
      </c>
      <c r="ES165" s="56" t="s">
        <v>554</v>
      </c>
      <c r="ET165" s="56" t="s">
        <v>554</v>
      </c>
      <c r="EU165" s="56" t="s">
        <v>554</v>
      </c>
      <c r="EV165" s="56" t="s">
        <v>554</v>
      </c>
      <c r="EW165" s="56" t="s">
        <v>554</v>
      </c>
      <c r="EX165" s="56" t="s">
        <v>554</v>
      </c>
      <c r="EY165" s="56" t="s">
        <v>554</v>
      </c>
      <c r="EZ165" s="56" t="s">
        <v>554</v>
      </c>
      <c r="FA165" s="56" t="s">
        <v>554</v>
      </c>
      <c r="FB165" s="56" t="s">
        <v>554</v>
      </c>
      <c r="FC165" s="56" t="s">
        <v>554</v>
      </c>
      <c r="FD165" s="56" t="s">
        <v>554</v>
      </c>
      <c r="FE165" s="56" t="s">
        <v>554</v>
      </c>
      <c r="FF165" s="56" t="s">
        <v>554</v>
      </c>
      <c r="FG165" s="56" t="s">
        <v>554</v>
      </c>
      <c r="FH165" s="56" t="s">
        <v>554</v>
      </c>
      <c r="FI165" s="56" t="s">
        <v>554</v>
      </c>
      <c r="FJ165" s="56" t="s">
        <v>554</v>
      </c>
      <c r="FK165" s="56" t="s">
        <v>554</v>
      </c>
      <c r="FL165" s="56" t="s">
        <v>554</v>
      </c>
      <c r="FM165" s="56" t="s">
        <v>554</v>
      </c>
      <c r="FN165" s="56" t="s">
        <v>554</v>
      </c>
      <c r="FO165" s="56" t="s">
        <v>554</v>
      </c>
      <c r="FP165" s="56" t="s">
        <v>554</v>
      </c>
      <c r="FQ165" s="56" t="s">
        <v>554</v>
      </c>
      <c r="FR165" s="56" t="s">
        <v>554</v>
      </c>
      <c r="FS165" s="56" t="s">
        <v>554</v>
      </c>
      <c r="FT165" s="56" t="s">
        <v>554</v>
      </c>
      <c r="FU165" s="56" t="s">
        <v>554</v>
      </c>
      <c r="FV165" s="56" t="s">
        <v>554</v>
      </c>
      <c r="FW165" s="56" t="s">
        <v>554</v>
      </c>
      <c r="FX165" s="56" t="s">
        <v>554</v>
      </c>
      <c r="FY165" s="56" t="s">
        <v>554</v>
      </c>
      <c r="FZ165" s="56" t="s">
        <v>554</v>
      </c>
      <c r="GA165" s="56" t="s">
        <v>554</v>
      </c>
      <c r="GB165" s="56" t="s">
        <v>554</v>
      </c>
      <c r="GC165" s="56" t="s">
        <v>554</v>
      </c>
      <c r="GD165" s="56" t="s">
        <v>554</v>
      </c>
      <c r="GE165" s="56" t="s">
        <v>554</v>
      </c>
      <c r="GF165" s="56" t="s">
        <v>554</v>
      </c>
      <c r="GG165" s="56" t="s">
        <v>554</v>
      </c>
      <c r="GH165" s="56" t="s">
        <v>554</v>
      </c>
      <c r="GI165" s="56" t="s">
        <v>554</v>
      </c>
      <c r="GJ165" s="56" t="s">
        <v>554</v>
      </c>
      <c r="GK165" s="56" t="s">
        <v>554</v>
      </c>
      <c r="GL165" s="56" t="s">
        <v>554</v>
      </c>
      <c r="GM165" s="56" t="s">
        <v>554</v>
      </c>
      <c r="GN165" s="56" t="s">
        <v>554</v>
      </c>
      <c r="GO165" s="56" t="s">
        <v>554</v>
      </c>
      <c r="GP165" s="56" t="s">
        <v>554</v>
      </c>
      <c r="GQ165" s="56" t="s">
        <v>554</v>
      </c>
      <c r="GR165" s="56" t="s">
        <v>554</v>
      </c>
      <c r="GS165" s="56" t="s">
        <v>554</v>
      </c>
      <c r="GT165" s="56" t="s">
        <v>554</v>
      </c>
      <c r="GU165" s="56" t="s">
        <v>554</v>
      </c>
      <c r="GW165" s="56" t="s">
        <v>554</v>
      </c>
      <c r="GX165" s="56" t="s">
        <v>554</v>
      </c>
      <c r="GY165" s="56" t="s">
        <v>554</v>
      </c>
      <c r="GZ165" s="56" t="s">
        <v>554</v>
      </c>
      <c r="HA165" s="56" t="s">
        <v>554</v>
      </c>
      <c r="HB165" s="56" t="s">
        <v>554</v>
      </c>
    </row>
    <row r="166" spans="1:210" ht="12.75" customHeight="1" x14ac:dyDescent="0.3">
      <c r="A166" s="56" t="s">
        <v>728</v>
      </c>
      <c r="B166" s="423">
        <v>9</v>
      </c>
      <c r="C166" s="397" t="s">
        <v>729</v>
      </c>
      <c r="D166" s="56" t="s">
        <v>5897</v>
      </c>
      <c r="E166" s="56" t="s">
        <v>2996</v>
      </c>
      <c r="F166" s="56" t="s">
        <v>900</v>
      </c>
      <c r="G166" s="56">
        <v>51</v>
      </c>
      <c r="H166" s="56">
        <v>0</v>
      </c>
      <c r="I166" s="56" t="s">
        <v>6476</v>
      </c>
      <c r="J166" s="56" t="s">
        <v>38</v>
      </c>
      <c r="L166" s="56" t="s">
        <v>521</v>
      </c>
      <c r="M166" s="56" t="s">
        <v>554</v>
      </c>
      <c r="N166" s="56" t="s">
        <v>554</v>
      </c>
      <c r="O166" s="56" t="s">
        <v>554</v>
      </c>
      <c r="P166" s="56" t="s">
        <v>554</v>
      </c>
      <c r="Q166" s="56" t="s">
        <v>554</v>
      </c>
      <c r="R166" s="56" t="s">
        <v>554</v>
      </c>
      <c r="S166" s="56" t="s">
        <v>554</v>
      </c>
      <c r="T166" s="56" t="s">
        <v>554</v>
      </c>
      <c r="U166" s="56" t="s">
        <v>554</v>
      </c>
      <c r="V166" s="56" t="s">
        <v>554</v>
      </c>
      <c r="W166" s="56" t="s">
        <v>554</v>
      </c>
      <c r="X166" s="56" t="s">
        <v>554</v>
      </c>
      <c r="Y166" s="56" t="s">
        <v>554</v>
      </c>
      <c r="Z166" s="56" t="s">
        <v>554</v>
      </c>
      <c r="AA166" s="56" t="s">
        <v>554</v>
      </c>
      <c r="AB166" s="56" t="s">
        <v>554</v>
      </c>
      <c r="AC166" s="56" t="s">
        <v>554</v>
      </c>
      <c r="AD166" s="56" t="s">
        <v>554</v>
      </c>
      <c r="AE166" s="56" t="s">
        <v>554</v>
      </c>
      <c r="AF166" s="56" t="s">
        <v>554</v>
      </c>
      <c r="AG166" s="56" t="s">
        <v>554</v>
      </c>
      <c r="AH166" s="56" t="s">
        <v>554</v>
      </c>
      <c r="AI166" s="56" t="s">
        <v>554</v>
      </c>
      <c r="AJ166" s="56" t="s">
        <v>554</v>
      </c>
      <c r="AK166" s="56" t="s">
        <v>554</v>
      </c>
      <c r="AL166" s="56" t="s">
        <v>554</v>
      </c>
      <c r="AM166" s="56" t="s">
        <v>554</v>
      </c>
      <c r="AN166" s="56" t="s">
        <v>554</v>
      </c>
      <c r="AO166" s="56" t="s">
        <v>554</v>
      </c>
      <c r="AP166" s="56" t="s">
        <v>554</v>
      </c>
      <c r="AQ166" s="56" t="s">
        <v>554</v>
      </c>
      <c r="AR166" s="56" t="s">
        <v>554</v>
      </c>
      <c r="AS166" s="56" t="s">
        <v>554</v>
      </c>
      <c r="AT166" s="56" t="s">
        <v>554</v>
      </c>
      <c r="AU166" s="56" t="s">
        <v>554</v>
      </c>
      <c r="AV166" s="56" t="s">
        <v>554</v>
      </c>
      <c r="AW166" s="56" t="s">
        <v>554</v>
      </c>
      <c r="AX166" s="56" t="s">
        <v>554</v>
      </c>
      <c r="AY166" s="56" t="s">
        <v>554</v>
      </c>
      <c r="AZ166" s="56" t="s">
        <v>554</v>
      </c>
      <c r="BA166" s="56" t="s">
        <v>554</v>
      </c>
      <c r="BB166" s="56" t="s">
        <v>554</v>
      </c>
      <c r="BC166" s="56" t="s">
        <v>554</v>
      </c>
      <c r="BD166" s="56" t="s">
        <v>554</v>
      </c>
      <c r="BE166" s="56" t="s">
        <v>554</v>
      </c>
      <c r="BF166" s="56" t="s">
        <v>554</v>
      </c>
      <c r="BG166" s="56" t="s">
        <v>554</v>
      </c>
      <c r="BH166" s="56" t="s">
        <v>554</v>
      </c>
      <c r="BI166" s="56" t="s">
        <v>554</v>
      </c>
      <c r="BJ166" s="56" t="s">
        <v>554</v>
      </c>
      <c r="BK166" s="56" t="s">
        <v>554</v>
      </c>
      <c r="BL166" s="56" t="s">
        <v>554</v>
      </c>
      <c r="BM166" s="56" t="s">
        <v>554</v>
      </c>
      <c r="BN166" s="56" t="s">
        <v>554</v>
      </c>
      <c r="BO166" s="56" t="s">
        <v>554</v>
      </c>
      <c r="BP166" s="56" t="s">
        <v>554</v>
      </c>
      <c r="BQ166" s="56" t="s">
        <v>554</v>
      </c>
      <c r="BR166" s="56" t="s">
        <v>554</v>
      </c>
      <c r="BS166" s="56" t="s">
        <v>554</v>
      </c>
      <c r="BT166" s="56" t="s">
        <v>554</v>
      </c>
      <c r="BU166" s="56" t="s">
        <v>554</v>
      </c>
      <c r="BV166" s="56" t="s">
        <v>554</v>
      </c>
      <c r="BW166" s="56" t="s">
        <v>554</v>
      </c>
      <c r="BX166" s="56" t="s">
        <v>554</v>
      </c>
      <c r="BY166" s="56" t="s">
        <v>554</v>
      </c>
      <c r="BZ166" s="56" t="s">
        <v>554</v>
      </c>
      <c r="CA166" s="56" t="s">
        <v>554</v>
      </c>
      <c r="CB166" s="56" t="s">
        <v>554</v>
      </c>
      <c r="CC166" s="56" t="s">
        <v>554</v>
      </c>
      <c r="CD166" s="56" t="s">
        <v>554</v>
      </c>
      <c r="CE166" s="56" t="s">
        <v>554</v>
      </c>
      <c r="CF166" s="56" t="s">
        <v>554</v>
      </c>
      <c r="CG166" s="56" t="s">
        <v>554</v>
      </c>
      <c r="CH166" s="56" t="s">
        <v>554</v>
      </c>
      <c r="CI166" s="56" t="s">
        <v>554</v>
      </c>
      <c r="CJ166" s="56" t="s">
        <v>554</v>
      </c>
      <c r="CK166" s="56" t="s">
        <v>554</v>
      </c>
      <c r="CL166" s="56" t="s">
        <v>554</v>
      </c>
      <c r="CM166" s="56" t="s">
        <v>554</v>
      </c>
      <c r="CN166" s="56" t="s">
        <v>554</v>
      </c>
      <c r="CO166" s="56" t="s">
        <v>554</v>
      </c>
      <c r="CP166" s="56" t="s">
        <v>554</v>
      </c>
      <c r="CQ166" s="56" t="s">
        <v>554</v>
      </c>
      <c r="CR166" s="56" t="s">
        <v>554</v>
      </c>
      <c r="CS166" s="56" t="s">
        <v>554</v>
      </c>
      <c r="CT166" s="56" t="s">
        <v>554</v>
      </c>
      <c r="CU166" s="56" t="s">
        <v>554</v>
      </c>
      <c r="DA166" s="56" t="s">
        <v>554</v>
      </c>
      <c r="DB166" s="56" t="s">
        <v>554</v>
      </c>
      <c r="DC166" s="56" t="s">
        <v>554</v>
      </c>
      <c r="DD166" s="56" t="s">
        <v>554</v>
      </c>
      <c r="DE166" s="56" t="s">
        <v>554</v>
      </c>
      <c r="DF166" s="56" t="s">
        <v>554</v>
      </c>
      <c r="DG166" s="56" t="s">
        <v>554</v>
      </c>
      <c r="DH166" s="56" t="s">
        <v>554</v>
      </c>
      <c r="DI166" s="56" t="s">
        <v>554</v>
      </c>
      <c r="DJ166" s="56" t="s">
        <v>554</v>
      </c>
      <c r="DK166" s="56" t="s">
        <v>554</v>
      </c>
      <c r="DL166" s="56" t="s">
        <v>554</v>
      </c>
      <c r="DM166" s="56" t="s">
        <v>554</v>
      </c>
      <c r="DN166" s="56" t="s">
        <v>554</v>
      </c>
      <c r="DO166" s="56" t="s">
        <v>554</v>
      </c>
      <c r="DP166" s="56" t="s">
        <v>554</v>
      </c>
      <c r="DQ166" s="56" t="s">
        <v>554</v>
      </c>
      <c r="DR166" s="56" t="s">
        <v>554</v>
      </c>
      <c r="DS166" s="56" t="s">
        <v>554</v>
      </c>
      <c r="DT166" s="56" t="s">
        <v>554</v>
      </c>
      <c r="DU166" s="56" t="s">
        <v>554</v>
      </c>
      <c r="DV166" s="56" t="s">
        <v>554</v>
      </c>
      <c r="DW166" s="56" t="s">
        <v>554</v>
      </c>
      <c r="DX166" s="56" t="s">
        <v>554</v>
      </c>
      <c r="DY166" s="56" t="s">
        <v>554</v>
      </c>
      <c r="DZ166" s="56" t="s">
        <v>554</v>
      </c>
      <c r="EA166" s="56" t="s">
        <v>554</v>
      </c>
      <c r="EB166" s="56" t="s">
        <v>554</v>
      </c>
      <c r="EC166" s="56" t="s">
        <v>554</v>
      </c>
      <c r="ED166" s="56" t="s">
        <v>554</v>
      </c>
      <c r="EE166" s="56" t="s">
        <v>554</v>
      </c>
      <c r="EF166" s="56" t="s">
        <v>554</v>
      </c>
      <c r="EG166" s="56" t="s">
        <v>554</v>
      </c>
      <c r="EH166" s="56" t="s">
        <v>554</v>
      </c>
      <c r="EI166" s="56" t="s">
        <v>554</v>
      </c>
      <c r="EJ166" s="56" t="s">
        <v>554</v>
      </c>
      <c r="EK166" s="56" t="s">
        <v>554</v>
      </c>
      <c r="EL166" s="56" t="s">
        <v>554</v>
      </c>
      <c r="EM166" s="56" t="s">
        <v>554</v>
      </c>
      <c r="EN166" s="56" t="s">
        <v>554</v>
      </c>
      <c r="EO166" s="56" t="s">
        <v>554</v>
      </c>
      <c r="EP166" s="56" t="s">
        <v>554</v>
      </c>
      <c r="EQ166" s="56" t="s">
        <v>554</v>
      </c>
      <c r="ER166" s="56" t="s">
        <v>554</v>
      </c>
      <c r="ES166" s="56" t="s">
        <v>554</v>
      </c>
      <c r="ET166" s="56" t="s">
        <v>554</v>
      </c>
      <c r="EU166" s="56" t="s">
        <v>554</v>
      </c>
      <c r="EV166" s="56" t="s">
        <v>554</v>
      </c>
      <c r="EW166" s="56" t="s">
        <v>554</v>
      </c>
      <c r="EX166" s="56" t="s">
        <v>554</v>
      </c>
      <c r="EY166" s="56" t="s">
        <v>554</v>
      </c>
      <c r="EZ166" s="56" t="s">
        <v>554</v>
      </c>
      <c r="FA166" s="56" t="s">
        <v>554</v>
      </c>
      <c r="FB166" s="56" t="s">
        <v>554</v>
      </c>
      <c r="FC166" s="56" t="s">
        <v>554</v>
      </c>
      <c r="FD166" s="56" t="s">
        <v>554</v>
      </c>
      <c r="FE166" s="56" t="s">
        <v>554</v>
      </c>
      <c r="FF166" s="56" t="s">
        <v>554</v>
      </c>
      <c r="FG166" s="56" t="s">
        <v>554</v>
      </c>
      <c r="FH166" s="56" t="s">
        <v>554</v>
      </c>
      <c r="FI166" s="56" t="s">
        <v>554</v>
      </c>
      <c r="FJ166" s="56" t="s">
        <v>554</v>
      </c>
      <c r="FK166" s="56" t="s">
        <v>554</v>
      </c>
      <c r="FL166" s="56" t="s">
        <v>554</v>
      </c>
      <c r="FM166" s="56" t="s">
        <v>554</v>
      </c>
      <c r="FN166" s="56" t="s">
        <v>554</v>
      </c>
      <c r="FO166" s="56" t="s">
        <v>554</v>
      </c>
      <c r="FP166" s="56" t="s">
        <v>554</v>
      </c>
      <c r="FQ166" s="56" t="s">
        <v>554</v>
      </c>
      <c r="FR166" s="56" t="s">
        <v>554</v>
      </c>
      <c r="FS166" s="56" t="s">
        <v>554</v>
      </c>
      <c r="FT166" s="56" t="s">
        <v>554</v>
      </c>
      <c r="FU166" s="56" t="s">
        <v>554</v>
      </c>
      <c r="FV166" s="56" t="s">
        <v>554</v>
      </c>
      <c r="FW166" s="56" t="s">
        <v>554</v>
      </c>
      <c r="FX166" s="56" t="s">
        <v>554</v>
      </c>
      <c r="FY166" s="56" t="s">
        <v>554</v>
      </c>
      <c r="FZ166" s="56" t="s">
        <v>554</v>
      </c>
      <c r="GA166" s="56" t="s">
        <v>554</v>
      </c>
      <c r="GB166" s="56" t="s">
        <v>554</v>
      </c>
      <c r="GC166" s="56" t="s">
        <v>554</v>
      </c>
      <c r="GD166" s="56" t="s">
        <v>554</v>
      </c>
      <c r="GE166" s="56" t="s">
        <v>554</v>
      </c>
      <c r="GF166" s="56" t="s">
        <v>554</v>
      </c>
      <c r="GG166" s="56" t="s">
        <v>554</v>
      </c>
      <c r="GH166" s="56" t="s">
        <v>554</v>
      </c>
      <c r="GI166" s="56" t="s">
        <v>554</v>
      </c>
      <c r="GJ166" s="56" t="s">
        <v>554</v>
      </c>
      <c r="GK166" s="56" t="s">
        <v>554</v>
      </c>
      <c r="GL166" s="56" t="s">
        <v>554</v>
      </c>
      <c r="GM166" s="56" t="s">
        <v>554</v>
      </c>
      <c r="GN166" s="56" t="s">
        <v>554</v>
      </c>
      <c r="GO166" s="56" t="s">
        <v>554</v>
      </c>
      <c r="GP166" s="56" t="s">
        <v>554</v>
      </c>
      <c r="GQ166" s="56" t="s">
        <v>554</v>
      </c>
      <c r="GR166" s="56" t="s">
        <v>554</v>
      </c>
      <c r="GS166" s="56" t="s">
        <v>554</v>
      </c>
      <c r="GT166" s="56" t="s">
        <v>554</v>
      </c>
      <c r="GU166" s="56" t="s">
        <v>554</v>
      </c>
      <c r="GW166" s="56" t="s">
        <v>554</v>
      </c>
      <c r="GX166" s="56" t="s">
        <v>554</v>
      </c>
      <c r="GY166" s="56" t="s">
        <v>554</v>
      </c>
      <c r="GZ166" s="56" t="s">
        <v>554</v>
      </c>
      <c r="HA166" s="56" t="s">
        <v>554</v>
      </c>
      <c r="HB166" s="56" t="s">
        <v>554</v>
      </c>
    </row>
    <row r="167" spans="1:210" ht="12.75" customHeight="1" x14ac:dyDescent="0.3">
      <c r="A167" s="56" t="s">
        <v>728</v>
      </c>
      <c r="B167" s="423">
        <v>10</v>
      </c>
      <c r="C167" s="397" t="s">
        <v>729</v>
      </c>
      <c r="D167" s="56" t="s">
        <v>5898</v>
      </c>
      <c r="E167" s="56" t="s">
        <v>2997</v>
      </c>
      <c r="F167" s="56" t="s">
        <v>900</v>
      </c>
      <c r="G167" s="56">
        <v>49</v>
      </c>
      <c r="H167" s="56">
        <v>0</v>
      </c>
      <c r="I167" s="56" t="s">
        <v>6476</v>
      </c>
      <c r="J167" s="56" t="s">
        <v>38</v>
      </c>
      <c r="L167" s="56" t="s">
        <v>522</v>
      </c>
      <c r="M167" s="56">
        <v>0</v>
      </c>
      <c r="N167" s="56">
        <v>0</v>
      </c>
      <c r="O167" s="56">
        <v>1</v>
      </c>
      <c r="P167" s="56">
        <v>2</v>
      </c>
      <c r="Q167" s="56">
        <v>0</v>
      </c>
      <c r="R167" s="56">
        <v>1</v>
      </c>
      <c r="S167" s="56">
        <v>2</v>
      </c>
      <c r="T167" s="56">
        <v>2</v>
      </c>
      <c r="U167" s="56">
        <v>0</v>
      </c>
      <c r="V167" s="56">
        <v>0</v>
      </c>
      <c r="W167" s="56">
        <v>0</v>
      </c>
      <c r="X167" s="56">
        <v>1</v>
      </c>
      <c r="Y167" s="56">
        <v>0</v>
      </c>
      <c r="Z167" s="56">
        <v>0</v>
      </c>
      <c r="AA167" s="56">
        <v>9</v>
      </c>
      <c r="AB167" s="56">
        <v>0</v>
      </c>
      <c r="AC167" s="56">
        <v>0</v>
      </c>
      <c r="AD167" s="56">
        <v>0</v>
      </c>
      <c r="AE167" s="56">
        <v>0</v>
      </c>
      <c r="AF167" s="56">
        <v>0</v>
      </c>
      <c r="AG167" s="56">
        <v>0</v>
      </c>
      <c r="AH167" s="56">
        <v>0</v>
      </c>
      <c r="AI167" s="56">
        <v>0</v>
      </c>
      <c r="AJ167" s="56">
        <v>0</v>
      </c>
      <c r="AK167" s="56">
        <v>0</v>
      </c>
      <c r="AL167" s="56">
        <v>0</v>
      </c>
      <c r="AM167" s="56">
        <v>0</v>
      </c>
      <c r="AN167" s="56">
        <v>0</v>
      </c>
      <c r="AO167" s="56">
        <v>0</v>
      </c>
      <c r="AP167" s="56">
        <v>0</v>
      </c>
      <c r="AQ167" s="56">
        <v>0</v>
      </c>
      <c r="AR167" s="56">
        <v>0</v>
      </c>
      <c r="AS167" s="56">
        <v>1</v>
      </c>
      <c r="AT167" s="56">
        <v>2</v>
      </c>
      <c r="AU167" s="56">
        <v>0</v>
      </c>
      <c r="AV167" s="56">
        <v>1</v>
      </c>
      <c r="AW167" s="56">
        <v>2</v>
      </c>
      <c r="AX167" s="56">
        <v>2</v>
      </c>
      <c r="AY167" s="56">
        <v>0</v>
      </c>
      <c r="AZ167" s="56">
        <v>0</v>
      </c>
      <c r="BA167" s="56">
        <v>0</v>
      </c>
      <c r="BB167" s="56">
        <v>1</v>
      </c>
      <c r="BC167" s="56">
        <v>0</v>
      </c>
      <c r="BD167" s="56">
        <v>0</v>
      </c>
      <c r="BE167" s="56">
        <v>9</v>
      </c>
      <c r="BF167" s="56">
        <v>0</v>
      </c>
      <c r="BG167" s="56">
        <v>0</v>
      </c>
      <c r="BH167" s="56" t="s">
        <v>1752</v>
      </c>
      <c r="BI167" s="56">
        <v>78173</v>
      </c>
      <c r="BJ167" s="56" t="s">
        <v>1754</v>
      </c>
      <c r="BK167" s="56">
        <v>124442</v>
      </c>
      <c r="BL167" s="56">
        <v>89</v>
      </c>
      <c r="BM167" s="56" t="s">
        <v>554</v>
      </c>
      <c r="BN167" s="56" t="s">
        <v>554</v>
      </c>
      <c r="BO167" s="56">
        <v>8</v>
      </c>
      <c r="BP167" s="56" t="s">
        <v>554</v>
      </c>
      <c r="BQ167" s="56" t="s">
        <v>554</v>
      </c>
      <c r="BR167" s="56" t="s">
        <v>554</v>
      </c>
      <c r="BS167" s="56" t="s">
        <v>554</v>
      </c>
      <c r="BT167" s="56" t="s">
        <v>554</v>
      </c>
      <c r="BU167" s="56" t="s">
        <v>554</v>
      </c>
      <c r="BV167" s="56" t="s">
        <v>554</v>
      </c>
      <c r="BW167" s="56" t="s">
        <v>554</v>
      </c>
      <c r="BX167" s="56" t="s">
        <v>554</v>
      </c>
      <c r="BY167" s="56" t="s">
        <v>7389</v>
      </c>
      <c r="BZ167" s="56">
        <v>11419</v>
      </c>
      <c r="CA167" s="56" t="s">
        <v>7389</v>
      </c>
      <c r="CB167" s="56">
        <v>8572</v>
      </c>
      <c r="CC167" s="56" t="s">
        <v>7390</v>
      </c>
      <c r="CD167" s="56">
        <v>19991</v>
      </c>
      <c r="CE167" s="56">
        <v>19991</v>
      </c>
      <c r="CF167" s="56" t="s">
        <v>554</v>
      </c>
      <c r="CG167" s="56" t="s">
        <v>554</v>
      </c>
      <c r="CH167" s="56" t="s">
        <v>554</v>
      </c>
      <c r="CI167" s="56" t="s">
        <v>554</v>
      </c>
      <c r="CJ167" s="56" t="s">
        <v>554</v>
      </c>
      <c r="CK167" s="56" t="s">
        <v>554</v>
      </c>
      <c r="CL167" s="56" t="s">
        <v>554</v>
      </c>
      <c r="CM167" s="56">
        <v>0</v>
      </c>
      <c r="CN167" s="56">
        <v>0</v>
      </c>
      <c r="CO167" s="56" t="s">
        <v>554</v>
      </c>
      <c r="CP167" s="56" t="s">
        <v>554</v>
      </c>
      <c r="CQ167" s="56" t="s">
        <v>554</v>
      </c>
      <c r="CR167" s="56" t="s">
        <v>7389</v>
      </c>
      <c r="CS167" s="56" t="s">
        <v>7389</v>
      </c>
      <c r="CT167" s="56" t="s">
        <v>7389</v>
      </c>
      <c r="CU167" s="56" t="s">
        <v>7389</v>
      </c>
      <c r="DA167" s="56" t="s">
        <v>7389</v>
      </c>
      <c r="DB167" s="56" t="s">
        <v>7389</v>
      </c>
      <c r="DC167" s="56">
        <v>7.5</v>
      </c>
      <c r="DD167" s="56">
        <v>27.7</v>
      </c>
      <c r="DE167" s="56">
        <v>35.200000000000003</v>
      </c>
      <c r="DF167" s="56" t="s">
        <v>554</v>
      </c>
      <c r="DG167" s="56" t="s">
        <v>554</v>
      </c>
      <c r="DH167" s="56">
        <v>207881</v>
      </c>
      <c r="DI167" s="56">
        <v>38994</v>
      </c>
      <c r="DJ167" s="56">
        <v>65631</v>
      </c>
      <c r="DK167" s="56">
        <v>8759</v>
      </c>
      <c r="DL167" s="56">
        <v>321265</v>
      </c>
      <c r="DM167" s="56">
        <v>8426</v>
      </c>
      <c r="DN167" s="56">
        <v>117</v>
      </c>
      <c r="DO167" s="56">
        <v>6197</v>
      </c>
      <c r="DP167" s="56">
        <v>9693</v>
      </c>
      <c r="DQ167" s="56">
        <v>22473</v>
      </c>
      <c r="DR167" s="56">
        <v>6896</v>
      </c>
      <c r="DS167" s="56">
        <v>0</v>
      </c>
      <c r="DT167" s="56">
        <v>0</v>
      </c>
      <c r="DU167" s="56">
        <v>14740</v>
      </c>
      <c r="DV167" s="56">
        <v>14115</v>
      </c>
      <c r="DW167" s="56" t="s">
        <v>554</v>
      </c>
      <c r="DX167" s="56">
        <v>67</v>
      </c>
      <c r="DY167" s="56">
        <v>84</v>
      </c>
      <c r="DZ167" s="56">
        <v>91</v>
      </c>
      <c r="EA167" s="56" t="s">
        <v>554</v>
      </c>
      <c r="EB167" s="56" t="s">
        <v>554</v>
      </c>
      <c r="EC167" s="56" t="s">
        <v>554</v>
      </c>
      <c r="ED167" s="56">
        <v>12378</v>
      </c>
      <c r="EE167" s="56" t="s">
        <v>554</v>
      </c>
      <c r="EF167" s="56">
        <v>596629</v>
      </c>
      <c r="EG167" s="56">
        <v>0</v>
      </c>
      <c r="EH167" s="56" t="s">
        <v>55</v>
      </c>
      <c r="EI167" s="56">
        <v>8</v>
      </c>
      <c r="EJ167" s="56">
        <v>100396</v>
      </c>
      <c r="EK167" s="56" t="s">
        <v>554</v>
      </c>
      <c r="EL167" s="56" t="s">
        <v>554</v>
      </c>
      <c r="EM167" s="56">
        <v>1099379</v>
      </c>
      <c r="EN167" s="56">
        <v>209692</v>
      </c>
      <c r="EO167" s="56" t="s">
        <v>3433</v>
      </c>
      <c r="EP167" s="56">
        <v>165905</v>
      </c>
      <c r="EQ167" s="56" t="s">
        <v>3433</v>
      </c>
      <c r="ER167" s="56" t="s">
        <v>3433</v>
      </c>
      <c r="ES167" s="56" t="s">
        <v>3433</v>
      </c>
      <c r="ET167" s="56">
        <v>13423</v>
      </c>
      <c r="EU167" s="56" t="s">
        <v>6536</v>
      </c>
      <c r="EV167" s="56" t="s">
        <v>6536</v>
      </c>
      <c r="EW167" s="56">
        <v>14611</v>
      </c>
      <c r="EX167" s="56" t="s">
        <v>554</v>
      </c>
      <c r="EY167" s="56" t="s">
        <v>554</v>
      </c>
      <c r="EZ167" s="56" t="s">
        <v>554</v>
      </c>
      <c r="FA167" s="56">
        <v>0</v>
      </c>
      <c r="FB167" s="56">
        <v>0</v>
      </c>
      <c r="FC167" s="56">
        <v>0</v>
      </c>
      <c r="FD167" s="56">
        <v>0</v>
      </c>
      <c r="FE167" s="56">
        <v>0</v>
      </c>
      <c r="FF167" s="56" t="s">
        <v>554</v>
      </c>
      <c r="FG167" s="56">
        <v>14422</v>
      </c>
      <c r="FH167" s="56">
        <v>201420</v>
      </c>
      <c r="FI167" s="56">
        <v>2250</v>
      </c>
      <c r="FJ167" s="56">
        <v>0</v>
      </c>
      <c r="FK167" s="56">
        <v>195825</v>
      </c>
      <c r="FL167" s="56" t="s">
        <v>554</v>
      </c>
      <c r="FM167" s="56">
        <v>5613</v>
      </c>
      <c r="FN167" s="56">
        <v>0</v>
      </c>
      <c r="FO167" s="56">
        <v>13124.75</v>
      </c>
      <c r="FP167" s="56">
        <v>4742</v>
      </c>
      <c r="FQ167" s="56">
        <v>0</v>
      </c>
      <c r="FR167" s="56">
        <v>125324</v>
      </c>
      <c r="FS167" s="56">
        <v>0</v>
      </c>
      <c r="FT167" s="56">
        <v>36265</v>
      </c>
      <c r="FU167" s="56">
        <v>37052</v>
      </c>
      <c r="FV167" s="56">
        <v>222120.75</v>
      </c>
      <c r="FW167" s="56" t="s">
        <v>554</v>
      </c>
      <c r="FX167" s="56" t="s">
        <v>554</v>
      </c>
      <c r="FY167" s="56">
        <v>1126379</v>
      </c>
      <c r="FZ167" s="56">
        <v>198516</v>
      </c>
      <c r="GA167" s="56">
        <v>179979</v>
      </c>
      <c r="GB167" s="56">
        <v>257715</v>
      </c>
      <c r="GC167" s="56">
        <v>1762589</v>
      </c>
      <c r="GD167" s="56">
        <v>87565</v>
      </c>
      <c r="GE167" s="56">
        <v>1675024</v>
      </c>
      <c r="GF167" s="56" t="s">
        <v>554</v>
      </c>
      <c r="GG167" s="56" t="s">
        <v>554</v>
      </c>
      <c r="GH167" s="56" t="s">
        <v>554</v>
      </c>
      <c r="GI167" s="56" t="s">
        <v>554</v>
      </c>
      <c r="GJ167" s="56" t="s">
        <v>554</v>
      </c>
      <c r="GK167" s="56" t="s">
        <v>554</v>
      </c>
      <c r="GL167" s="56" t="s">
        <v>554</v>
      </c>
      <c r="GM167" s="56" t="s">
        <v>554</v>
      </c>
      <c r="GN167" s="56" t="s">
        <v>7485</v>
      </c>
      <c r="GO167" s="56" t="s">
        <v>554</v>
      </c>
      <c r="GP167" s="56" t="s">
        <v>7486</v>
      </c>
      <c r="GQ167" s="56" t="s">
        <v>554</v>
      </c>
      <c r="GR167" s="56" t="s">
        <v>554</v>
      </c>
      <c r="GS167" s="56" t="s">
        <v>554</v>
      </c>
      <c r="GT167" s="56" t="s">
        <v>554</v>
      </c>
      <c r="GU167" s="56" t="s">
        <v>7487</v>
      </c>
      <c r="GW167" s="56">
        <v>9</v>
      </c>
      <c r="GX167" s="56">
        <v>0</v>
      </c>
      <c r="GY167" s="56">
        <v>9</v>
      </c>
      <c r="GZ167" s="56">
        <v>0</v>
      </c>
      <c r="HA167" s="56">
        <v>0</v>
      </c>
      <c r="HB167" s="56">
        <v>0</v>
      </c>
    </row>
    <row r="168" spans="1:210" ht="12.75" customHeight="1" x14ac:dyDescent="0.3">
      <c r="A168" s="56" t="s">
        <v>728</v>
      </c>
      <c r="B168" s="423">
        <v>11</v>
      </c>
      <c r="C168" s="397" t="s">
        <v>729</v>
      </c>
      <c r="D168" s="56" t="s">
        <v>5899</v>
      </c>
      <c r="E168" s="56" t="s">
        <v>2998</v>
      </c>
      <c r="F168" s="56" t="s">
        <v>900</v>
      </c>
      <c r="G168" s="56">
        <v>44</v>
      </c>
      <c r="H168" s="56">
        <v>0</v>
      </c>
      <c r="I168" s="56" t="s">
        <v>810</v>
      </c>
      <c r="J168" s="56" t="s">
        <v>38</v>
      </c>
      <c r="L168" s="56" t="s">
        <v>523</v>
      </c>
      <c r="M168" s="56">
        <v>0</v>
      </c>
      <c r="N168" s="56">
        <v>0</v>
      </c>
      <c r="O168" s="56">
        <v>0</v>
      </c>
      <c r="P168" s="56">
        <v>0</v>
      </c>
      <c r="Q168" s="56">
        <v>4</v>
      </c>
      <c r="R168" s="56">
        <v>0</v>
      </c>
      <c r="S168" s="56">
        <v>0</v>
      </c>
      <c r="T168" s="56">
        <v>1</v>
      </c>
      <c r="U168" s="56">
        <v>3</v>
      </c>
      <c r="V168" s="56">
        <v>1</v>
      </c>
      <c r="W168" s="56">
        <v>0</v>
      </c>
      <c r="X168" s="56">
        <v>0</v>
      </c>
      <c r="Y168" s="56">
        <v>0</v>
      </c>
      <c r="Z168" s="56">
        <v>0</v>
      </c>
      <c r="AA168" s="56">
        <v>9</v>
      </c>
      <c r="AB168" s="56">
        <v>0</v>
      </c>
      <c r="AC168" s="56">
        <v>0</v>
      </c>
      <c r="AD168" s="56">
        <v>0</v>
      </c>
      <c r="AE168" s="56">
        <v>0</v>
      </c>
      <c r="AF168" s="56">
        <v>0</v>
      </c>
      <c r="AG168" s="56">
        <v>0</v>
      </c>
      <c r="AH168" s="56">
        <v>0</v>
      </c>
      <c r="AI168" s="56">
        <v>0</v>
      </c>
      <c r="AJ168" s="56">
        <v>0</v>
      </c>
      <c r="AK168" s="56">
        <v>0</v>
      </c>
      <c r="AL168" s="56">
        <v>0</v>
      </c>
      <c r="AM168" s="56">
        <v>0</v>
      </c>
      <c r="AN168" s="56">
        <v>0</v>
      </c>
      <c r="AO168" s="56">
        <v>0</v>
      </c>
      <c r="AP168" s="56">
        <v>0</v>
      </c>
      <c r="AQ168" s="56">
        <v>0</v>
      </c>
      <c r="AR168" s="56">
        <v>0</v>
      </c>
      <c r="AS168" s="56">
        <v>0</v>
      </c>
      <c r="AT168" s="56">
        <v>0</v>
      </c>
      <c r="AU168" s="56">
        <v>4</v>
      </c>
      <c r="AV168" s="56">
        <v>0</v>
      </c>
      <c r="AW168" s="56">
        <v>0</v>
      </c>
      <c r="AX168" s="56">
        <v>1</v>
      </c>
      <c r="AY168" s="56">
        <v>3</v>
      </c>
      <c r="AZ168" s="56">
        <v>1</v>
      </c>
      <c r="BA168" s="56">
        <v>0</v>
      </c>
      <c r="BB168" s="56">
        <v>0</v>
      </c>
      <c r="BC168" s="56">
        <v>0</v>
      </c>
      <c r="BD168" s="56">
        <v>0</v>
      </c>
      <c r="BE168" s="56">
        <v>9</v>
      </c>
      <c r="BF168" s="56">
        <v>0</v>
      </c>
      <c r="BG168" s="56">
        <v>0</v>
      </c>
      <c r="BH168" s="56" t="s">
        <v>3463</v>
      </c>
      <c r="BI168" s="56">
        <v>157731</v>
      </c>
      <c r="BJ168" s="56" t="s">
        <v>3463</v>
      </c>
      <c r="BK168" s="56">
        <v>204318</v>
      </c>
      <c r="BL168" s="56">
        <v>69</v>
      </c>
      <c r="BM168" s="56">
        <v>85610</v>
      </c>
      <c r="BN168" s="56">
        <v>25596</v>
      </c>
      <c r="BO168" s="56">
        <v>9</v>
      </c>
      <c r="BP168" s="56">
        <v>260496</v>
      </c>
      <c r="BQ168" s="56">
        <v>50447</v>
      </c>
      <c r="BR168" s="56">
        <v>51382</v>
      </c>
      <c r="BS168" s="56">
        <v>50842</v>
      </c>
      <c r="BT168" s="56">
        <v>17502</v>
      </c>
      <c r="BU168" s="56">
        <v>14302</v>
      </c>
      <c r="BV168" s="56">
        <v>134028</v>
      </c>
      <c r="BW168" s="56">
        <v>45800</v>
      </c>
      <c r="BX168" s="56">
        <v>230275</v>
      </c>
      <c r="BY168" s="56">
        <v>66</v>
      </c>
      <c r="BZ168" s="56">
        <v>12238</v>
      </c>
      <c r="CA168" s="56">
        <v>5743</v>
      </c>
      <c r="CB168" s="56">
        <v>6561</v>
      </c>
      <c r="CC168" s="56">
        <v>1195</v>
      </c>
      <c r="CD168" s="56">
        <v>25737</v>
      </c>
      <c r="CE168" s="56">
        <v>25803</v>
      </c>
      <c r="CF168" s="56">
        <v>0</v>
      </c>
      <c r="CG168" s="56">
        <v>3854</v>
      </c>
      <c r="CH168" s="56">
        <v>400</v>
      </c>
      <c r="CI168" s="56">
        <v>0</v>
      </c>
      <c r="CJ168" s="56">
        <v>21915</v>
      </c>
      <c r="CK168" s="56">
        <v>200</v>
      </c>
      <c r="CL168" s="56">
        <v>12401</v>
      </c>
      <c r="CM168" s="56">
        <v>0</v>
      </c>
      <c r="CN168" s="56">
        <v>0</v>
      </c>
      <c r="CO168" s="56">
        <v>4254</v>
      </c>
      <c r="CP168" s="56">
        <v>0</v>
      </c>
      <c r="CQ168" s="56">
        <v>4254</v>
      </c>
      <c r="CR168" s="56">
        <v>0</v>
      </c>
      <c r="CS168" s="56">
        <v>496</v>
      </c>
      <c r="CT168" s="56">
        <v>36</v>
      </c>
      <c r="CU168" s="56">
        <v>0</v>
      </c>
      <c r="DA168" s="56">
        <v>532</v>
      </c>
      <c r="DB168" s="56">
        <v>532</v>
      </c>
      <c r="DC168" s="56">
        <v>8</v>
      </c>
      <c r="DD168" s="56">
        <v>13.9</v>
      </c>
      <c r="DE168" s="56">
        <v>21.9</v>
      </c>
      <c r="DF168" s="56">
        <v>23</v>
      </c>
      <c r="DG168" s="56">
        <v>1836</v>
      </c>
      <c r="DH168" s="56">
        <v>171848</v>
      </c>
      <c r="DI168" s="56">
        <v>69669</v>
      </c>
      <c r="DJ168" s="56">
        <v>106125</v>
      </c>
      <c r="DK168" s="56">
        <v>20846</v>
      </c>
      <c r="DL168" s="56">
        <v>368488</v>
      </c>
      <c r="DM168" s="56">
        <v>8477</v>
      </c>
      <c r="DN168" s="56">
        <v>631</v>
      </c>
      <c r="DO168" s="56">
        <v>0</v>
      </c>
      <c r="DP168" s="56">
        <v>9017</v>
      </c>
      <c r="DQ168" s="56">
        <v>20639</v>
      </c>
      <c r="DR168" s="56">
        <v>9001</v>
      </c>
      <c r="DS168" s="56">
        <v>0</v>
      </c>
      <c r="DT168" s="56">
        <v>0</v>
      </c>
      <c r="DU168" s="56">
        <v>9108</v>
      </c>
      <c r="DV168" s="56">
        <v>16653</v>
      </c>
      <c r="DW168" s="56" t="s">
        <v>554</v>
      </c>
      <c r="DX168" s="56">
        <v>76.400000000000006</v>
      </c>
      <c r="DY168" s="56">
        <v>87</v>
      </c>
      <c r="DZ168" s="56">
        <v>94</v>
      </c>
      <c r="EA168" s="56">
        <v>128875</v>
      </c>
      <c r="EB168" s="56">
        <v>5662</v>
      </c>
      <c r="EC168" s="56" t="s">
        <v>54</v>
      </c>
      <c r="ED168" s="56">
        <v>13211</v>
      </c>
      <c r="EE168" s="56">
        <v>79</v>
      </c>
      <c r="EF168" s="56">
        <v>370347</v>
      </c>
      <c r="EG168" s="56" t="s">
        <v>554</v>
      </c>
      <c r="EH168" s="56" t="s">
        <v>54</v>
      </c>
      <c r="EI168" s="56">
        <v>4</v>
      </c>
      <c r="EJ168" s="56">
        <v>114934</v>
      </c>
      <c r="EK168" s="56">
        <v>2329</v>
      </c>
      <c r="EL168" s="56">
        <v>2379</v>
      </c>
      <c r="EM168" s="56">
        <v>643818</v>
      </c>
      <c r="EN168" s="56">
        <v>195795</v>
      </c>
      <c r="EO168" s="56">
        <v>3925</v>
      </c>
      <c r="EP168" s="56">
        <v>87085</v>
      </c>
      <c r="EQ168" s="56">
        <v>31397</v>
      </c>
      <c r="ER168" s="56">
        <v>36801</v>
      </c>
      <c r="ES168" s="56">
        <v>7178</v>
      </c>
      <c r="ET168" s="56">
        <v>4393</v>
      </c>
      <c r="EU168" s="56">
        <v>25060</v>
      </c>
      <c r="EV168" s="56">
        <v>1066</v>
      </c>
      <c r="EW168" s="56">
        <v>0</v>
      </c>
      <c r="EX168" s="56">
        <v>9150</v>
      </c>
      <c r="EY168" s="56">
        <v>813</v>
      </c>
      <c r="EZ168" s="56">
        <v>2000</v>
      </c>
      <c r="FA168" s="56">
        <v>0</v>
      </c>
      <c r="FB168" s="56">
        <v>0</v>
      </c>
      <c r="FC168" s="56">
        <v>0</v>
      </c>
      <c r="FD168" s="56">
        <v>0</v>
      </c>
      <c r="FE168" s="56">
        <v>3100</v>
      </c>
      <c r="FF168" s="56">
        <v>211968</v>
      </c>
      <c r="FG168" s="56">
        <v>34179</v>
      </c>
      <c r="FH168" s="56">
        <v>30273</v>
      </c>
      <c r="FI168" s="56">
        <v>6853</v>
      </c>
      <c r="FJ168" s="56">
        <v>0</v>
      </c>
      <c r="FK168" s="56">
        <v>0</v>
      </c>
      <c r="FL168" s="56">
        <v>1122886</v>
      </c>
      <c r="FM168" s="56">
        <v>5953</v>
      </c>
      <c r="FN168" s="56">
        <v>37</v>
      </c>
      <c r="FO168" s="56">
        <v>16870</v>
      </c>
      <c r="FP168" s="56">
        <v>826</v>
      </c>
      <c r="FQ168" s="56">
        <v>0</v>
      </c>
      <c r="FR168" s="56">
        <v>479</v>
      </c>
      <c r="FS168" s="56">
        <v>0</v>
      </c>
      <c r="FT168" s="56">
        <v>36898</v>
      </c>
      <c r="FU168" s="56">
        <v>319</v>
      </c>
      <c r="FV168" s="56">
        <v>61382</v>
      </c>
      <c r="FW168" s="56">
        <v>1061504</v>
      </c>
      <c r="FX168" s="56" t="s">
        <v>554</v>
      </c>
      <c r="FY168" s="56">
        <v>650000</v>
      </c>
      <c r="FZ168" s="56">
        <v>195000</v>
      </c>
      <c r="GA168" s="56">
        <v>200000</v>
      </c>
      <c r="GB168" s="56">
        <v>70000</v>
      </c>
      <c r="GC168" s="56">
        <v>1115000</v>
      </c>
      <c r="GD168" s="56">
        <v>30000</v>
      </c>
      <c r="GE168" s="56">
        <v>1085000</v>
      </c>
      <c r="GF168" s="56" t="s">
        <v>554</v>
      </c>
      <c r="GG168" s="56">
        <v>0</v>
      </c>
      <c r="GH168" s="56">
        <v>0</v>
      </c>
      <c r="GI168" s="56">
        <v>0</v>
      </c>
      <c r="GJ168" s="56">
        <v>0</v>
      </c>
      <c r="GK168" s="56">
        <v>0</v>
      </c>
      <c r="GL168" s="56">
        <v>0</v>
      </c>
      <c r="GM168" s="56">
        <v>0</v>
      </c>
      <c r="GN168" s="56" t="s">
        <v>554</v>
      </c>
      <c r="GO168" s="56" t="s">
        <v>554</v>
      </c>
      <c r="GP168" s="56">
        <v>0</v>
      </c>
      <c r="GQ168" s="56" t="s">
        <v>554</v>
      </c>
      <c r="GR168" s="56" t="s">
        <v>554</v>
      </c>
      <c r="GS168" s="56" t="s">
        <v>554</v>
      </c>
      <c r="GT168" s="56" t="s">
        <v>554</v>
      </c>
      <c r="GU168" s="56" t="s">
        <v>7488</v>
      </c>
      <c r="GW168" s="56">
        <v>9</v>
      </c>
      <c r="GX168" s="56">
        <v>0</v>
      </c>
      <c r="GY168" s="56">
        <v>9</v>
      </c>
      <c r="GZ168" s="56">
        <v>0</v>
      </c>
      <c r="HA168" s="56">
        <v>0</v>
      </c>
      <c r="HB168" s="56">
        <v>0</v>
      </c>
    </row>
    <row r="169" spans="1:210" ht="12.75" customHeight="1" x14ac:dyDescent="0.3">
      <c r="A169" s="56" t="s">
        <v>728</v>
      </c>
      <c r="B169" s="423">
        <v>12</v>
      </c>
      <c r="C169" s="397" t="s">
        <v>729</v>
      </c>
      <c r="D169" s="56" t="s">
        <v>5900</v>
      </c>
      <c r="E169" s="56" t="s">
        <v>2999</v>
      </c>
      <c r="F169" s="56" t="s">
        <v>900</v>
      </c>
      <c r="G169" s="56">
        <v>25</v>
      </c>
      <c r="H169" s="56">
        <v>0</v>
      </c>
      <c r="I169" s="56" t="s">
        <v>810</v>
      </c>
      <c r="J169" s="56" t="s">
        <v>38</v>
      </c>
      <c r="L169" s="56" t="s">
        <v>524</v>
      </c>
      <c r="M169" s="56" t="s">
        <v>554</v>
      </c>
      <c r="N169" s="56" t="s">
        <v>554</v>
      </c>
      <c r="O169" s="56" t="s">
        <v>554</v>
      </c>
      <c r="P169" s="56" t="s">
        <v>554</v>
      </c>
      <c r="Q169" s="56" t="s">
        <v>554</v>
      </c>
      <c r="R169" s="56" t="s">
        <v>554</v>
      </c>
      <c r="S169" s="56" t="s">
        <v>554</v>
      </c>
      <c r="T169" s="56" t="s">
        <v>554</v>
      </c>
      <c r="U169" s="56" t="s">
        <v>554</v>
      </c>
      <c r="V169" s="56" t="s">
        <v>554</v>
      </c>
      <c r="W169" s="56" t="s">
        <v>554</v>
      </c>
      <c r="X169" s="56" t="s">
        <v>554</v>
      </c>
      <c r="Y169" s="56" t="s">
        <v>554</v>
      </c>
      <c r="Z169" s="56" t="s">
        <v>554</v>
      </c>
      <c r="AA169" s="56" t="s">
        <v>554</v>
      </c>
      <c r="AB169" s="56" t="s">
        <v>554</v>
      </c>
      <c r="AC169" s="56" t="s">
        <v>554</v>
      </c>
      <c r="AD169" s="56" t="s">
        <v>554</v>
      </c>
      <c r="AE169" s="56" t="s">
        <v>554</v>
      </c>
      <c r="AF169" s="56" t="s">
        <v>554</v>
      </c>
      <c r="AG169" s="56" t="s">
        <v>554</v>
      </c>
      <c r="AH169" s="56" t="s">
        <v>554</v>
      </c>
      <c r="AI169" s="56" t="s">
        <v>554</v>
      </c>
      <c r="AJ169" s="56" t="s">
        <v>554</v>
      </c>
      <c r="AK169" s="56" t="s">
        <v>554</v>
      </c>
      <c r="AL169" s="56" t="s">
        <v>554</v>
      </c>
      <c r="AM169" s="56" t="s">
        <v>554</v>
      </c>
      <c r="AN169" s="56" t="s">
        <v>554</v>
      </c>
      <c r="AO169" s="56" t="s">
        <v>554</v>
      </c>
      <c r="AP169" s="56" t="s">
        <v>554</v>
      </c>
      <c r="AQ169" s="56" t="s">
        <v>554</v>
      </c>
      <c r="AR169" s="56" t="s">
        <v>554</v>
      </c>
      <c r="AS169" s="56" t="s">
        <v>554</v>
      </c>
      <c r="AT169" s="56" t="s">
        <v>554</v>
      </c>
      <c r="AU169" s="56" t="s">
        <v>554</v>
      </c>
      <c r="AV169" s="56" t="s">
        <v>554</v>
      </c>
      <c r="AW169" s="56" t="s">
        <v>554</v>
      </c>
      <c r="AX169" s="56" t="s">
        <v>554</v>
      </c>
      <c r="AY169" s="56" t="s">
        <v>554</v>
      </c>
      <c r="AZ169" s="56" t="s">
        <v>554</v>
      </c>
      <c r="BA169" s="56" t="s">
        <v>554</v>
      </c>
      <c r="BB169" s="56" t="s">
        <v>554</v>
      </c>
      <c r="BC169" s="56" t="s">
        <v>554</v>
      </c>
      <c r="BD169" s="56" t="s">
        <v>554</v>
      </c>
      <c r="BE169" s="56" t="s">
        <v>554</v>
      </c>
      <c r="BF169" s="56" t="s">
        <v>554</v>
      </c>
      <c r="BG169" s="56" t="s">
        <v>554</v>
      </c>
      <c r="BH169" s="56" t="s">
        <v>554</v>
      </c>
      <c r="BI169" s="56" t="s">
        <v>554</v>
      </c>
      <c r="BJ169" s="56" t="s">
        <v>554</v>
      </c>
      <c r="BK169" s="56" t="s">
        <v>554</v>
      </c>
      <c r="BL169" s="56" t="s">
        <v>554</v>
      </c>
      <c r="BM169" s="56" t="s">
        <v>554</v>
      </c>
      <c r="BN169" s="56" t="s">
        <v>554</v>
      </c>
      <c r="BO169" s="56" t="s">
        <v>554</v>
      </c>
      <c r="BP169" s="56" t="s">
        <v>554</v>
      </c>
      <c r="BQ169" s="56" t="s">
        <v>554</v>
      </c>
      <c r="BR169" s="56" t="s">
        <v>554</v>
      </c>
      <c r="BS169" s="56" t="s">
        <v>554</v>
      </c>
      <c r="BT169" s="56" t="s">
        <v>554</v>
      </c>
      <c r="BU169" s="56" t="s">
        <v>554</v>
      </c>
      <c r="BV169" s="56" t="s">
        <v>554</v>
      </c>
      <c r="BW169" s="56" t="s">
        <v>554</v>
      </c>
      <c r="BX169" s="56" t="s">
        <v>554</v>
      </c>
      <c r="BY169" s="56" t="s">
        <v>554</v>
      </c>
      <c r="BZ169" s="56" t="s">
        <v>554</v>
      </c>
      <c r="CA169" s="56" t="s">
        <v>554</v>
      </c>
      <c r="CB169" s="56" t="s">
        <v>554</v>
      </c>
      <c r="CC169" s="56" t="s">
        <v>554</v>
      </c>
      <c r="CD169" s="56" t="s">
        <v>554</v>
      </c>
      <c r="CE169" s="56" t="s">
        <v>554</v>
      </c>
      <c r="CF169" s="56" t="s">
        <v>554</v>
      </c>
      <c r="CG169" s="56" t="s">
        <v>554</v>
      </c>
      <c r="CH169" s="56" t="s">
        <v>554</v>
      </c>
      <c r="CI169" s="56" t="s">
        <v>554</v>
      </c>
      <c r="CJ169" s="56" t="s">
        <v>554</v>
      </c>
      <c r="CK169" s="56" t="s">
        <v>554</v>
      </c>
      <c r="CL169" s="56" t="s">
        <v>554</v>
      </c>
      <c r="CM169" s="56" t="s">
        <v>554</v>
      </c>
      <c r="CN169" s="56" t="s">
        <v>554</v>
      </c>
      <c r="CO169" s="56" t="s">
        <v>554</v>
      </c>
      <c r="CP169" s="56" t="s">
        <v>554</v>
      </c>
      <c r="CQ169" s="56" t="s">
        <v>554</v>
      </c>
      <c r="CR169" s="56" t="s">
        <v>554</v>
      </c>
      <c r="CS169" s="56" t="s">
        <v>554</v>
      </c>
      <c r="CT169" s="56" t="s">
        <v>554</v>
      </c>
      <c r="CU169" s="56" t="s">
        <v>554</v>
      </c>
      <c r="DA169" s="56" t="s">
        <v>554</v>
      </c>
      <c r="DB169" s="56" t="s">
        <v>554</v>
      </c>
      <c r="DC169" s="56" t="s">
        <v>554</v>
      </c>
      <c r="DD169" s="56" t="s">
        <v>554</v>
      </c>
      <c r="DE169" s="56" t="s">
        <v>554</v>
      </c>
      <c r="DF169" s="56" t="s">
        <v>554</v>
      </c>
      <c r="DG169" s="56" t="s">
        <v>554</v>
      </c>
      <c r="DH169" s="56" t="s">
        <v>554</v>
      </c>
      <c r="DI169" s="56" t="s">
        <v>554</v>
      </c>
      <c r="DJ169" s="56" t="s">
        <v>554</v>
      </c>
      <c r="DK169" s="56" t="s">
        <v>554</v>
      </c>
      <c r="DL169" s="56" t="s">
        <v>554</v>
      </c>
      <c r="DM169" s="56" t="s">
        <v>554</v>
      </c>
      <c r="DN169" s="56" t="s">
        <v>554</v>
      </c>
      <c r="DO169" s="56" t="s">
        <v>554</v>
      </c>
      <c r="DP169" s="56" t="s">
        <v>554</v>
      </c>
      <c r="DQ169" s="56" t="s">
        <v>554</v>
      </c>
      <c r="DR169" s="56" t="s">
        <v>554</v>
      </c>
      <c r="DS169" s="56" t="s">
        <v>554</v>
      </c>
      <c r="DT169" s="56" t="s">
        <v>554</v>
      </c>
      <c r="DU169" s="56" t="s">
        <v>554</v>
      </c>
      <c r="DV169" s="56" t="s">
        <v>554</v>
      </c>
      <c r="DW169" s="56" t="s">
        <v>554</v>
      </c>
      <c r="DX169" s="56" t="s">
        <v>554</v>
      </c>
      <c r="DY169" s="56" t="s">
        <v>554</v>
      </c>
      <c r="DZ169" s="56" t="s">
        <v>554</v>
      </c>
      <c r="EA169" s="56" t="s">
        <v>554</v>
      </c>
      <c r="EB169" s="56" t="s">
        <v>554</v>
      </c>
      <c r="EC169" s="56" t="s">
        <v>554</v>
      </c>
      <c r="ED169" s="56" t="s">
        <v>554</v>
      </c>
      <c r="EE169" s="56" t="s">
        <v>554</v>
      </c>
      <c r="EF169" s="56" t="s">
        <v>554</v>
      </c>
      <c r="EG169" s="56" t="s">
        <v>554</v>
      </c>
      <c r="EH169" s="56" t="s">
        <v>554</v>
      </c>
      <c r="EI169" s="56" t="s">
        <v>554</v>
      </c>
      <c r="EJ169" s="56" t="s">
        <v>554</v>
      </c>
      <c r="EK169" s="56" t="s">
        <v>554</v>
      </c>
      <c r="EL169" s="56" t="s">
        <v>554</v>
      </c>
      <c r="EM169" s="56" t="s">
        <v>554</v>
      </c>
      <c r="EN169" s="56" t="s">
        <v>554</v>
      </c>
      <c r="EO169" s="56" t="s">
        <v>554</v>
      </c>
      <c r="EP169" s="56" t="s">
        <v>554</v>
      </c>
      <c r="EQ169" s="56" t="s">
        <v>554</v>
      </c>
      <c r="ER169" s="56" t="s">
        <v>554</v>
      </c>
      <c r="ES169" s="56" t="s">
        <v>554</v>
      </c>
      <c r="ET169" s="56" t="s">
        <v>554</v>
      </c>
      <c r="EU169" s="56" t="s">
        <v>554</v>
      </c>
      <c r="EV169" s="56" t="s">
        <v>554</v>
      </c>
      <c r="EW169" s="56" t="s">
        <v>554</v>
      </c>
      <c r="EX169" s="56" t="s">
        <v>554</v>
      </c>
      <c r="EY169" s="56" t="s">
        <v>554</v>
      </c>
      <c r="EZ169" s="56" t="s">
        <v>554</v>
      </c>
      <c r="FA169" s="56" t="s">
        <v>554</v>
      </c>
      <c r="FB169" s="56" t="s">
        <v>554</v>
      </c>
      <c r="FC169" s="56" t="s">
        <v>554</v>
      </c>
      <c r="FD169" s="56" t="s">
        <v>554</v>
      </c>
      <c r="FE169" s="56" t="s">
        <v>554</v>
      </c>
      <c r="FF169" s="56" t="s">
        <v>554</v>
      </c>
      <c r="FG169" s="56" t="s">
        <v>554</v>
      </c>
      <c r="FH169" s="56" t="s">
        <v>554</v>
      </c>
      <c r="FI169" s="56" t="s">
        <v>554</v>
      </c>
      <c r="FJ169" s="56" t="s">
        <v>554</v>
      </c>
      <c r="FK169" s="56" t="s">
        <v>554</v>
      </c>
      <c r="FL169" s="56" t="s">
        <v>554</v>
      </c>
      <c r="FM169" s="56" t="s">
        <v>554</v>
      </c>
      <c r="FN169" s="56" t="s">
        <v>554</v>
      </c>
      <c r="FO169" s="56" t="s">
        <v>554</v>
      </c>
      <c r="FP169" s="56" t="s">
        <v>554</v>
      </c>
      <c r="FQ169" s="56" t="s">
        <v>554</v>
      </c>
      <c r="FR169" s="56" t="s">
        <v>554</v>
      </c>
      <c r="FS169" s="56" t="s">
        <v>554</v>
      </c>
      <c r="FT169" s="56" t="s">
        <v>554</v>
      </c>
      <c r="FU169" s="56" t="s">
        <v>554</v>
      </c>
      <c r="FV169" s="56" t="s">
        <v>554</v>
      </c>
      <c r="FW169" s="56" t="s">
        <v>554</v>
      </c>
      <c r="FX169" s="56" t="s">
        <v>554</v>
      </c>
      <c r="FY169" s="56" t="s">
        <v>554</v>
      </c>
      <c r="FZ169" s="56" t="s">
        <v>554</v>
      </c>
      <c r="GA169" s="56" t="s">
        <v>554</v>
      </c>
      <c r="GB169" s="56" t="s">
        <v>554</v>
      </c>
      <c r="GC169" s="56" t="s">
        <v>554</v>
      </c>
      <c r="GD169" s="56" t="s">
        <v>554</v>
      </c>
      <c r="GE169" s="56" t="s">
        <v>554</v>
      </c>
      <c r="GF169" s="56" t="s">
        <v>554</v>
      </c>
      <c r="GG169" s="56" t="s">
        <v>554</v>
      </c>
      <c r="GH169" s="56" t="s">
        <v>554</v>
      </c>
      <c r="GI169" s="56" t="s">
        <v>554</v>
      </c>
      <c r="GJ169" s="56" t="s">
        <v>554</v>
      </c>
      <c r="GK169" s="56" t="s">
        <v>554</v>
      </c>
      <c r="GL169" s="56" t="s">
        <v>554</v>
      </c>
      <c r="GM169" s="56" t="s">
        <v>554</v>
      </c>
      <c r="GN169" s="56" t="s">
        <v>554</v>
      </c>
      <c r="GO169" s="56" t="s">
        <v>554</v>
      </c>
      <c r="GP169" s="56" t="s">
        <v>554</v>
      </c>
      <c r="GQ169" s="56" t="s">
        <v>554</v>
      </c>
      <c r="GR169" s="56" t="s">
        <v>554</v>
      </c>
      <c r="GS169" s="56" t="s">
        <v>554</v>
      </c>
      <c r="GT169" s="56" t="s">
        <v>554</v>
      </c>
      <c r="GU169" s="56" t="s">
        <v>554</v>
      </c>
      <c r="GW169" s="56" t="s">
        <v>554</v>
      </c>
      <c r="GX169" s="56" t="s">
        <v>554</v>
      </c>
      <c r="GY169" s="56" t="s">
        <v>554</v>
      </c>
      <c r="GZ169" s="56" t="s">
        <v>554</v>
      </c>
      <c r="HA169" s="56" t="s">
        <v>554</v>
      </c>
      <c r="HB169" s="56" t="s">
        <v>554</v>
      </c>
    </row>
    <row r="170" spans="1:210" ht="12.75" customHeight="1" x14ac:dyDescent="0.3">
      <c r="A170" s="56" t="s">
        <v>728</v>
      </c>
      <c r="B170" s="423">
        <v>13</v>
      </c>
      <c r="C170" s="397" t="s">
        <v>729</v>
      </c>
      <c r="D170" s="56" t="s">
        <v>5901</v>
      </c>
      <c r="E170" s="56" t="s">
        <v>3000</v>
      </c>
      <c r="F170" s="56" t="s">
        <v>900</v>
      </c>
      <c r="G170" s="56">
        <v>44</v>
      </c>
      <c r="H170" s="56">
        <v>0</v>
      </c>
      <c r="I170" s="56" t="s">
        <v>810</v>
      </c>
      <c r="J170" s="56" t="s">
        <v>38</v>
      </c>
      <c r="L170" s="56" t="s">
        <v>525</v>
      </c>
      <c r="M170" s="56" t="s">
        <v>554</v>
      </c>
      <c r="N170" s="56" t="s">
        <v>554</v>
      </c>
      <c r="O170" s="56" t="s">
        <v>554</v>
      </c>
      <c r="P170" s="56" t="s">
        <v>554</v>
      </c>
      <c r="Q170" s="56" t="s">
        <v>554</v>
      </c>
      <c r="R170" s="56" t="s">
        <v>554</v>
      </c>
      <c r="S170" s="56" t="s">
        <v>554</v>
      </c>
      <c r="T170" s="56" t="s">
        <v>554</v>
      </c>
      <c r="U170" s="56" t="s">
        <v>554</v>
      </c>
      <c r="V170" s="56" t="s">
        <v>554</v>
      </c>
      <c r="W170" s="56" t="s">
        <v>554</v>
      </c>
      <c r="X170" s="56" t="s">
        <v>554</v>
      </c>
      <c r="Y170" s="56" t="s">
        <v>554</v>
      </c>
      <c r="Z170" s="56" t="s">
        <v>554</v>
      </c>
      <c r="AA170" s="56" t="s">
        <v>554</v>
      </c>
      <c r="AB170" s="56" t="s">
        <v>554</v>
      </c>
      <c r="AC170" s="56" t="s">
        <v>554</v>
      </c>
      <c r="AD170" s="56" t="s">
        <v>554</v>
      </c>
      <c r="AE170" s="56" t="s">
        <v>554</v>
      </c>
      <c r="AF170" s="56" t="s">
        <v>554</v>
      </c>
      <c r="AG170" s="56" t="s">
        <v>554</v>
      </c>
      <c r="AH170" s="56" t="s">
        <v>554</v>
      </c>
      <c r="AI170" s="56" t="s">
        <v>554</v>
      </c>
      <c r="AJ170" s="56" t="s">
        <v>554</v>
      </c>
      <c r="AK170" s="56" t="s">
        <v>554</v>
      </c>
      <c r="AL170" s="56" t="s">
        <v>554</v>
      </c>
      <c r="AM170" s="56" t="s">
        <v>554</v>
      </c>
      <c r="AN170" s="56" t="s">
        <v>554</v>
      </c>
      <c r="AO170" s="56" t="s">
        <v>554</v>
      </c>
      <c r="AP170" s="56" t="s">
        <v>554</v>
      </c>
      <c r="AQ170" s="56" t="s">
        <v>554</v>
      </c>
      <c r="AR170" s="56" t="s">
        <v>554</v>
      </c>
      <c r="AS170" s="56" t="s">
        <v>554</v>
      </c>
      <c r="AT170" s="56" t="s">
        <v>554</v>
      </c>
      <c r="AU170" s="56" t="s">
        <v>554</v>
      </c>
      <c r="AV170" s="56" t="s">
        <v>554</v>
      </c>
      <c r="AW170" s="56" t="s">
        <v>554</v>
      </c>
      <c r="AX170" s="56" t="s">
        <v>554</v>
      </c>
      <c r="AY170" s="56" t="s">
        <v>554</v>
      </c>
      <c r="AZ170" s="56" t="s">
        <v>554</v>
      </c>
      <c r="BA170" s="56" t="s">
        <v>554</v>
      </c>
      <c r="BB170" s="56" t="s">
        <v>554</v>
      </c>
      <c r="BC170" s="56" t="s">
        <v>554</v>
      </c>
      <c r="BD170" s="56" t="s">
        <v>554</v>
      </c>
      <c r="BE170" s="56" t="s">
        <v>554</v>
      </c>
      <c r="BF170" s="56" t="s">
        <v>554</v>
      </c>
      <c r="BG170" s="56" t="s">
        <v>554</v>
      </c>
      <c r="BH170" s="56" t="s">
        <v>554</v>
      </c>
      <c r="BI170" s="56" t="s">
        <v>554</v>
      </c>
      <c r="BJ170" s="56" t="s">
        <v>554</v>
      </c>
      <c r="BK170" s="56" t="s">
        <v>554</v>
      </c>
      <c r="BL170" s="56" t="s">
        <v>554</v>
      </c>
      <c r="BM170" s="56" t="s">
        <v>554</v>
      </c>
      <c r="BN170" s="56" t="s">
        <v>554</v>
      </c>
      <c r="BO170" s="56" t="s">
        <v>554</v>
      </c>
      <c r="BP170" s="56" t="s">
        <v>554</v>
      </c>
      <c r="BQ170" s="56" t="s">
        <v>554</v>
      </c>
      <c r="BR170" s="56" t="s">
        <v>554</v>
      </c>
      <c r="BS170" s="56" t="s">
        <v>554</v>
      </c>
      <c r="BT170" s="56" t="s">
        <v>554</v>
      </c>
      <c r="BU170" s="56" t="s">
        <v>554</v>
      </c>
      <c r="BV170" s="56" t="s">
        <v>554</v>
      </c>
      <c r="BW170" s="56" t="s">
        <v>554</v>
      </c>
      <c r="BX170" s="56" t="s">
        <v>554</v>
      </c>
      <c r="BY170" s="56" t="s">
        <v>554</v>
      </c>
      <c r="BZ170" s="56" t="s">
        <v>554</v>
      </c>
      <c r="CA170" s="56" t="s">
        <v>554</v>
      </c>
      <c r="CB170" s="56" t="s">
        <v>554</v>
      </c>
      <c r="CC170" s="56" t="s">
        <v>554</v>
      </c>
      <c r="CD170" s="56" t="s">
        <v>554</v>
      </c>
      <c r="CE170" s="56" t="s">
        <v>554</v>
      </c>
      <c r="CF170" s="56" t="s">
        <v>554</v>
      </c>
      <c r="CG170" s="56" t="s">
        <v>554</v>
      </c>
      <c r="CH170" s="56" t="s">
        <v>554</v>
      </c>
      <c r="CI170" s="56" t="s">
        <v>554</v>
      </c>
      <c r="CJ170" s="56" t="s">
        <v>554</v>
      </c>
      <c r="CK170" s="56" t="s">
        <v>554</v>
      </c>
      <c r="CL170" s="56" t="s">
        <v>554</v>
      </c>
      <c r="CM170" s="56" t="s">
        <v>554</v>
      </c>
      <c r="CN170" s="56" t="s">
        <v>554</v>
      </c>
      <c r="CO170" s="56" t="s">
        <v>554</v>
      </c>
      <c r="CP170" s="56" t="s">
        <v>554</v>
      </c>
      <c r="CQ170" s="56" t="s">
        <v>554</v>
      </c>
      <c r="CR170" s="56" t="s">
        <v>554</v>
      </c>
      <c r="CS170" s="56" t="s">
        <v>554</v>
      </c>
      <c r="CT170" s="56" t="s">
        <v>554</v>
      </c>
      <c r="CU170" s="56" t="s">
        <v>554</v>
      </c>
      <c r="DA170" s="56" t="s">
        <v>554</v>
      </c>
      <c r="DB170" s="56" t="s">
        <v>554</v>
      </c>
      <c r="DC170" s="56" t="s">
        <v>554</v>
      </c>
      <c r="DD170" s="56" t="s">
        <v>554</v>
      </c>
      <c r="DE170" s="56" t="s">
        <v>554</v>
      </c>
      <c r="DF170" s="56" t="s">
        <v>554</v>
      </c>
      <c r="DG170" s="56" t="s">
        <v>554</v>
      </c>
      <c r="DH170" s="56" t="s">
        <v>554</v>
      </c>
      <c r="DI170" s="56" t="s">
        <v>554</v>
      </c>
      <c r="DJ170" s="56" t="s">
        <v>554</v>
      </c>
      <c r="DK170" s="56" t="s">
        <v>554</v>
      </c>
      <c r="DL170" s="56" t="s">
        <v>554</v>
      </c>
      <c r="DM170" s="56" t="s">
        <v>554</v>
      </c>
      <c r="DN170" s="56" t="s">
        <v>554</v>
      </c>
      <c r="DO170" s="56" t="s">
        <v>554</v>
      </c>
      <c r="DP170" s="56" t="s">
        <v>554</v>
      </c>
      <c r="DQ170" s="56" t="s">
        <v>554</v>
      </c>
      <c r="DR170" s="56" t="s">
        <v>554</v>
      </c>
      <c r="DS170" s="56" t="s">
        <v>554</v>
      </c>
      <c r="DT170" s="56" t="s">
        <v>554</v>
      </c>
      <c r="DU170" s="56" t="s">
        <v>554</v>
      </c>
      <c r="DV170" s="56" t="s">
        <v>554</v>
      </c>
      <c r="DW170" s="56" t="s">
        <v>554</v>
      </c>
      <c r="DX170" s="56" t="s">
        <v>554</v>
      </c>
      <c r="DY170" s="56" t="s">
        <v>554</v>
      </c>
      <c r="DZ170" s="56" t="s">
        <v>554</v>
      </c>
      <c r="EA170" s="56" t="s">
        <v>554</v>
      </c>
      <c r="EB170" s="56" t="s">
        <v>554</v>
      </c>
      <c r="EC170" s="56" t="s">
        <v>554</v>
      </c>
      <c r="ED170" s="56" t="s">
        <v>554</v>
      </c>
      <c r="EE170" s="56" t="s">
        <v>554</v>
      </c>
      <c r="EF170" s="56" t="s">
        <v>554</v>
      </c>
      <c r="EG170" s="56" t="s">
        <v>554</v>
      </c>
      <c r="EH170" s="56" t="s">
        <v>554</v>
      </c>
      <c r="EI170" s="56" t="s">
        <v>554</v>
      </c>
      <c r="EJ170" s="56" t="s">
        <v>554</v>
      </c>
      <c r="EK170" s="56" t="s">
        <v>554</v>
      </c>
      <c r="EL170" s="56" t="s">
        <v>554</v>
      </c>
      <c r="EM170" s="56" t="s">
        <v>554</v>
      </c>
      <c r="EN170" s="56" t="s">
        <v>554</v>
      </c>
      <c r="EO170" s="56" t="s">
        <v>554</v>
      </c>
      <c r="EP170" s="56" t="s">
        <v>554</v>
      </c>
      <c r="EQ170" s="56" t="s">
        <v>554</v>
      </c>
      <c r="ER170" s="56" t="s">
        <v>554</v>
      </c>
      <c r="ES170" s="56" t="s">
        <v>554</v>
      </c>
      <c r="ET170" s="56" t="s">
        <v>554</v>
      </c>
      <c r="EU170" s="56" t="s">
        <v>554</v>
      </c>
      <c r="EV170" s="56" t="s">
        <v>554</v>
      </c>
      <c r="EW170" s="56" t="s">
        <v>554</v>
      </c>
      <c r="EX170" s="56" t="s">
        <v>554</v>
      </c>
      <c r="EY170" s="56" t="s">
        <v>554</v>
      </c>
      <c r="EZ170" s="56" t="s">
        <v>554</v>
      </c>
      <c r="FA170" s="56" t="s">
        <v>554</v>
      </c>
      <c r="FB170" s="56" t="s">
        <v>554</v>
      </c>
      <c r="FC170" s="56" t="s">
        <v>554</v>
      </c>
      <c r="FD170" s="56" t="s">
        <v>554</v>
      </c>
      <c r="FE170" s="56" t="s">
        <v>554</v>
      </c>
      <c r="FF170" s="56" t="s">
        <v>554</v>
      </c>
      <c r="FG170" s="56" t="s">
        <v>554</v>
      </c>
      <c r="FH170" s="56" t="s">
        <v>554</v>
      </c>
      <c r="FI170" s="56" t="s">
        <v>554</v>
      </c>
      <c r="FJ170" s="56" t="s">
        <v>554</v>
      </c>
      <c r="FK170" s="56" t="s">
        <v>554</v>
      </c>
      <c r="FL170" s="56" t="s">
        <v>554</v>
      </c>
      <c r="FM170" s="56" t="s">
        <v>554</v>
      </c>
      <c r="FN170" s="56" t="s">
        <v>554</v>
      </c>
      <c r="FO170" s="56" t="s">
        <v>554</v>
      </c>
      <c r="FP170" s="56" t="s">
        <v>554</v>
      </c>
      <c r="FQ170" s="56" t="s">
        <v>554</v>
      </c>
      <c r="FR170" s="56" t="s">
        <v>554</v>
      </c>
      <c r="FS170" s="56" t="s">
        <v>554</v>
      </c>
      <c r="FT170" s="56" t="s">
        <v>554</v>
      </c>
      <c r="FU170" s="56" t="s">
        <v>554</v>
      </c>
      <c r="FV170" s="56" t="s">
        <v>554</v>
      </c>
      <c r="FW170" s="56" t="s">
        <v>554</v>
      </c>
      <c r="FX170" s="56" t="s">
        <v>554</v>
      </c>
      <c r="FY170" s="56" t="s">
        <v>554</v>
      </c>
      <c r="FZ170" s="56" t="s">
        <v>554</v>
      </c>
      <c r="GA170" s="56" t="s">
        <v>554</v>
      </c>
      <c r="GB170" s="56" t="s">
        <v>554</v>
      </c>
      <c r="GC170" s="56" t="s">
        <v>554</v>
      </c>
      <c r="GD170" s="56" t="s">
        <v>554</v>
      </c>
      <c r="GE170" s="56" t="s">
        <v>554</v>
      </c>
      <c r="GF170" s="56" t="s">
        <v>554</v>
      </c>
      <c r="GG170" s="56" t="s">
        <v>554</v>
      </c>
      <c r="GH170" s="56" t="s">
        <v>554</v>
      </c>
      <c r="GI170" s="56" t="s">
        <v>554</v>
      </c>
      <c r="GJ170" s="56" t="s">
        <v>554</v>
      </c>
      <c r="GK170" s="56" t="s">
        <v>554</v>
      </c>
      <c r="GL170" s="56" t="s">
        <v>554</v>
      </c>
      <c r="GM170" s="56" t="s">
        <v>554</v>
      </c>
      <c r="GN170" s="56" t="s">
        <v>554</v>
      </c>
      <c r="GO170" s="56" t="s">
        <v>554</v>
      </c>
      <c r="GP170" s="56" t="s">
        <v>554</v>
      </c>
      <c r="GQ170" s="56" t="s">
        <v>554</v>
      </c>
      <c r="GR170" s="56" t="s">
        <v>554</v>
      </c>
      <c r="GS170" s="56" t="s">
        <v>554</v>
      </c>
      <c r="GT170" s="56" t="s">
        <v>554</v>
      </c>
      <c r="GU170" s="56" t="s">
        <v>554</v>
      </c>
      <c r="GW170" s="56" t="s">
        <v>554</v>
      </c>
      <c r="GX170" s="56" t="s">
        <v>554</v>
      </c>
      <c r="GY170" s="56" t="s">
        <v>554</v>
      </c>
      <c r="GZ170" s="56" t="s">
        <v>554</v>
      </c>
      <c r="HA170" s="56" t="s">
        <v>554</v>
      </c>
      <c r="HB170" s="56" t="s">
        <v>554</v>
      </c>
    </row>
    <row r="171" spans="1:210" ht="12.75" customHeight="1" x14ac:dyDescent="0.3">
      <c r="A171" s="56" t="s">
        <v>728</v>
      </c>
      <c r="B171" s="423">
        <v>14</v>
      </c>
      <c r="C171" s="397" t="s">
        <v>729</v>
      </c>
      <c r="D171" s="56" t="s">
        <v>5902</v>
      </c>
      <c r="E171" s="56" t="s">
        <v>3001</v>
      </c>
      <c r="F171" s="56" t="s">
        <v>900</v>
      </c>
      <c r="G171" s="56">
        <v>38</v>
      </c>
      <c r="H171" s="56">
        <v>0</v>
      </c>
      <c r="I171" s="56" t="s">
        <v>6476</v>
      </c>
      <c r="J171" s="56" t="s">
        <v>38</v>
      </c>
      <c r="L171" s="56" t="s">
        <v>526</v>
      </c>
      <c r="M171" s="56" t="s">
        <v>554</v>
      </c>
      <c r="N171" s="56" t="s">
        <v>554</v>
      </c>
      <c r="O171" s="56" t="s">
        <v>554</v>
      </c>
      <c r="P171" s="56" t="s">
        <v>554</v>
      </c>
      <c r="Q171" s="56" t="s">
        <v>554</v>
      </c>
      <c r="R171" s="56" t="s">
        <v>554</v>
      </c>
      <c r="S171" s="56" t="s">
        <v>554</v>
      </c>
      <c r="T171" s="56" t="s">
        <v>554</v>
      </c>
      <c r="U171" s="56" t="s">
        <v>554</v>
      </c>
      <c r="V171" s="56" t="s">
        <v>554</v>
      </c>
      <c r="W171" s="56" t="s">
        <v>554</v>
      </c>
      <c r="X171" s="56" t="s">
        <v>554</v>
      </c>
      <c r="Y171" s="56" t="s">
        <v>554</v>
      </c>
      <c r="Z171" s="56" t="s">
        <v>554</v>
      </c>
      <c r="AA171" s="56" t="s">
        <v>554</v>
      </c>
      <c r="AB171" s="56" t="s">
        <v>554</v>
      </c>
      <c r="AC171" s="56" t="s">
        <v>554</v>
      </c>
      <c r="AD171" s="56" t="s">
        <v>554</v>
      </c>
      <c r="AE171" s="56" t="s">
        <v>554</v>
      </c>
      <c r="AF171" s="56" t="s">
        <v>554</v>
      </c>
      <c r="AG171" s="56" t="s">
        <v>554</v>
      </c>
      <c r="AH171" s="56" t="s">
        <v>554</v>
      </c>
      <c r="AI171" s="56" t="s">
        <v>554</v>
      </c>
      <c r="AJ171" s="56" t="s">
        <v>554</v>
      </c>
      <c r="AK171" s="56" t="s">
        <v>554</v>
      </c>
      <c r="AL171" s="56" t="s">
        <v>554</v>
      </c>
      <c r="AM171" s="56" t="s">
        <v>554</v>
      </c>
      <c r="AN171" s="56" t="s">
        <v>554</v>
      </c>
      <c r="AO171" s="56" t="s">
        <v>554</v>
      </c>
      <c r="AP171" s="56" t="s">
        <v>554</v>
      </c>
      <c r="AQ171" s="56" t="s">
        <v>554</v>
      </c>
      <c r="AR171" s="56" t="s">
        <v>554</v>
      </c>
      <c r="AS171" s="56" t="s">
        <v>554</v>
      </c>
      <c r="AT171" s="56" t="s">
        <v>554</v>
      </c>
      <c r="AU171" s="56" t="s">
        <v>554</v>
      </c>
      <c r="AV171" s="56" t="s">
        <v>554</v>
      </c>
      <c r="AW171" s="56" t="s">
        <v>554</v>
      </c>
      <c r="AX171" s="56" t="s">
        <v>554</v>
      </c>
      <c r="AY171" s="56" t="s">
        <v>554</v>
      </c>
      <c r="AZ171" s="56" t="s">
        <v>554</v>
      </c>
      <c r="BA171" s="56" t="s">
        <v>554</v>
      </c>
      <c r="BB171" s="56" t="s">
        <v>554</v>
      </c>
      <c r="BC171" s="56" t="s">
        <v>554</v>
      </c>
      <c r="BD171" s="56" t="s">
        <v>554</v>
      </c>
      <c r="BE171" s="56" t="s">
        <v>554</v>
      </c>
      <c r="BF171" s="56" t="s">
        <v>554</v>
      </c>
      <c r="BG171" s="56" t="s">
        <v>554</v>
      </c>
      <c r="BH171" s="56" t="s">
        <v>554</v>
      </c>
      <c r="BI171" s="56" t="s">
        <v>554</v>
      </c>
      <c r="BJ171" s="56" t="s">
        <v>554</v>
      </c>
      <c r="BK171" s="56" t="s">
        <v>554</v>
      </c>
      <c r="BL171" s="56" t="s">
        <v>554</v>
      </c>
      <c r="BM171" s="56" t="s">
        <v>554</v>
      </c>
      <c r="BN171" s="56" t="s">
        <v>554</v>
      </c>
      <c r="BO171" s="56" t="s">
        <v>554</v>
      </c>
      <c r="BP171" s="56" t="s">
        <v>554</v>
      </c>
      <c r="BQ171" s="56" t="s">
        <v>554</v>
      </c>
      <c r="BR171" s="56" t="s">
        <v>554</v>
      </c>
      <c r="BS171" s="56" t="s">
        <v>554</v>
      </c>
      <c r="BT171" s="56" t="s">
        <v>554</v>
      </c>
      <c r="BU171" s="56" t="s">
        <v>554</v>
      </c>
      <c r="BV171" s="56" t="s">
        <v>554</v>
      </c>
      <c r="BW171" s="56" t="s">
        <v>554</v>
      </c>
      <c r="BX171" s="56" t="s">
        <v>554</v>
      </c>
      <c r="BY171" s="56" t="s">
        <v>554</v>
      </c>
      <c r="BZ171" s="56" t="s">
        <v>554</v>
      </c>
      <c r="CA171" s="56" t="s">
        <v>554</v>
      </c>
      <c r="CB171" s="56" t="s">
        <v>554</v>
      </c>
      <c r="CC171" s="56" t="s">
        <v>554</v>
      </c>
      <c r="CD171" s="56" t="s">
        <v>554</v>
      </c>
      <c r="CE171" s="56" t="s">
        <v>554</v>
      </c>
      <c r="CF171" s="56" t="s">
        <v>554</v>
      </c>
      <c r="CG171" s="56" t="s">
        <v>554</v>
      </c>
      <c r="CH171" s="56" t="s">
        <v>554</v>
      </c>
      <c r="CI171" s="56" t="s">
        <v>554</v>
      </c>
      <c r="CJ171" s="56" t="s">
        <v>554</v>
      </c>
      <c r="CK171" s="56" t="s">
        <v>554</v>
      </c>
      <c r="CL171" s="56" t="s">
        <v>554</v>
      </c>
      <c r="CM171" s="56" t="s">
        <v>554</v>
      </c>
      <c r="CN171" s="56" t="s">
        <v>554</v>
      </c>
      <c r="CO171" s="56" t="s">
        <v>554</v>
      </c>
      <c r="CP171" s="56" t="s">
        <v>554</v>
      </c>
      <c r="CQ171" s="56" t="s">
        <v>554</v>
      </c>
      <c r="CR171" s="56" t="s">
        <v>554</v>
      </c>
      <c r="CS171" s="56" t="s">
        <v>554</v>
      </c>
      <c r="CT171" s="56" t="s">
        <v>554</v>
      </c>
      <c r="CU171" s="56" t="s">
        <v>554</v>
      </c>
      <c r="DA171" s="56" t="s">
        <v>554</v>
      </c>
      <c r="DB171" s="56" t="s">
        <v>554</v>
      </c>
      <c r="DC171" s="56" t="s">
        <v>554</v>
      </c>
      <c r="DD171" s="56" t="s">
        <v>554</v>
      </c>
      <c r="DE171" s="56" t="s">
        <v>554</v>
      </c>
      <c r="DF171" s="56" t="s">
        <v>554</v>
      </c>
      <c r="DG171" s="56" t="s">
        <v>554</v>
      </c>
      <c r="DH171" s="56" t="s">
        <v>554</v>
      </c>
      <c r="DI171" s="56" t="s">
        <v>554</v>
      </c>
      <c r="DJ171" s="56" t="s">
        <v>554</v>
      </c>
      <c r="DK171" s="56" t="s">
        <v>554</v>
      </c>
      <c r="DL171" s="56" t="s">
        <v>554</v>
      </c>
      <c r="DM171" s="56" t="s">
        <v>554</v>
      </c>
      <c r="DN171" s="56" t="s">
        <v>554</v>
      </c>
      <c r="DO171" s="56" t="s">
        <v>554</v>
      </c>
      <c r="DP171" s="56" t="s">
        <v>554</v>
      </c>
      <c r="DQ171" s="56" t="s">
        <v>554</v>
      </c>
      <c r="DR171" s="56" t="s">
        <v>554</v>
      </c>
      <c r="DS171" s="56" t="s">
        <v>554</v>
      </c>
      <c r="DT171" s="56" t="s">
        <v>554</v>
      </c>
      <c r="DU171" s="56" t="s">
        <v>554</v>
      </c>
      <c r="DV171" s="56" t="s">
        <v>554</v>
      </c>
      <c r="DW171" s="56" t="s">
        <v>554</v>
      </c>
      <c r="DX171" s="56" t="s">
        <v>554</v>
      </c>
      <c r="DY171" s="56" t="s">
        <v>554</v>
      </c>
      <c r="DZ171" s="56" t="s">
        <v>554</v>
      </c>
      <c r="EA171" s="56" t="s">
        <v>554</v>
      </c>
      <c r="EB171" s="56" t="s">
        <v>554</v>
      </c>
      <c r="EC171" s="56" t="s">
        <v>554</v>
      </c>
      <c r="ED171" s="56" t="s">
        <v>554</v>
      </c>
      <c r="EE171" s="56" t="s">
        <v>554</v>
      </c>
      <c r="EF171" s="56" t="s">
        <v>554</v>
      </c>
      <c r="EG171" s="56" t="s">
        <v>554</v>
      </c>
      <c r="EH171" s="56" t="s">
        <v>554</v>
      </c>
      <c r="EI171" s="56" t="s">
        <v>554</v>
      </c>
      <c r="EJ171" s="56" t="s">
        <v>554</v>
      </c>
      <c r="EK171" s="56" t="s">
        <v>554</v>
      </c>
      <c r="EL171" s="56" t="s">
        <v>554</v>
      </c>
      <c r="EM171" s="56" t="s">
        <v>554</v>
      </c>
      <c r="EN171" s="56" t="s">
        <v>554</v>
      </c>
      <c r="EO171" s="56" t="s">
        <v>554</v>
      </c>
      <c r="EP171" s="56" t="s">
        <v>554</v>
      </c>
      <c r="EQ171" s="56" t="s">
        <v>554</v>
      </c>
      <c r="ER171" s="56" t="s">
        <v>554</v>
      </c>
      <c r="ES171" s="56" t="s">
        <v>554</v>
      </c>
      <c r="ET171" s="56" t="s">
        <v>554</v>
      </c>
      <c r="EU171" s="56" t="s">
        <v>554</v>
      </c>
      <c r="EV171" s="56" t="s">
        <v>554</v>
      </c>
      <c r="EW171" s="56" t="s">
        <v>554</v>
      </c>
      <c r="EX171" s="56" t="s">
        <v>554</v>
      </c>
      <c r="EY171" s="56" t="s">
        <v>554</v>
      </c>
      <c r="EZ171" s="56" t="s">
        <v>554</v>
      </c>
      <c r="FA171" s="56" t="s">
        <v>554</v>
      </c>
      <c r="FB171" s="56" t="s">
        <v>554</v>
      </c>
      <c r="FC171" s="56" t="s">
        <v>554</v>
      </c>
      <c r="FD171" s="56" t="s">
        <v>554</v>
      </c>
      <c r="FE171" s="56" t="s">
        <v>554</v>
      </c>
      <c r="FF171" s="56" t="s">
        <v>554</v>
      </c>
      <c r="FG171" s="56" t="s">
        <v>554</v>
      </c>
      <c r="FH171" s="56" t="s">
        <v>554</v>
      </c>
      <c r="FI171" s="56" t="s">
        <v>554</v>
      </c>
      <c r="FJ171" s="56" t="s">
        <v>554</v>
      </c>
      <c r="FK171" s="56" t="s">
        <v>554</v>
      </c>
      <c r="FL171" s="56" t="s">
        <v>554</v>
      </c>
      <c r="FM171" s="56" t="s">
        <v>554</v>
      </c>
      <c r="FN171" s="56" t="s">
        <v>554</v>
      </c>
      <c r="FO171" s="56" t="s">
        <v>554</v>
      </c>
      <c r="FP171" s="56" t="s">
        <v>554</v>
      </c>
      <c r="FQ171" s="56" t="s">
        <v>554</v>
      </c>
      <c r="FR171" s="56" t="s">
        <v>554</v>
      </c>
      <c r="FS171" s="56" t="s">
        <v>554</v>
      </c>
      <c r="FT171" s="56" t="s">
        <v>554</v>
      </c>
      <c r="FU171" s="56" t="s">
        <v>554</v>
      </c>
      <c r="FV171" s="56" t="s">
        <v>554</v>
      </c>
      <c r="FW171" s="56" t="s">
        <v>554</v>
      </c>
      <c r="FX171" s="56" t="s">
        <v>554</v>
      </c>
      <c r="FY171" s="56" t="s">
        <v>554</v>
      </c>
      <c r="FZ171" s="56" t="s">
        <v>554</v>
      </c>
      <c r="GA171" s="56" t="s">
        <v>554</v>
      </c>
      <c r="GB171" s="56" t="s">
        <v>554</v>
      </c>
      <c r="GC171" s="56" t="s">
        <v>554</v>
      </c>
      <c r="GD171" s="56" t="s">
        <v>554</v>
      </c>
      <c r="GE171" s="56" t="s">
        <v>554</v>
      </c>
      <c r="GF171" s="56" t="s">
        <v>554</v>
      </c>
      <c r="GG171" s="56" t="s">
        <v>554</v>
      </c>
      <c r="GH171" s="56" t="s">
        <v>554</v>
      </c>
      <c r="GI171" s="56" t="s">
        <v>554</v>
      </c>
      <c r="GJ171" s="56" t="s">
        <v>554</v>
      </c>
      <c r="GK171" s="56" t="s">
        <v>554</v>
      </c>
      <c r="GL171" s="56" t="s">
        <v>554</v>
      </c>
      <c r="GM171" s="56" t="s">
        <v>554</v>
      </c>
      <c r="GN171" s="56" t="s">
        <v>554</v>
      </c>
      <c r="GO171" s="56" t="s">
        <v>554</v>
      </c>
      <c r="GP171" s="56" t="s">
        <v>554</v>
      </c>
      <c r="GQ171" s="56" t="s">
        <v>554</v>
      </c>
      <c r="GR171" s="56" t="s">
        <v>554</v>
      </c>
      <c r="GS171" s="56" t="s">
        <v>554</v>
      </c>
      <c r="GT171" s="56" t="s">
        <v>554</v>
      </c>
      <c r="GU171" s="56" t="s">
        <v>554</v>
      </c>
      <c r="GW171" s="56" t="s">
        <v>554</v>
      </c>
      <c r="GX171" s="56" t="s">
        <v>554</v>
      </c>
      <c r="GY171" s="56" t="s">
        <v>554</v>
      </c>
      <c r="GZ171" s="56" t="s">
        <v>554</v>
      </c>
      <c r="HA171" s="56" t="s">
        <v>554</v>
      </c>
      <c r="HB171" s="56" t="s">
        <v>554</v>
      </c>
    </row>
    <row r="172" spans="1:210" ht="12.75" customHeight="1" x14ac:dyDescent="0.3">
      <c r="A172" s="56" t="s">
        <v>728</v>
      </c>
      <c r="B172" s="423">
        <v>15</v>
      </c>
      <c r="C172" s="397" t="s">
        <v>729</v>
      </c>
      <c r="D172" s="56" t="s">
        <v>5903</v>
      </c>
      <c r="E172" s="56" t="s">
        <v>3002</v>
      </c>
      <c r="F172" s="56" t="s">
        <v>900</v>
      </c>
      <c r="G172" s="56">
        <v>37</v>
      </c>
      <c r="H172" s="56">
        <v>0</v>
      </c>
      <c r="I172" s="56" t="s">
        <v>810</v>
      </c>
      <c r="J172" s="56" t="s">
        <v>38</v>
      </c>
      <c r="L172" s="56" t="s">
        <v>527</v>
      </c>
      <c r="M172" s="56" t="s">
        <v>554</v>
      </c>
      <c r="N172" s="56" t="s">
        <v>554</v>
      </c>
      <c r="O172" s="56" t="s">
        <v>554</v>
      </c>
      <c r="P172" s="56" t="s">
        <v>554</v>
      </c>
      <c r="Q172" s="56" t="s">
        <v>554</v>
      </c>
      <c r="R172" s="56" t="s">
        <v>554</v>
      </c>
      <c r="S172" s="56" t="s">
        <v>554</v>
      </c>
      <c r="T172" s="56" t="s">
        <v>554</v>
      </c>
      <c r="U172" s="56" t="s">
        <v>554</v>
      </c>
      <c r="V172" s="56" t="s">
        <v>554</v>
      </c>
      <c r="W172" s="56" t="s">
        <v>554</v>
      </c>
      <c r="X172" s="56" t="s">
        <v>554</v>
      </c>
      <c r="Y172" s="56" t="s">
        <v>554</v>
      </c>
      <c r="Z172" s="56" t="s">
        <v>554</v>
      </c>
      <c r="AA172" s="56" t="s">
        <v>554</v>
      </c>
      <c r="AB172" s="56" t="s">
        <v>554</v>
      </c>
      <c r="AC172" s="56" t="s">
        <v>554</v>
      </c>
      <c r="AD172" s="56" t="s">
        <v>554</v>
      </c>
      <c r="AE172" s="56" t="s">
        <v>554</v>
      </c>
      <c r="AF172" s="56" t="s">
        <v>554</v>
      </c>
      <c r="AG172" s="56" t="s">
        <v>554</v>
      </c>
      <c r="AH172" s="56" t="s">
        <v>554</v>
      </c>
      <c r="AI172" s="56" t="s">
        <v>554</v>
      </c>
      <c r="AJ172" s="56" t="s">
        <v>554</v>
      </c>
      <c r="AK172" s="56" t="s">
        <v>554</v>
      </c>
      <c r="AL172" s="56" t="s">
        <v>554</v>
      </c>
      <c r="AM172" s="56" t="s">
        <v>554</v>
      </c>
      <c r="AN172" s="56" t="s">
        <v>554</v>
      </c>
      <c r="AO172" s="56" t="s">
        <v>554</v>
      </c>
      <c r="AP172" s="56" t="s">
        <v>554</v>
      </c>
      <c r="AQ172" s="56" t="s">
        <v>554</v>
      </c>
      <c r="AR172" s="56" t="s">
        <v>554</v>
      </c>
      <c r="AS172" s="56" t="s">
        <v>554</v>
      </c>
      <c r="AT172" s="56" t="s">
        <v>554</v>
      </c>
      <c r="AU172" s="56" t="s">
        <v>554</v>
      </c>
      <c r="AV172" s="56" t="s">
        <v>554</v>
      </c>
      <c r="AW172" s="56" t="s">
        <v>554</v>
      </c>
      <c r="AX172" s="56" t="s">
        <v>554</v>
      </c>
      <c r="AY172" s="56" t="s">
        <v>554</v>
      </c>
      <c r="AZ172" s="56" t="s">
        <v>554</v>
      </c>
      <c r="BA172" s="56" t="s">
        <v>554</v>
      </c>
      <c r="BB172" s="56" t="s">
        <v>554</v>
      </c>
      <c r="BC172" s="56" t="s">
        <v>554</v>
      </c>
      <c r="BD172" s="56" t="s">
        <v>554</v>
      </c>
      <c r="BE172" s="56" t="s">
        <v>554</v>
      </c>
      <c r="BF172" s="56" t="s">
        <v>554</v>
      </c>
      <c r="BG172" s="56" t="s">
        <v>554</v>
      </c>
      <c r="BH172" s="56" t="s">
        <v>554</v>
      </c>
      <c r="BI172" s="56" t="s">
        <v>554</v>
      </c>
      <c r="BJ172" s="56" t="s">
        <v>554</v>
      </c>
      <c r="BK172" s="56" t="s">
        <v>554</v>
      </c>
      <c r="BL172" s="56" t="s">
        <v>554</v>
      </c>
      <c r="BM172" s="56" t="s">
        <v>554</v>
      </c>
      <c r="BN172" s="56" t="s">
        <v>554</v>
      </c>
      <c r="BO172" s="56" t="s">
        <v>554</v>
      </c>
      <c r="BP172" s="56" t="s">
        <v>554</v>
      </c>
      <c r="BQ172" s="56" t="s">
        <v>554</v>
      </c>
      <c r="BR172" s="56" t="s">
        <v>554</v>
      </c>
      <c r="BS172" s="56" t="s">
        <v>554</v>
      </c>
      <c r="BT172" s="56" t="s">
        <v>554</v>
      </c>
      <c r="BU172" s="56" t="s">
        <v>554</v>
      </c>
      <c r="BV172" s="56" t="s">
        <v>554</v>
      </c>
      <c r="BW172" s="56" t="s">
        <v>554</v>
      </c>
      <c r="BX172" s="56" t="s">
        <v>554</v>
      </c>
      <c r="BY172" s="56" t="s">
        <v>554</v>
      </c>
      <c r="BZ172" s="56" t="s">
        <v>554</v>
      </c>
      <c r="CA172" s="56" t="s">
        <v>554</v>
      </c>
      <c r="CB172" s="56" t="s">
        <v>554</v>
      </c>
      <c r="CC172" s="56" t="s">
        <v>554</v>
      </c>
      <c r="CD172" s="56" t="s">
        <v>554</v>
      </c>
      <c r="CE172" s="56" t="s">
        <v>554</v>
      </c>
      <c r="CF172" s="56" t="s">
        <v>554</v>
      </c>
      <c r="CG172" s="56" t="s">
        <v>554</v>
      </c>
      <c r="CH172" s="56" t="s">
        <v>554</v>
      </c>
      <c r="CI172" s="56" t="s">
        <v>554</v>
      </c>
      <c r="CJ172" s="56" t="s">
        <v>554</v>
      </c>
      <c r="CK172" s="56" t="s">
        <v>554</v>
      </c>
      <c r="CL172" s="56" t="s">
        <v>554</v>
      </c>
      <c r="CM172" s="56" t="s">
        <v>554</v>
      </c>
      <c r="CN172" s="56" t="s">
        <v>554</v>
      </c>
      <c r="CO172" s="56" t="s">
        <v>554</v>
      </c>
      <c r="CP172" s="56" t="s">
        <v>554</v>
      </c>
      <c r="CQ172" s="56" t="s">
        <v>554</v>
      </c>
      <c r="CR172" s="56" t="s">
        <v>554</v>
      </c>
      <c r="CS172" s="56" t="s">
        <v>554</v>
      </c>
      <c r="CT172" s="56" t="s">
        <v>554</v>
      </c>
      <c r="CU172" s="56" t="s">
        <v>554</v>
      </c>
      <c r="DA172" s="56" t="s">
        <v>554</v>
      </c>
      <c r="DB172" s="56" t="s">
        <v>554</v>
      </c>
      <c r="DC172" s="56" t="s">
        <v>554</v>
      </c>
      <c r="DD172" s="56" t="s">
        <v>554</v>
      </c>
      <c r="DE172" s="56" t="s">
        <v>554</v>
      </c>
      <c r="DF172" s="56" t="s">
        <v>554</v>
      </c>
      <c r="DG172" s="56" t="s">
        <v>554</v>
      </c>
      <c r="DH172" s="56" t="s">
        <v>554</v>
      </c>
      <c r="DI172" s="56" t="s">
        <v>554</v>
      </c>
      <c r="DJ172" s="56" t="s">
        <v>554</v>
      </c>
      <c r="DK172" s="56" t="s">
        <v>554</v>
      </c>
      <c r="DL172" s="56" t="s">
        <v>554</v>
      </c>
      <c r="DM172" s="56" t="s">
        <v>554</v>
      </c>
      <c r="DN172" s="56" t="s">
        <v>554</v>
      </c>
      <c r="DO172" s="56" t="s">
        <v>554</v>
      </c>
      <c r="DP172" s="56" t="s">
        <v>554</v>
      </c>
      <c r="DQ172" s="56" t="s">
        <v>554</v>
      </c>
      <c r="DR172" s="56" t="s">
        <v>554</v>
      </c>
      <c r="DS172" s="56" t="s">
        <v>554</v>
      </c>
      <c r="DT172" s="56" t="s">
        <v>554</v>
      </c>
      <c r="DU172" s="56" t="s">
        <v>554</v>
      </c>
      <c r="DV172" s="56" t="s">
        <v>554</v>
      </c>
      <c r="DW172" s="56" t="s">
        <v>554</v>
      </c>
      <c r="DX172" s="56" t="s">
        <v>554</v>
      </c>
      <c r="DY172" s="56" t="s">
        <v>554</v>
      </c>
      <c r="DZ172" s="56" t="s">
        <v>554</v>
      </c>
      <c r="EA172" s="56" t="s">
        <v>554</v>
      </c>
      <c r="EB172" s="56" t="s">
        <v>554</v>
      </c>
      <c r="EC172" s="56" t="s">
        <v>554</v>
      </c>
      <c r="ED172" s="56" t="s">
        <v>554</v>
      </c>
      <c r="EE172" s="56" t="s">
        <v>554</v>
      </c>
      <c r="EF172" s="56" t="s">
        <v>554</v>
      </c>
      <c r="EG172" s="56" t="s">
        <v>554</v>
      </c>
      <c r="EH172" s="56" t="s">
        <v>554</v>
      </c>
      <c r="EI172" s="56" t="s">
        <v>554</v>
      </c>
      <c r="EJ172" s="56" t="s">
        <v>554</v>
      </c>
      <c r="EK172" s="56" t="s">
        <v>554</v>
      </c>
      <c r="EL172" s="56" t="s">
        <v>554</v>
      </c>
      <c r="EM172" s="56" t="s">
        <v>554</v>
      </c>
      <c r="EN172" s="56" t="s">
        <v>554</v>
      </c>
      <c r="EO172" s="56" t="s">
        <v>554</v>
      </c>
      <c r="EP172" s="56" t="s">
        <v>554</v>
      </c>
      <c r="EQ172" s="56" t="s">
        <v>554</v>
      </c>
      <c r="ER172" s="56" t="s">
        <v>554</v>
      </c>
      <c r="ES172" s="56" t="s">
        <v>554</v>
      </c>
      <c r="ET172" s="56" t="s">
        <v>554</v>
      </c>
      <c r="EU172" s="56" t="s">
        <v>554</v>
      </c>
      <c r="EV172" s="56" t="s">
        <v>554</v>
      </c>
      <c r="EW172" s="56" t="s">
        <v>554</v>
      </c>
      <c r="EX172" s="56" t="s">
        <v>554</v>
      </c>
      <c r="EY172" s="56" t="s">
        <v>554</v>
      </c>
      <c r="EZ172" s="56" t="s">
        <v>554</v>
      </c>
      <c r="FA172" s="56" t="s">
        <v>554</v>
      </c>
      <c r="FB172" s="56" t="s">
        <v>554</v>
      </c>
      <c r="FC172" s="56" t="s">
        <v>554</v>
      </c>
      <c r="FD172" s="56" t="s">
        <v>554</v>
      </c>
      <c r="FE172" s="56" t="s">
        <v>554</v>
      </c>
      <c r="FF172" s="56" t="s">
        <v>554</v>
      </c>
      <c r="FG172" s="56" t="s">
        <v>554</v>
      </c>
      <c r="FH172" s="56" t="s">
        <v>554</v>
      </c>
      <c r="FI172" s="56" t="s">
        <v>554</v>
      </c>
      <c r="FJ172" s="56" t="s">
        <v>554</v>
      </c>
      <c r="FK172" s="56" t="s">
        <v>554</v>
      </c>
      <c r="FL172" s="56" t="s">
        <v>554</v>
      </c>
      <c r="FM172" s="56" t="s">
        <v>554</v>
      </c>
      <c r="FN172" s="56" t="s">
        <v>554</v>
      </c>
      <c r="FO172" s="56" t="s">
        <v>554</v>
      </c>
      <c r="FP172" s="56" t="s">
        <v>554</v>
      </c>
      <c r="FQ172" s="56" t="s">
        <v>554</v>
      </c>
      <c r="FR172" s="56" t="s">
        <v>554</v>
      </c>
      <c r="FS172" s="56" t="s">
        <v>554</v>
      </c>
      <c r="FT172" s="56" t="s">
        <v>554</v>
      </c>
      <c r="FU172" s="56" t="s">
        <v>554</v>
      </c>
      <c r="FV172" s="56" t="s">
        <v>554</v>
      </c>
      <c r="FW172" s="56" t="s">
        <v>554</v>
      </c>
      <c r="FX172" s="56" t="s">
        <v>554</v>
      </c>
      <c r="FY172" s="56" t="s">
        <v>554</v>
      </c>
      <c r="FZ172" s="56" t="s">
        <v>554</v>
      </c>
      <c r="GA172" s="56" t="s">
        <v>554</v>
      </c>
      <c r="GB172" s="56" t="s">
        <v>554</v>
      </c>
      <c r="GC172" s="56" t="s">
        <v>554</v>
      </c>
      <c r="GD172" s="56" t="s">
        <v>554</v>
      </c>
      <c r="GE172" s="56" t="s">
        <v>554</v>
      </c>
      <c r="GF172" s="56" t="s">
        <v>554</v>
      </c>
      <c r="GG172" s="56" t="s">
        <v>554</v>
      </c>
      <c r="GH172" s="56" t="s">
        <v>554</v>
      </c>
      <c r="GI172" s="56" t="s">
        <v>554</v>
      </c>
      <c r="GJ172" s="56" t="s">
        <v>554</v>
      </c>
      <c r="GK172" s="56" t="s">
        <v>554</v>
      </c>
      <c r="GL172" s="56" t="s">
        <v>554</v>
      </c>
      <c r="GM172" s="56" t="s">
        <v>554</v>
      </c>
      <c r="GN172" s="56" t="s">
        <v>554</v>
      </c>
      <c r="GO172" s="56" t="s">
        <v>554</v>
      </c>
      <c r="GP172" s="56" t="s">
        <v>554</v>
      </c>
      <c r="GQ172" s="56" t="s">
        <v>554</v>
      </c>
      <c r="GR172" s="56" t="s">
        <v>554</v>
      </c>
      <c r="GS172" s="56" t="s">
        <v>554</v>
      </c>
      <c r="GT172" s="56" t="s">
        <v>554</v>
      </c>
      <c r="GU172" s="56" t="s">
        <v>554</v>
      </c>
      <c r="GW172" s="56" t="s">
        <v>554</v>
      </c>
      <c r="GX172" s="56" t="s">
        <v>554</v>
      </c>
      <c r="GY172" s="56" t="s">
        <v>554</v>
      </c>
      <c r="GZ172" s="56" t="s">
        <v>554</v>
      </c>
      <c r="HA172" s="56" t="s">
        <v>554</v>
      </c>
      <c r="HB172" s="56" t="s">
        <v>554</v>
      </c>
    </row>
    <row r="173" spans="1:210" ht="12.75" customHeight="1" x14ac:dyDescent="0.3">
      <c r="A173" s="56" t="s">
        <v>728</v>
      </c>
      <c r="B173" s="423">
        <v>16</v>
      </c>
      <c r="C173" s="397" t="s">
        <v>729</v>
      </c>
      <c r="D173" s="56" t="s">
        <v>5904</v>
      </c>
      <c r="E173" s="56" t="s">
        <v>3003</v>
      </c>
      <c r="F173" s="56" t="s">
        <v>900</v>
      </c>
      <c r="G173" s="56">
        <v>35.5</v>
      </c>
      <c r="H173" s="56">
        <v>0</v>
      </c>
      <c r="I173" s="56" t="s">
        <v>810</v>
      </c>
      <c r="J173" s="56" t="s">
        <v>38</v>
      </c>
      <c r="L173" s="56" t="s">
        <v>220</v>
      </c>
      <c r="M173" s="56">
        <v>0</v>
      </c>
      <c r="N173" s="56">
        <v>0</v>
      </c>
      <c r="O173" s="56">
        <v>0</v>
      </c>
      <c r="P173" s="56">
        <v>0</v>
      </c>
      <c r="Q173" s="56">
        <v>3</v>
      </c>
      <c r="R173" s="56">
        <v>0</v>
      </c>
      <c r="S173" s="56">
        <v>0</v>
      </c>
      <c r="T173" s="56">
        <v>0</v>
      </c>
      <c r="U173" s="56">
        <v>0</v>
      </c>
      <c r="V173" s="56">
        <v>0</v>
      </c>
      <c r="W173" s="56">
        <v>0</v>
      </c>
      <c r="X173" s="56">
        <v>1</v>
      </c>
      <c r="Y173" s="56">
        <v>0</v>
      </c>
      <c r="Z173" s="56">
        <v>0</v>
      </c>
      <c r="AA173" s="56">
        <v>4</v>
      </c>
      <c r="AB173" s="56">
        <v>0</v>
      </c>
      <c r="AC173" s="56">
        <v>0</v>
      </c>
      <c r="AD173" s="56">
        <v>0</v>
      </c>
      <c r="AE173" s="56">
        <v>0</v>
      </c>
      <c r="AF173" s="56">
        <v>0</v>
      </c>
      <c r="AG173" s="56">
        <v>0</v>
      </c>
      <c r="AH173" s="56">
        <v>0</v>
      </c>
      <c r="AI173" s="56">
        <v>0</v>
      </c>
      <c r="AJ173" s="56">
        <v>0</v>
      </c>
      <c r="AK173" s="56">
        <v>0</v>
      </c>
      <c r="AL173" s="56">
        <v>0</v>
      </c>
      <c r="AM173" s="56">
        <v>0</v>
      </c>
      <c r="AN173" s="56">
        <v>0</v>
      </c>
      <c r="AO173" s="56">
        <v>0</v>
      </c>
      <c r="AP173" s="56">
        <v>0</v>
      </c>
      <c r="AQ173" s="56">
        <v>0</v>
      </c>
      <c r="AR173" s="56">
        <v>0</v>
      </c>
      <c r="AS173" s="56">
        <v>0</v>
      </c>
      <c r="AT173" s="56">
        <v>0</v>
      </c>
      <c r="AU173" s="56">
        <v>3</v>
      </c>
      <c r="AV173" s="56">
        <v>0</v>
      </c>
      <c r="AW173" s="56">
        <v>0</v>
      </c>
      <c r="AX173" s="56">
        <v>0</v>
      </c>
      <c r="AY173" s="56">
        <v>0</v>
      </c>
      <c r="AZ173" s="56">
        <v>0</v>
      </c>
      <c r="BA173" s="56">
        <v>0</v>
      </c>
      <c r="BB173" s="56">
        <v>1</v>
      </c>
      <c r="BC173" s="56">
        <v>0</v>
      </c>
      <c r="BD173" s="56">
        <v>0</v>
      </c>
      <c r="BE173" s="56">
        <v>4</v>
      </c>
      <c r="BF173" s="56">
        <v>0</v>
      </c>
      <c r="BG173" s="56">
        <v>0</v>
      </c>
      <c r="BH173" s="56" t="s">
        <v>3486</v>
      </c>
      <c r="BI173" s="56">
        <v>163091</v>
      </c>
      <c r="BJ173" s="56" t="s">
        <v>3486</v>
      </c>
      <c r="BK173" s="56">
        <v>218487</v>
      </c>
      <c r="BL173" s="56">
        <v>72</v>
      </c>
      <c r="BM173" s="56">
        <v>116102</v>
      </c>
      <c r="BN173" s="56">
        <v>27520.5</v>
      </c>
      <c r="BO173" s="56">
        <v>3</v>
      </c>
      <c r="BP173" s="56">
        <v>119002</v>
      </c>
      <c r="BQ173" s="56">
        <v>4506</v>
      </c>
      <c r="BR173" s="56">
        <v>37122</v>
      </c>
      <c r="BS173" s="56">
        <v>31583</v>
      </c>
      <c r="BT173" s="56">
        <v>24526</v>
      </c>
      <c r="BU173" s="56">
        <v>10461</v>
      </c>
      <c r="BV173" s="56">
        <v>103692</v>
      </c>
      <c r="BW173" s="56">
        <v>513</v>
      </c>
      <c r="BX173" s="56">
        <v>108711</v>
      </c>
      <c r="BY173" s="56">
        <v>151</v>
      </c>
      <c r="BZ173" s="56">
        <v>4536</v>
      </c>
      <c r="CA173" s="56">
        <v>1549</v>
      </c>
      <c r="CB173" s="56">
        <v>2971</v>
      </c>
      <c r="CC173" s="56">
        <v>716</v>
      </c>
      <c r="CD173" s="56">
        <v>9772</v>
      </c>
      <c r="CE173" s="56">
        <v>9923</v>
      </c>
      <c r="CF173" s="56">
        <v>0</v>
      </c>
      <c r="CG173" s="56">
        <v>3032</v>
      </c>
      <c r="CH173" s="56">
        <v>633</v>
      </c>
      <c r="CI173" s="56">
        <v>0</v>
      </c>
      <c r="CJ173" s="56">
        <v>21915</v>
      </c>
      <c r="CK173" s="56">
        <v>3644</v>
      </c>
      <c r="CL173" s="56">
        <v>12401</v>
      </c>
      <c r="CM173" s="56">
        <v>0</v>
      </c>
      <c r="CN173" s="56">
        <v>0</v>
      </c>
      <c r="CO173" s="56">
        <v>3665</v>
      </c>
      <c r="CP173" s="56">
        <v>0</v>
      </c>
      <c r="CQ173" s="56">
        <v>3665</v>
      </c>
      <c r="CR173" s="56">
        <v>0</v>
      </c>
      <c r="CS173" s="56">
        <v>447</v>
      </c>
      <c r="CT173" s="56">
        <v>36</v>
      </c>
      <c r="CU173" s="56">
        <v>0</v>
      </c>
      <c r="DA173" s="56">
        <v>483</v>
      </c>
      <c r="DB173" s="56">
        <v>483</v>
      </c>
      <c r="DC173" s="56">
        <v>3.7</v>
      </c>
      <c r="DD173" s="56">
        <v>14</v>
      </c>
      <c r="DE173" s="56">
        <v>17.7</v>
      </c>
      <c r="DF173" s="56">
        <v>12</v>
      </c>
      <c r="DG173" s="56">
        <v>240</v>
      </c>
      <c r="DH173" s="56">
        <v>113214</v>
      </c>
      <c r="DI173" s="56">
        <v>41930</v>
      </c>
      <c r="DJ173" s="56">
        <v>54578</v>
      </c>
      <c r="DK173" s="56">
        <v>12899</v>
      </c>
      <c r="DL173" s="56">
        <v>222621</v>
      </c>
      <c r="DM173" s="56">
        <v>5040</v>
      </c>
      <c r="DN173" s="56">
        <v>566</v>
      </c>
      <c r="DO173" s="56">
        <v>8</v>
      </c>
      <c r="DP173" s="56">
        <v>10447</v>
      </c>
      <c r="DQ173" s="56">
        <v>11464</v>
      </c>
      <c r="DR173" s="56">
        <v>7775</v>
      </c>
      <c r="DS173" s="56">
        <v>0</v>
      </c>
      <c r="DT173" s="56">
        <v>0</v>
      </c>
      <c r="DU173" s="56">
        <v>5614</v>
      </c>
      <c r="DV173" s="56">
        <v>17046</v>
      </c>
      <c r="DW173" s="56">
        <v>5731</v>
      </c>
      <c r="DX173" s="56">
        <v>61</v>
      </c>
      <c r="DY173" s="56">
        <v>74</v>
      </c>
      <c r="DZ173" s="56">
        <v>85</v>
      </c>
      <c r="EA173" s="56">
        <v>198317</v>
      </c>
      <c r="EB173" s="56">
        <v>2300</v>
      </c>
      <c r="EC173" s="56" t="s">
        <v>55</v>
      </c>
      <c r="ED173" s="56">
        <v>12050</v>
      </c>
      <c r="EE173" s="56">
        <v>82</v>
      </c>
      <c r="EF173" s="56">
        <v>313173</v>
      </c>
      <c r="EG173" s="56">
        <v>0</v>
      </c>
      <c r="EH173" s="56" t="s">
        <v>55</v>
      </c>
      <c r="EI173" s="56">
        <v>3</v>
      </c>
      <c r="EJ173" s="56">
        <v>22445</v>
      </c>
      <c r="EK173" s="56">
        <v>100</v>
      </c>
      <c r="EL173" s="56">
        <v>48</v>
      </c>
      <c r="EM173" s="56">
        <v>529455</v>
      </c>
      <c r="EN173" s="56">
        <v>119883</v>
      </c>
      <c r="EO173" s="56">
        <v>2786</v>
      </c>
      <c r="EP173" s="56">
        <v>36296</v>
      </c>
      <c r="EQ173" s="56">
        <v>15452</v>
      </c>
      <c r="ER173" s="56">
        <v>12405</v>
      </c>
      <c r="ES173" s="56">
        <v>4038</v>
      </c>
      <c r="ET173" s="56">
        <v>3017</v>
      </c>
      <c r="EU173" s="56">
        <v>13542</v>
      </c>
      <c r="EV173" s="56">
        <v>1078</v>
      </c>
      <c r="EW173" s="56">
        <v>0</v>
      </c>
      <c r="EX173" s="56">
        <v>2250</v>
      </c>
      <c r="EY173" s="56">
        <v>780</v>
      </c>
      <c r="EZ173" s="56">
        <v>2250</v>
      </c>
      <c r="FA173" s="56">
        <v>0</v>
      </c>
      <c r="FB173" s="56">
        <v>0</v>
      </c>
      <c r="FC173" s="56">
        <v>0</v>
      </c>
      <c r="FD173" s="56">
        <v>99266.81</v>
      </c>
      <c r="FE173" s="56">
        <v>0</v>
      </c>
      <c r="FF173" s="56">
        <v>193160.81</v>
      </c>
      <c r="FG173" s="56">
        <v>3077.05</v>
      </c>
      <c r="FH173" s="56">
        <v>17471.14</v>
      </c>
      <c r="FI173" s="56">
        <v>5673</v>
      </c>
      <c r="FJ173" s="56">
        <v>0</v>
      </c>
      <c r="FK173" s="56">
        <v>0</v>
      </c>
      <c r="FL173" s="56">
        <v>868720.00000000012</v>
      </c>
      <c r="FM173" s="56">
        <v>4243.1499999999996</v>
      </c>
      <c r="FN173" s="56">
        <v>0</v>
      </c>
      <c r="FO173" s="56">
        <v>8396.84</v>
      </c>
      <c r="FP173" s="56">
        <v>515.70000000000005</v>
      </c>
      <c r="FQ173" s="56">
        <v>0</v>
      </c>
      <c r="FR173" s="56">
        <v>1100</v>
      </c>
      <c r="FS173" s="56">
        <v>0</v>
      </c>
      <c r="FT173" s="56">
        <v>13539.49</v>
      </c>
      <c r="FU173" s="56">
        <v>2082.67</v>
      </c>
      <c r="FV173" s="56">
        <v>29877.85</v>
      </c>
      <c r="FW173" s="56">
        <v>838842.15000000014</v>
      </c>
      <c r="FX173" s="56">
        <v>0</v>
      </c>
      <c r="FY173" s="56">
        <v>559100</v>
      </c>
      <c r="FZ173" s="56">
        <v>103911</v>
      </c>
      <c r="GA173" s="56">
        <v>97700</v>
      </c>
      <c r="GB173" s="56">
        <v>50512</v>
      </c>
      <c r="GC173" s="56">
        <v>811223</v>
      </c>
      <c r="GD173" s="56">
        <v>37217</v>
      </c>
      <c r="GE173" s="56">
        <v>774006</v>
      </c>
      <c r="GF173" s="56">
        <v>0</v>
      </c>
      <c r="GG173" s="56" t="s">
        <v>554</v>
      </c>
      <c r="GH173" s="56" t="s">
        <v>554</v>
      </c>
      <c r="GI173" s="56" t="s">
        <v>554</v>
      </c>
      <c r="GJ173" s="56" t="s">
        <v>554</v>
      </c>
      <c r="GK173" s="56" t="s">
        <v>554</v>
      </c>
      <c r="GL173" s="56" t="s">
        <v>554</v>
      </c>
      <c r="GM173" s="56" t="s">
        <v>554</v>
      </c>
      <c r="GN173" s="56" t="s">
        <v>554</v>
      </c>
      <c r="GO173" s="56" t="s">
        <v>554</v>
      </c>
      <c r="GP173" s="56" t="s">
        <v>554</v>
      </c>
      <c r="GQ173" s="56" t="s">
        <v>7489</v>
      </c>
      <c r="GR173" s="56" t="s">
        <v>554</v>
      </c>
      <c r="GS173" s="56" t="s">
        <v>554</v>
      </c>
      <c r="GT173" s="56" t="s">
        <v>554</v>
      </c>
      <c r="GU173" s="56" t="s">
        <v>7490</v>
      </c>
      <c r="GW173" s="56">
        <v>4</v>
      </c>
      <c r="GX173" s="56">
        <v>0</v>
      </c>
      <c r="GY173" s="56">
        <v>4</v>
      </c>
      <c r="GZ173" s="56">
        <v>0</v>
      </c>
      <c r="HA173" s="56">
        <v>0</v>
      </c>
      <c r="HB173" s="56">
        <v>0</v>
      </c>
    </row>
    <row r="174" spans="1:210" ht="12.75" customHeight="1" x14ac:dyDescent="0.3">
      <c r="A174" s="56" t="s">
        <v>728</v>
      </c>
      <c r="B174" s="423">
        <v>17</v>
      </c>
      <c r="C174" s="397" t="s">
        <v>729</v>
      </c>
      <c r="D174" s="56" t="s">
        <v>5905</v>
      </c>
      <c r="E174" s="56" t="s">
        <v>3004</v>
      </c>
      <c r="F174" s="56" t="s">
        <v>900</v>
      </c>
      <c r="G174" s="56">
        <v>13.5</v>
      </c>
      <c r="H174" s="56">
        <v>0</v>
      </c>
      <c r="I174" s="56" t="s">
        <v>810</v>
      </c>
      <c r="J174" s="56" t="s">
        <v>38</v>
      </c>
      <c r="L174" s="56" t="s">
        <v>408</v>
      </c>
      <c r="M174" s="56">
        <v>1</v>
      </c>
      <c r="N174" s="56">
        <v>0</v>
      </c>
      <c r="O174" s="56">
        <v>0</v>
      </c>
      <c r="P174" s="56">
        <v>0</v>
      </c>
      <c r="Q174" s="56">
        <v>3</v>
      </c>
      <c r="R174" s="56">
        <v>0</v>
      </c>
      <c r="S174" s="56">
        <v>0</v>
      </c>
      <c r="T174" s="56">
        <v>1</v>
      </c>
      <c r="U174" s="56">
        <v>1</v>
      </c>
      <c r="V174" s="56">
        <v>1</v>
      </c>
      <c r="W174" s="56">
        <v>1</v>
      </c>
      <c r="X174" s="56">
        <v>0</v>
      </c>
      <c r="Y174" s="56">
        <v>0</v>
      </c>
      <c r="Z174" s="56">
        <v>1</v>
      </c>
      <c r="AA174" s="56">
        <v>9</v>
      </c>
      <c r="AB174" s="56">
        <v>0</v>
      </c>
      <c r="AC174" s="56">
        <v>0</v>
      </c>
      <c r="AD174" s="56">
        <v>0</v>
      </c>
      <c r="AE174" s="56">
        <v>0</v>
      </c>
      <c r="AF174" s="56">
        <v>0</v>
      </c>
      <c r="AG174" s="56">
        <v>0</v>
      </c>
      <c r="AH174" s="56">
        <v>0</v>
      </c>
      <c r="AI174" s="56">
        <v>0</v>
      </c>
      <c r="AJ174" s="56">
        <v>0</v>
      </c>
      <c r="AK174" s="56">
        <v>0</v>
      </c>
      <c r="AL174" s="56">
        <v>0</v>
      </c>
      <c r="AM174" s="56">
        <v>0</v>
      </c>
      <c r="AN174" s="56">
        <v>0</v>
      </c>
      <c r="AO174" s="56">
        <v>0</v>
      </c>
      <c r="AP174" s="56">
        <v>0</v>
      </c>
      <c r="AQ174" s="56">
        <v>1</v>
      </c>
      <c r="AR174" s="56">
        <v>0</v>
      </c>
      <c r="AS174" s="56">
        <v>0</v>
      </c>
      <c r="AT174" s="56">
        <v>0</v>
      </c>
      <c r="AU174" s="56">
        <v>3</v>
      </c>
      <c r="AV174" s="56">
        <v>0</v>
      </c>
      <c r="AW174" s="56">
        <v>0</v>
      </c>
      <c r="AX174" s="56">
        <v>1</v>
      </c>
      <c r="AY174" s="56">
        <v>1</v>
      </c>
      <c r="AZ174" s="56">
        <v>1</v>
      </c>
      <c r="BA174" s="56">
        <v>1</v>
      </c>
      <c r="BB174" s="56">
        <v>0</v>
      </c>
      <c r="BC174" s="56">
        <v>0</v>
      </c>
      <c r="BD174" s="56">
        <v>1</v>
      </c>
      <c r="BE174" s="56">
        <v>9</v>
      </c>
      <c r="BF174" s="56">
        <v>0</v>
      </c>
      <c r="BG174" s="56">
        <v>0</v>
      </c>
      <c r="BH174" s="56" t="s">
        <v>3169</v>
      </c>
      <c r="BI174" s="56">
        <v>92033</v>
      </c>
      <c r="BJ174" s="56" t="s">
        <v>3169</v>
      </c>
      <c r="BK174" s="56">
        <v>264518</v>
      </c>
      <c r="BL174" s="56">
        <v>121</v>
      </c>
      <c r="BM174" s="56">
        <v>165217</v>
      </c>
      <c r="BN174" s="56">
        <v>49466</v>
      </c>
      <c r="BO174" s="56">
        <v>9</v>
      </c>
      <c r="BP174" s="56">
        <v>177755</v>
      </c>
      <c r="BQ174" s="56">
        <v>8059</v>
      </c>
      <c r="BR174" s="56">
        <v>47233</v>
      </c>
      <c r="BS174" s="56">
        <v>48267</v>
      </c>
      <c r="BT174" s="56">
        <v>34382</v>
      </c>
      <c r="BU174" s="56">
        <v>18136</v>
      </c>
      <c r="BV174" s="56">
        <v>148018</v>
      </c>
      <c r="BW174" s="56">
        <v>22958</v>
      </c>
      <c r="BX174" s="56">
        <v>179035</v>
      </c>
      <c r="BY174" s="56">
        <v>140</v>
      </c>
      <c r="BZ174" s="56">
        <v>6589</v>
      </c>
      <c r="CA174" s="56">
        <v>3188</v>
      </c>
      <c r="CB174" s="56">
        <v>4008</v>
      </c>
      <c r="CC174" s="56">
        <v>1547</v>
      </c>
      <c r="CD174" s="56">
        <v>15332</v>
      </c>
      <c r="CE174" s="56">
        <v>15472</v>
      </c>
      <c r="CF174" s="56">
        <v>0</v>
      </c>
      <c r="CG174" s="56">
        <v>3963</v>
      </c>
      <c r="CH174" s="56">
        <v>870</v>
      </c>
      <c r="CI174" s="56">
        <v>6870</v>
      </c>
      <c r="CJ174" s="56" t="s">
        <v>554</v>
      </c>
      <c r="CK174" s="56">
        <v>270</v>
      </c>
      <c r="CL174" s="56">
        <v>3665</v>
      </c>
      <c r="CM174" s="56">
        <v>0</v>
      </c>
      <c r="CN174" s="56">
        <v>0</v>
      </c>
      <c r="CO174" s="56">
        <v>11703</v>
      </c>
      <c r="CP174" s="56">
        <v>1014</v>
      </c>
      <c r="CQ174" s="56">
        <v>12717</v>
      </c>
      <c r="CR174" s="56">
        <v>0</v>
      </c>
      <c r="CS174" s="56">
        <v>476</v>
      </c>
      <c r="CT174" s="56">
        <v>128</v>
      </c>
      <c r="CU174" s="56">
        <v>557</v>
      </c>
      <c r="DA174" s="56">
        <v>1161</v>
      </c>
      <c r="DB174" s="56">
        <v>1161</v>
      </c>
      <c r="DC174" s="56">
        <v>7</v>
      </c>
      <c r="DD174" s="56">
        <v>28.2</v>
      </c>
      <c r="DE174" s="56">
        <v>35.200000000000003</v>
      </c>
      <c r="DF174" s="56">
        <v>189</v>
      </c>
      <c r="DG174" s="56">
        <v>1100</v>
      </c>
      <c r="DH174" s="56">
        <v>166686</v>
      </c>
      <c r="DI174" s="56">
        <v>54884</v>
      </c>
      <c r="DJ174" s="56">
        <v>84038</v>
      </c>
      <c r="DK174" s="56">
        <v>17997</v>
      </c>
      <c r="DL174" s="56">
        <v>323605</v>
      </c>
      <c r="DM174" s="56">
        <v>4799</v>
      </c>
      <c r="DN174" s="56">
        <v>1275</v>
      </c>
      <c r="DO174" s="56">
        <v>5172</v>
      </c>
      <c r="DP174" s="56">
        <v>13203</v>
      </c>
      <c r="DQ174" s="56">
        <v>31335</v>
      </c>
      <c r="DR174" s="56">
        <v>13215</v>
      </c>
      <c r="DS174" s="56">
        <v>0</v>
      </c>
      <c r="DT174" s="56">
        <v>0</v>
      </c>
      <c r="DU174" s="56">
        <v>11246</v>
      </c>
      <c r="DV174" s="56">
        <v>11440</v>
      </c>
      <c r="DW174" s="56">
        <v>11440</v>
      </c>
      <c r="DX174" s="56">
        <v>69</v>
      </c>
      <c r="DY174" s="56">
        <v>80</v>
      </c>
      <c r="DZ174" s="56">
        <v>89</v>
      </c>
      <c r="EA174" s="56" t="s">
        <v>554</v>
      </c>
      <c r="EB174" s="56" t="s">
        <v>554</v>
      </c>
      <c r="EC174" s="56" t="s">
        <v>554</v>
      </c>
      <c r="ED174" s="56">
        <v>30158</v>
      </c>
      <c r="EE174" s="56">
        <v>75</v>
      </c>
      <c r="EF174" s="56">
        <v>712377</v>
      </c>
      <c r="EG174" s="56">
        <v>3000</v>
      </c>
      <c r="EH174" s="56" t="s">
        <v>777</v>
      </c>
      <c r="EI174" s="56">
        <v>7</v>
      </c>
      <c r="EJ174" s="56">
        <v>32012</v>
      </c>
      <c r="EK174" s="56">
        <v>2620</v>
      </c>
      <c r="EL174" s="56">
        <v>1043</v>
      </c>
      <c r="EM174" s="56">
        <v>1139082</v>
      </c>
      <c r="EN174" s="56">
        <v>316040</v>
      </c>
      <c r="EO174" s="56">
        <v>109576</v>
      </c>
      <c r="EP174" s="56" t="s">
        <v>3425</v>
      </c>
      <c r="EQ174" s="56" t="s">
        <v>3425</v>
      </c>
      <c r="ER174" s="56" t="s">
        <v>3425</v>
      </c>
      <c r="ES174" s="56" t="s">
        <v>3425</v>
      </c>
      <c r="ET174" s="56">
        <v>10673</v>
      </c>
      <c r="EU174" s="56">
        <v>19806</v>
      </c>
      <c r="EV174" s="56" t="s">
        <v>3426</v>
      </c>
      <c r="EW174" s="56">
        <v>8532</v>
      </c>
      <c r="EX174" s="56">
        <v>48457</v>
      </c>
      <c r="EY174" s="56" t="s">
        <v>3447</v>
      </c>
      <c r="EZ174" s="56" t="s">
        <v>3447</v>
      </c>
      <c r="FA174" s="56">
        <v>0</v>
      </c>
      <c r="FB174" s="56">
        <v>0</v>
      </c>
      <c r="FC174" s="56" t="s">
        <v>3447</v>
      </c>
      <c r="FD174" s="56">
        <v>0</v>
      </c>
      <c r="FE174" s="56">
        <v>1006</v>
      </c>
      <c r="FF174" s="56">
        <v>198050</v>
      </c>
      <c r="FG174" s="56">
        <v>48032</v>
      </c>
      <c r="FH174" s="56">
        <v>101963</v>
      </c>
      <c r="FI174" s="56">
        <v>21269</v>
      </c>
      <c r="FJ174" s="56">
        <v>0</v>
      </c>
      <c r="FK174" s="56">
        <v>154088</v>
      </c>
      <c r="FL174" s="56">
        <v>1978524</v>
      </c>
      <c r="FM174" s="56">
        <v>8224</v>
      </c>
      <c r="FN174" s="56">
        <v>60</v>
      </c>
      <c r="FO174" s="56">
        <v>7320</v>
      </c>
      <c r="FP174" s="56">
        <v>9682</v>
      </c>
      <c r="FQ174" s="56">
        <v>0</v>
      </c>
      <c r="FR174" s="56">
        <v>49900</v>
      </c>
      <c r="FS174" s="56">
        <v>0</v>
      </c>
      <c r="FT174" s="56">
        <v>20824</v>
      </c>
      <c r="FU174" s="56">
        <v>0</v>
      </c>
      <c r="FV174" s="56">
        <v>96010</v>
      </c>
      <c r="FW174" s="56">
        <v>1882514</v>
      </c>
      <c r="FX174" s="56">
        <v>18415</v>
      </c>
      <c r="FY174" s="56">
        <v>1222599</v>
      </c>
      <c r="FZ174" s="56">
        <v>310846</v>
      </c>
      <c r="GA174" s="56">
        <v>205350</v>
      </c>
      <c r="GB174" s="56">
        <v>330582</v>
      </c>
      <c r="GC174" s="56">
        <v>2069377</v>
      </c>
      <c r="GD174" s="56">
        <v>139172</v>
      </c>
      <c r="GE174" s="56">
        <v>1930205</v>
      </c>
      <c r="GF174" s="56">
        <v>18416</v>
      </c>
      <c r="GG174" s="56">
        <v>0</v>
      </c>
      <c r="GH174" s="56">
        <v>14492.89</v>
      </c>
      <c r="GI174" s="56">
        <v>0</v>
      </c>
      <c r="GJ174" s="56">
        <v>0</v>
      </c>
      <c r="GK174" s="56">
        <v>0</v>
      </c>
      <c r="GL174" s="56">
        <v>0</v>
      </c>
      <c r="GM174" s="56">
        <v>14492.89</v>
      </c>
      <c r="GN174" s="56" t="s">
        <v>7491</v>
      </c>
      <c r="GO174" s="56" t="s">
        <v>554</v>
      </c>
      <c r="GP174" s="56" t="s">
        <v>7492</v>
      </c>
      <c r="GQ174" s="56">
        <v>0</v>
      </c>
      <c r="GR174" s="56">
        <v>0</v>
      </c>
      <c r="GS174" s="56" t="s">
        <v>554</v>
      </c>
      <c r="GT174" s="56" t="s">
        <v>554</v>
      </c>
      <c r="GU174" s="56" t="s">
        <v>7493</v>
      </c>
      <c r="GW174" s="56">
        <v>9</v>
      </c>
      <c r="GX174" s="56">
        <v>0</v>
      </c>
      <c r="GY174" s="56">
        <v>4</v>
      </c>
      <c r="GZ174" s="56">
        <v>5</v>
      </c>
      <c r="HA174" s="56">
        <v>0</v>
      </c>
      <c r="HB174" s="56">
        <v>0</v>
      </c>
    </row>
    <row r="175" spans="1:210" ht="12.75" customHeight="1" x14ac:dyDescent="0.3">
      <c r="A175" s="56" t="s">
        <v>728</v>
      </c>
      <c r="B175" s="423">
        <v>18</v>
      </c>
      <c r="C175" s="397" t="s">
        <v>729</v>
      </c>
      <c r="D175" s="56" t="s">
        <v>5906</v>
      </c>
      <c r="E175" s="56" t="s">
        <v>3005</v>
      </c>
      <c r="F175" s="56" t="s">
        <v>900</v>
      </c>
      <c r="G175" s="56">
        <v>35</v>
      </c>
      <c r="H175" s="56">
        <v>0</v>
      </c>
      <c r="I175" s="56" t="s">
        <v>810</v>
      </c>
      <c r="J175" s="56" t="s">
        <v>38</v>
      </c>
      <c r="L175" s="56" t="s">
        <v>410</v>
      </c>
      <c r="M175" s="56">
        <v>0</v>
      </c>
      <c r="N175" s="56">
        <v>0</v>
      </c>
      <c r="O175" s="56">
        <v>1</v>
      </c>
      <c r="P175" s="56">
        <v>0</v>
      </c>
      <c r="Q175" s="56">
        <v>1</v>
      </c>
      <c r="R175" s="56">
        <v>0</v>
      </c>
      <c r="S175" s="56">
        <v>1</v>
      </c>
      <c r="T175" s="56">
        <v>2</v>
      </c>
      <c r="U175" s="56">
        <v>4</v>
      </c>
      <c r="V175" s="56">
        <v>1</v>
      </c>
      <c r="W175" s="56">
        <v>0</v>
      </c>
      <c r="X175" s="56">
        <v>1</v>
      </c>
      <c r="Y175" s="56">
        <v>0</v>
      </c>
      <c r="Z175" s="56">
        <v>0</v>
      </c>
      <c r="AA175" s="56">
        <v>11</v>
      </c>
      <c r="AB175" s="56">
        <v>0</v>
      </c>
      <c r="AC175" s="56">
        <v>0</v>
      </c>
      <c r="AD175" s="56">
        <v>0</v>
      </c>
      <c r="AE175" s="56">
        <v>0</v>
      </c>
      <c r="AF175" s="56">
        <v>0</v>
      </c>
      <c r="AG175" s="56">
        <v>0</v>
      </c>
      <c r="AH175" s="56">
        <v>0</v>
      </c>
      <c r="AI175" s="56">
        <v>0</v>
      </c>
      <c r="AJ175" s="56">
        <v>0</v>
      </c>
      <c r="AK175" s="56">
        <v>1</v>
      </c>
      <c r="AL175" s="56">
        <v>0</v>
      </c>
      <c r="AM175" s="56">
        <v>0</v>
      </c>
      <c r="AN175" s="56">
        <v>0</v>
      </c>
      <c r="AO175" s="56">
        <v>0</v>
      </c>
      <c r="AP175" s="56">
        <v>1</v>
      </c>
      <c r="AQ175" s="56">
        <v>0</v>
      </c>
      <c r="AR175" s="56">
        <v>0</v>
      </c>
      <c r="AS175" s="56">
        <v>1</v>
      </c>
      <c r="AT175" s="56">
        <v>0</v>
      </c>
      <c r="AU175" s="56">
        <v>1</v>
      </c>
      <c r="AV175" s="56">
        <v>0</v>
      </c>
      <c r="AW175" s="56">
        <v>1</v>
      </c>
      <c r="AX175" s="56">
        <v>2</v>
      </c>
      <c r="AY175" s="56">
        <v>4</v>
      </c>
      <c r="AZ175" s="56">
        <v>2</v>
      </c>
      <c r="BA175" s="56">
        <v>0</v>
      </c>
      <c r="BB175" s="56">
        <v>1</v>
      </c>
      <c r="BC175" s="56">
        <v>0</v>
      </c>
      <c r="BD175" s="56">
        <v>0</v>
      </c>
      <c r="BE175" s="56">
        <v>12</v>
      </c>
      <c r="BF175" s="56">
        <v>0</v>
      </c>
      <c r="BG175" s="56">
        <v>0</v>
      </c>
      <c r="BH175" s="56" t="s">
        <v>407</v>
      </c>
      <c r="BI175" s="56">
        <v>171259</v>
      </c>
      <c r="BJ175" s="56" t="s">
        <v>407</v>
      </c>
      <c r="BK175" s="56">
        <v>184444</v>
      </c>
      <c r="BL175" s="56">
        <v>118</v>
      </c>
      <c r="BM175" s="56" t="s">
        <v>554</v>
      </c>
      <c r="BN175" s="56" t="s">
        <v>554</v>
      </c>
      <c r="BO175" s="56">
        <v>6</v>
      </c>
      <c r="BP175" s="56">
        <v>302292</v>
      </c>
      <c r="BQ175" s="56">
        <v>8330</v>
      </c>
      <c r="BR175" s="56">
        <v>89307</v>
      </c>
      <c r="BS175" s="56">
        <v>57112</v>
      </c>
      <c r="BT175" s="56">
        <v>71921</v>
      </c>
      <c r="BU175" s="56">
        <v>21677</v>
      </c>
      <c r="BV175" s="56">
        <v>240017</v>
      </c>
      <c r="BW175" s="56">
        <v>21292</v>
      </c>
      <c r="BX175" s="56">
        <v>269639</v>
      </c>
      <c r="BY175" s="56">
        <v>246</v>
      </c>
      <c r="BZ175" s="56">
        <v>4461</v>
      </c>
      <c r="CA175" s="56">
        <v>3775</v>
      </c>
      <c r="CB175" s="56">
        <v>6247</v>
      </c>
      <c r="CC175" s="56">
        <v>2037</v>
      </c>
      <c r="CD175" s="56">
        <v>16520</v>
      </c>
      <c r="CE175" s="56">
        <v>16766</v>
      </c>
      <c r="CF175" s="56">
        <v>11231</v>
      </c>
      <c r="CG175" s="56">
        <v>5857</v>
      </c>
      <c r="CH175" s="56">
        <v>731</v>
      </c>
      <c r="CI175" s="56">
        <v>11237</v>
      </c>
      <c r="CJ175" s="56">
        <v>21915</v>
      </c>
      <c r="CK175" s="56" t="s">
        <v>554</v>
      </c>
      <c r="CL175" s="56">
        <v>14210</v>
      </c>
      <c r="CM175" s="56">
        <v>0</v>
      </c>
      <c r="CN175" s="56">
        <v>0</v>
      </c>
      <c r="CO175" s="56">
        <v>17825</v>
      </c>
      <c r="CP175" s="56">
        <v>76</v>
      </c>
      <c r="CQ175" s="56">
        <v>29132</v>
      </c>
      <c r="CR175" s="56">
        <v>118</v>
      </c>
      <c r="CS175" s="56">
        <v>218</v>
      </c>
      <c r="CT175" s="56">
        <v>116</v>
      </c>
      <c r="CU175" s="56">
        <v>854</v>
      </c>
      <c r="DA175" s="56">
        <v>1188</v>
      </c>
      <c r="DB175" s="56">
        <v>1306</v>
      </c>
      <c r="DC175" s="56">
        <v>3.8</v>
      </c>
      <c r="DD175" s="56">
        <v>28.5</v>
      </c>
      <c r="DE175" s="56">
        <v>32.299999999999997</v>
      </c>
      <c r="DF175" s="56">
        <v>0</v>
      </c>
      <c r="DG175" s="56">
        <v>0</v>
      </c>
      <c r="DH175" s="56">
        <v>215649</v>
      </c>
      <c r="DI175" s="56">
        <v>34232</v>
      </c>
      <c r="DJ175" s="56">
        <v>81371</v>
      </c>
      <c r="DK175" s="56">
        <v>15489</v>
      </c>
      <c r="DL175" s="56">
        <v>346741</v>
      </c>
      <c r="DM175" s="56">
        <v>13500</v>
      </c>
      <c r="DN175" s="56">
        <v>529</v>
      </c>
      <c r="DO175" s="56">
        <v>4500</v>
      </c>
      <c r="DP175" s="56">
        <v>10811</v>
      </c>
      <c r="DQ175" s="56">
        <v>24170</v>
      </c>
      <c r="DR175" s="56">
        <v>9863</v>
      </c>
      <c r="DS175" s="56">
        <v>0</v>
      </c>
      <c r="DT175" s="56">
        <v>0</v>
      </c>
      <c r="DU175" s="56">
        <v>18529</v>
      </c>
      <c r="DV175" s="56">
        <v>15214</v>
      </c>
      <c r="DW175" s="56">
        <v>8629</v>
      </c>
      <c r="DX175" s="56">
        <v>52</v>
      </c>
      <c r="DY175" s="56">
        <v>77</v>
      </c>
      <c r="DZ175" s="56">
        <v>90</v>
      </c>
      <c r="EA175" s="56">
        <v>28291</v>
      </c>
      <c r="EB175" s="56" t="s">
        <v>554</v>
      </c>
      <c r="EC175" s="56" t="s">
        <v>55</v>
      </c>
      <c r="ED175" s="56">
        <v>15072</v>
      </c>
      <c r="EE175" s="56">
        <v>100</v>
      </c>
      <c r="EF175" s="56">
        <v>329542</v>
      </c>
      <c r="EG175" s="56">
        <v>0</v>
      </c>
      <c r="EH175" s="56" t="s">
        <v>55</v>
      </c>
      <c r="EI175" s="56">
        <v>5</v>
      </c>
      <c r="EJ175" s="56">
        <v>219373</v>
      </c>
      <c r="EK175" s="56">
        <v>34</v>
      </c>
      <c r="EL175" s="56">
        <v>208</v>
      </c>
      <c r="EM175" s="56">
        <v>918452</v>
      </c>
      <c r="EN175" s="56">
        <v>267064</v>
      </c>
      <c r="EO175" s="56">
        <v>760</v>
      </c>
      <c r="EP175" s="56">
        <v>64375</v>
      </c>
      <c r="EQ175" s="56">
        <v>31744</v>
      </c>
      <c r="ER175" s="56">
        <v>24475</v>
      </c>
      <c r="ES175" s="56">
        <v>10565</v>
      </c>
      <c r="ET175" s="56">
        <v>7235</v>
      </c>
      <c r="EU175" s="56">
        <v>9048</v>
      </c>
      <c r="EV175" s="56">
        <v>2675</v>
      </c>
      <c r="EW175" s="56">
        <v>12352</v>
      </c>
      <c r="EX175" s="56">
        <v>10507</v>
      </c>
      <c r="EY175" s="56">
        <v>813</v>
      </c>
      <c r="EZ175" s="56">
        <v>8337</v>
      </c>
      <c r="FA175" s="56">
        <v>0</v>
      </c>
      <c r="FB175" s="56">
        <v>0</v>
      </c>
      <c r="FC175" s="56">
        <v>0</v>
      </c>
      <c r="FD175" s="56">
        <v>0</v>
      </c>
      <c r="FE175" s="56">
        <v>0</v>
      </c>
      <c r="FF175" s="56">
        <v>182886</v>
      </c>
      <c r="FG175" s="56">
        <v>0</v>
      </c>
      <c r="FH175" s="56">
        <v>0</v>
      </c>
      <c r="FI175" s="56">
        <v>16536</v>
      </c>
      <c r="FJ175" s="56">
        <v>0</v>
      </c>
      <c r="FK175" s="56">
        <v>0</v>
      </c>
      <c r="FL175" s="56">
        <v>1384938</v>
      </c>
      <c r="FM175" s="56">
        <v>8702</v>
      </c>
      <c r="FN175" s="56">
        <v>0</v>
      </c>
      <c r="FO175" s="56">
        <v>15150</v>
      </c>
      <c r="FP175" s="56">
        <v>3183</v>
      </c>
      <c r="FQ175" s="56">
        <v>0</v>
      </c>
      <c r="FR175" s="56">
        <v>0</v>
      </c>
      <c r="FS175" s="56">
        <v>107071</v>
      </c>
      <c r="FT175" s="56">
        <v>25477</v>
      </c>
      <c r="FU175" s="56">
        <v>7331</v>
      </c>
      <c r="FV175" s="56">
        <v>166914</v>
      </c>
      <c r="FW175" s="56">
        <v>1218024</v>
      </c>
      <c r="FX175" s="56" t="s">
        <v>554</v>
      </c>
      <c r="FY175" s="56" t="s">
        <v>554</v>
      </c>
      <c r="FZ175" s="56" t="s">
        <v>554</v>
      </c>
      <c r="GA175" s="56" t="s">
        <v>554</v>
      </c>
      <c r="GB175" s="56">
        <v>240725</v>
      </c>
      <c r="GC175" s="56" t="s">
        <v>554</v>
      </c>
      <c r="GD175" s="56" t="s">
        <v>554</v>
      </c>
      <c r="GE175" s="56" t="s">
        <v>554</v>
      </c>
      <c r="GF175" s="56" t="s">
        <v>554</v>
      </c>
      <c r="GG175" s="56">
        <v>0</v>
      </c>
      <c r="GH175" s="56">
        <v>0</v>
      </c>
      <c r="GI175" s="56">
        <v>0</v>
      </c>
      <c r="GJ175" s="56">
        <v>0</v>
      </c>
      <c r="GK175" s="56">
        <v>0</v>
      </c>
      <c r="GL175" s="56">
        <v>0</v>
      </c>
      <c r="GM175" s="56">
        <v>0</v>
      </c>
      <c r="GN175" s="56" t="s">
        <v>554</v>
      </c>
      <c r="GO175" s="56" t="s">
        <v>554</v>
      </c>
      <c r="GP175" s="56" t="s">
        <v>3431</v>
      </c>
      <c r="GQ175" s="56" t="s">
        <v>554</v>
      </c>
      <c r="GR175" s="56" t="s">
        <v>554</v>
      </c>
      <c r="GS175" s="56" t="s">
        <v>7494</v>
      </c>
      <c r="GT175" s="56" t="s">
        <v>554</v>
      </c>
      <c r="GU175" s="56">
        <v>0</v>
      </c>
      <c r="GW175" s="56">
        <v>11</v>
      </c>
      <c r="GX175" s="56">
        <v>1</v>
      </c>
      <c r="GY175" s="56">
        <v>11</v>
      </c>
      <c r="GZ175" s="56">
        <v>1</v>
      </c>
      <c r="HA175" s="56">
        <v>0</v>
      </c>
      <c r="HB175" s="56">
        <v>0</v>
      </c>
    </row>
    <row r="176" spans="1:210" ht="12.75" customHeight="1" x14ac:dyDescent="0.3">
      <c r="A176" s="397" t="s">
        <v>728</v>
      </c>
      <c r="B176" s="423">
        <v>19</v>
      </c>
      <c r="C176" s="397" t="s">
        <v>729</v>
      </c>
      <c r="D176" s="397" t="s">
        <v>5907</v>
      </c>
      <c r="E176" s="56" t="s">
        <v>3006</v>
      </c>
      <c r="F176" s="398" t="s">
        <v>900</v>
      </c>
      <c r="G176" s="397">
        <v>32.5</v>
      </c>
      <c r="H176" s="397">
        <v>0</v>
      </c>
      <c r="I176" s="56" t="s">
        <v>810</v>
      </c>
      <c r="J176" s="56" t="s">
        <v>38</v>
      </c>
      <c r="L176" s="56" t="s">
        <v>221</v>
      </c>
      <c r="M176" s="56">
        <v>1</v>
      </c>
      <c r="N176" s="56">
        <v>0</v>
      </c>
      <c r="O176" s="56">
        <v>2</v>
      </c>
      <c r="P176" s="56">
        <v>5</v>
      </c>
      <c r="Q176" s="56">
        <v>0</v>
      </c>
      <c r="R176" s="56">
        <v>2</v>
      </c>
      <c r="S176" s="56">
        <v>8</v>
      </c>
      <c r="T176" s="56">
        <v>0</v>
      </c>
      <c r="U176" s="56">
        <v>0</v>
      </c>
      <c r="V176" s="56">
        <v>0</v>
      </c>
      <c r="W176" s="56">
        <v>0</v>
      </c>
      <c r="X176" s="56">
        <v>0</v>
      </c>
      <c r="Y176" s="56">
        <v>0</v>
      </c>
      <c r="Z176" s="56">
        <v>0</v>
      </c>
      <c r="AA176" s="56">
        <v>18</v>
      </c>
      <c r="AB176" s="56">
        <v>0</v>
      </c>
      <c r="AC176" s="56">
        <v>0</v>
      </c>
      <c r="AD176" s="56">
        <v>0</v>
      </c>
      <c r="AE176" s="56">
        <v>0</v>
      </c>
      <c r="AF176" s="56">
        <v>0</v>
      </c>
      <c r="AG176" s="56">
        <v>0</v>
      </c>
      <c r="AH176" s="56">
        <v>0</v>
      </c>
      <c r="AI176" s="56">
        <v>0</v>
      </c>
      <c r="AJ176" s="56">
        <v>0</v>
      </c>
      <c r="AK176" s="56">
        <v>0</v>
      </c>
      <c r="AL176" s="56">
        <v>0</v>
      </c>
      <c r="AM176" s="56">
        <v>0</v>
      </c>
      <c r="AN176" s="56">
        <v>0</v>
      </c>
      <c r="AO176" s="56">
        <v>0</v>
      </c>
      <c r="AP176" s="56">
        <v>0</v>
      </c>
      <c r="AQ176" s="56">
        <v>1</v>
      </c>
      <c r="AR176" s="56">
        <v>0</v>
      </c>
      <c r="AS176" s="56">
        <v>2</v>
      </c>
      <c r="AT176" s="56">
        <v>5</v>
      </c>
      <c r="AU176" s="56">
        <v>0</v>
      </c>
      <c r="AV176" s="56">
        <v>2</v>
      </c>
      <c r="AW176" s="56">
        <v>8</v>
      </c>
      <c r="AX176" s="56">
        <v>0</v>
      </c>
      <c r="AY176" s="56">
        <v>0</v>
      </c>
      <c r="AZ176" s="56">
        <v>0</v>
      </c>
      <c r="BA176" s="56">
        <v>0</v>
      </c>
      <c r="BB176" s="56">
        <v>0</v>
      </c>
      <c r="BC176" s="56">
        <v>0</v>
      </c>
      <c r="BD176" s="56">
        <v>0</v>
      </c>
      <c r="BE176" s="56">
        <v>18</v>
      </c>
      <c r="BF176" s="56">
        <v>0</v>
      </c>
      <c r="BG176" s="56">
        <v>1</v>
      </c>
      <c r="BH176" s="56" t="s">
        <v>1816</v>
      </c>
      <c r="BI176" s="56">
        <v>122778</v>
      </c>
      <c r="BJ176" s="56" t="s">
        <v>1816</v>
      </c>
      <c r="BK176" s="56">
        <v>305860</v>
      </c>
      <c r="BL176" s="56">
        <v>201</v>
      </c>
      <c r="BM176" s="56">
        <v>380014.3</v>
      </c>
      <c r="BN176" s="56">
        <v>107529</v>
      </c>
      <c r="BO176" s="56">
        <v>18</v>
      </c>
      <c r="BP176" s="56">
        <v>298003</v>
      </c>
      <c r="BQ176" s="56">
        <v>30577</v>
      </c>
      <c r="BR176" s="56">
        <v>79349</v>
      </c>
      <c r="BS176" s="56">
        <v>58799</v>
      </c>
      <c r="BT176" s="56">
        <v>64141</v>
      </c>
      <c r="BU176" s="56">
        <v>29963</v>
      </c>
      <c r="BV176" s="56">
        <v>232252</v>
      </c>
      <c r="BW176" s="56">
        <v>45824</v>
      </c>
      <c r="BX176" s="56">
        <v>308653</v>
      </c>
      <c r="BY176" s="56">
        <v>1687</v>
      </c>
      <c r="BZ176" s="56">
        <v>9423</v>
      </c>
      <c r="CA176" s="56">
        <v>5593</v>
      </c>
      <c r="CB176" s="56">
        <v>6864</v>
      </c>
      <c r="CC176" s="56">
        <v>3157</v>
      </c>
      <c r="CD176" s="56">
        <v>25037</v>
      </c>
      <c r="CE176" s="56">
        <v>26724</v>
      </c>
      <c r="CF176" s="56">
        <v>240</v>
      </c>
      <c r="CG176" s="56">
        <v>10212</v>
      </c>
      <c r="CH176" s="56">
        <v>4293</v>
      </c>
      <c r="CI176" s="56">
        <v>36319</v>
      </c>
      <c r="CJ176" s="56">
        <v>3844</v>
      </c>
      <c r="CK176" s="56">
        <v>7369</v>
      </c>
      <c r="CL176" s="56">
        <v>1252</v>
      </c>
      <c r="CM176" s="56">
        <v>2372961</v>
      </c>
      <c r="CN176" s="56">
        <v>0</v>
      </c>
      <c r="CO176" s="56">
        <v>50824</v>
      </c>
      <c r="CP176" s="56">
        <v>19670</v>
      </c>
      <c r="CQ176" s="56">
        <v>70734</v>
      </c>
      <c r="CR176" s="56">
        <v>0</v>
      </c>
      <c r="CS176" s="56">
        <v>606</v>
      </c>
      <c r="CT176" s="56">
        <v>282</v>
      </c>
      <c r="CU176" s="56">
        <v>1982</v>
      </c>
      <c r="DA176" s="56">
        <v>2870</v>
      </c>
      <c r="DB176" s="56">
        <v>2870</v>
      </c>
      <c r="DC176" s="56">
        <v>14.98</v>
      </c>
      <c r="DD176" s="56">
        <v>64.3</v>
      </c>
      <c r="DE176" s="56">
        <v>79.28</v>
      </c>
      <c r="DF176" s="56">
        <v>70</v>
      </c>
      <c r="DG176" s="56">
        <v>1680</v>
      </c>
      <c r="DH176" s="56">
        <v>161311</v>
      </c>
      <c r="DI176" s="56">
        <v>71136</v>
      </c>
      <c r="DJ176" s="56">
        <v>163548</v>
      </c>
      <c r="DK176" s="56">
        <v>30416</v>
      </c>
      <c r="DL176" s="56">
        <v>426411</v>
      </c>
      <c r="DM176" s="56">
        <v>10942</v>
      </c>
      <c r="DN176" s="56">
        <v>4156</v>
      </c>
      <c r="DO176" s="56">
        <v>46827</v>
      </c>
      <c r="DP176" s="56">
        <v>15239</v>
      </c>
      <c r="DQ176" s="56">
        <v>157421</v>
      </c>
      <c r="DR176" s="56">
        <v>12165</v>
      </c>
      <c r="DS176" s="56">
        <v>3720</v>
      </c>
      <c r="DT176" s="56">
        <v>0</v>
      </c>
      <c r="DU176" s="56">
        <v>61925</v>
      </c>
      <c r="DV176" s="56">
        <v>78655</v>
      </c>
      <c r="DW176" s="56">
        <v>50009</v>
      </c>
      <c r="DX176" s="56">
        <v>74.19</v>
      </c>
      <c r="DY176" s="56">
        <v>79.38</v>
      </c>
      <c r="DZ176" s="56">
        <v>84.91</v>
      </c>
      <c r="EA176" s="56">
        <v>87493</v>
      </c>
      <c r="EB176" s="56" t="s">
        <v>554</v>
      </c>
      <c r="EC176" s="56" t="s">
        <v>55</v>
      </c>
      <c r="ED176" s="56">
        <v>20991</v>
      </c>
      <c r="EE176" s="56">
        <v>396</v>
      </c>
      <c r="EF176" s="56">
        <v>865163</v>
      </c>
      <c r="EG176" s="56">
        <v>0</v>
      </c>
      <c r="EH176" s="56" t="s">
        <v>55</v>
      </c>
      <c r="EI176" s="56">
        <v>17</v>
      </c>
      <c r="EJ176" s="56">
        <v>563603</v>
      </c>
      <c r="EK176" s="56">
        <v>12</v>
      </c>
      <c r="EL176" s="56">
        <v>14</v>
      </c>
      <c r="EM176" s="56">
        <v>2737602.6</v>
      </c>
      <c r="EN176" s="56">
        <v>434574</v>
      </c>
      <c r="EO176" s="56">
        <v>12712.23</v>
      </c>
      <c r="EP176" s="56">
        <v>91645</v>
      </c>
      <c r="EQ176" s="56">
        <v>47472.160000000003</v>
      </c>
      <c r="ER176" s="56">
        <v>31569.45</v>
      </c>
      <c r="ES176" s="56">
        <v>33270.18</v>
      </c>
      <c r="ET176" s="56">
        <v>23308.2</v>
      </c>
      <c r="EU176" s="56">
        <v>22222.15</v>
      </c>
      <c r="EV176" s="56">
        <v>6120.19</v>
      </c>
      <c r="EW176" s="56">
        <v>20880.009999999998</v>
      </c>
      <c r="EX176" s="56">
        <v>15993.23</v>
      </c>
      <c r="EY176" s="56">
        <v>7459</v>
      </c>
      <c r="EZ176" s="56" t="s">
        <v>3447</v>
      </c>
      <c r="FA176" s="56">
        <v>0</v>
      </c>
      <c r="FB176" s="56">
        <v>0</v>
      </c>
      <c r="FC176" s="56">
        <v>50126.67</v>
      </c>
      <c r="FD176" s="56">
        <v>993.3</v>
      </c>
      <c r="FE176" s="56">
        <v>9953.3700000000008</v>
      </c>
      <c r="FF176" s="56">
        <v>373725.14</v>
      </c>
      <c r="FG176" s="56">
        <v>31482.86</v>
      </c>
      <c r="FH176" s="56">
        <v>95550.09</v>
      </c>
      <c r="FI176" s="56">
        <v>10880.67</v>
      </c>
      <c r="FJ176" s="56">
        <v>0</v>
      </c>
      <c r="FK176" s="56">
        <v>0</v>
      </c>
      <c r="FL176" s="56">
        <v>3683815.36</v>
      </c>
      <c r="FM176" s="56">
        <v>18102.04</v>
      </c>
      <c r="FN176" s="56">
        <v>0</v>
      </c>
      <c r="FO176" s="56">
        <v>12210.46</v>
      </c>
      <c r="FP176" s="56">
        <v>19738.900000000001</v>
      </c>
      <c r="FQ176" s="56">
        <v>0</v>
      </c>
      <c r="FR176" s="56">
        <v>7292.09</v>
      </c>
      <c r="FS176" s="56">
        <v>0</v>
      </c>
      <c r="FT176" s="56">
        <v>67432.009999999995</v>
      </c>
      <c r="FU176" s="56">
        <v>0</v>
      </c>
      <c r="FV176" s="56">
        <v>124775.5</v>
      </c>
      <c r="FW176" s="56">
        <v>3559039.86</v>
      </c>
      <c r="FX176" s="56">
        <v>601025</v>
      </c>
      <c r="FY176" s="56">
        <v>3261460</v>
      </c>
      <c r="FZ176" s="56">
        <v>442655</v>
      </c>
      <c r="GA176" s="56">
        <v>406000</v>
      </c>
      <c r="GB176" s="56">
        <v>214684</v>
      </c>
      <c r="GC176" s="56">
        <v>4324799</v>
      </c>
      <c r="GD176" s="56">
        <v>146860</v>
      </c>
      <c r="GE176" s="56">
        <v>4177939</v>
      </c>
      <c r="GF176" s="56">
        <v>590000</v>
      </c>
      <c r="GG176" s="56">
        <v>0</v>
      </c>
      <c r="GH176" s="56">
        <v>89631</v>
      </c>
      <c r="GI176" s="56">
        <v>0</v>
      </c>
      <c r="GJ176" s="56">
        <v>0</v>
      </c>
      <c r="GK176" s="56">
        <v>0</v>
      </c>
      <c r="GL176" s="56">
        <v>0</v>
      </c>
      <c r="GM176" s="56">
        <v>89631</v>
      </c>
      <c r="GN176" s="56" t="s">
        <v>7495</v>
      </c>
      <c r="GO176" s="56">
        <v>0</v>
      </c>
      <c r="GP176" s="56" t="s">
        <v>7496</v>
      </c>
      <c r="GQ176" s="56" t="s">
        <v>7314</v>
      </c>
      <c r="GR176" s="56" t="s">
        <v>554</v>
      </c>
      <c r="GS176" s="56" t="s">
        <v>554</v>
      </c>
      <c r="GT176" s="56" t="s">
        <v>554</v>
      </c>
      <c r="GU176" s="56" t="s">
        <v>7497</v>
      </c>
      <c r="GW176" s="56">
        <v>18</v>
      </c>
      <c r="GX176" s="56">
        <v>0</v>
      </c>
      <c r="GY176" s="56">
        <v>18</v>
      </c>
      <c r="GZ176" s="56">
        <v>0</v>
      </c>
      <c r="HA176" s="56">
        <v>0</v>
      </c>
      <c r="HB176" s="56">
        <v>0</v>
      </c>
    </row>
    <row r="177" spans="1:210" ht="12.75" customHeight="1" x14ac:dyDescent="0.3">
      <c r="A177" s="397" t="s">
        <v>728</v>
      </c>
      <c r="B177" s="423">
        <v>20</v>
      </c>
      <c r="C177" s="397" t="s">
        <v>729</v>
      </c>
      <c r="D177" s="397" t="s">
        <v>5908</v>
      </c>
      <c r="E177" s="56" t="s">
        <v>3007</v>
      </c>
      <c r="F177" s="398" t="s">
        <v>900</v>
      </c>
      <c r="G177" s="397">
        <v>41.5</v>
      </c>
      <c r="H177" s="397">
        <v>0</v>
      </c>
      <c r="I177" s="56" t="s">
        <v>810</v>
      </c>
      <c r="J177" s="56" t="s">
        <v>38</v>
      </c>
      <c r="L177" s="56" t="s">
        <v>222</v>
      </c>
      <c r="M177" s="56">
        <v>0</v>
      </c>
      <c r="N177" s="56">
        <v>0</v>
      </c>
      <c r="O177" s="56">
        <v>6</v>
      </c>
      <c r="P177" s="56">
        <v>4</v>
      </c>
      <c r="Q177" s="56">
        <v>4</v>
      </c>
      <c r="R177" s="56">
        <v>0</v>
      </c>
      <c r="S177" s="56">
        <v>0</v>
      </c>
      <c r="T177" s="56">
        <v>1</v>
      </c>
      <c r="U177" s="56">
        <v>3</v>
      </c>
      <c r="V177" s="56">
        <v>3</v>
      </c>
      <c r="W177" s="56">
        <v>10</v>
      </c>
      <c r="X177" s="56">
        <v>3</v>
      </c>
      <c r="Y177" s="56">
        <v>0</v>
      </c>
      <c r="Z177" s="56">
        <v>7</v>
      </c>
      <c r="AA177" s="56">
        <v>41</v>
      </c>
      <c r="AB177" s="56">
        <v>0</v>
      </c>
      <c r="AC177" s="56">
        <v>0</v>
      </c>
      <c r="AD177" s="56">
        <v>0</v>
      </c>
      <c r="AE177" s="56">
        <v>0</v>
      </c>
      <c r="AF177" s="56">
        <v>0</v>
      </c>
      <c r="AG177" s="56">
        <v>0</v>
      </c>
      <c r="AH177" s="56">
        <v>0</v>
      </c>
      <c r="AI177" s="56">
        <v>0</v>
      </c>
      <c r="AJ177" s="56">
        <v>0</v>
      </c>
      <c r="AK177" s="56">
        <v>0</v>
      </c>
      <c r="AL177" s="56">
        <v>0</v>
      </c>
      <c r="AM177" s="56">
        <v>0</v>
      </c>
      <c r="AN177" s="56">
        <v>0</v>
      </c>
      <c r="AO177" s="56">
        <v>0</v>
      </c>
      <c r="AP177" s="56">
        <v>0</v>
      </c>
      <c r="AQ177" s="56">
        <v>0</v>
      </c>
      <c r="AR177" s="56">
        <v>0</v>
      </c>
      <c r="AS177" s="56">
        <v>6</v>
      </c>
      <c r="AT177" s="56">
        <v>4</v>
      </c>
      <c r="AU177" s="56">
        <v>4</v>
      </c>
      <c r="AV177" s="56">
        <v>0</v>
      </c>
      <c r="AW177" s="56">
        <v>0</v>
      </c>
      <c r="AX177" s="56">
        <v>1</v>
      </c>
      <c r="AY177" s="56">
        <v>3</v>
      </c>
      <c r="AZ177" s="56">
        <v>3</v>
      </c>
      <c r="BA177" s="56">
        <v>10</v>
      </c>
      <c r="BB177" s="56">
        <v>3</v>
      </c>
      <c r="BC177" s="56">
        <v>0</v>
      </c>
      <c r="BD177" s="56">
        <v>7</v>
      </c>
      <c r="BE177" s="56">
        <v>41</v>
      </c>
      <c r="BF177" s="56">
        <v>0</v>
      </c>
      <c r="BG177" s="56">
        <v>0</v>
      </c>
      <c r="BH177" s="56" t="s">
        <v>2366</v>
      </c>
      <c r="BI177" s="56">
        <v>47486</v>
      </c>
      <c r="BJ177" s="56" t="s">
        <v>2371</v>
      </c>
      <c r="BK177" s="56">
        <v>113957</v>
      </c>
      <c r="BL177" s="56">
        <v>108</v>
      </c>
      <c r="BM177" s="56">
        <v>207404</v>
      </c>
      <c r="BN177" s="56">
        <v>26506</v>
      </c>
      <c r="BO177" s="56">
        <v>37</v>
      </c>
      <c r="BP177" s="56">
        <v>438010</v>
      </c>
      <c r="BQ177" s="56">
        <v>3349</v>
      </c>
      <c r="BR177" s="56">
        <v>125077</v>
      </c>
      <c r="BS177" s="56">
        <v>118840</v>
      </c>
      <c r="BT177" s="56">
        <v>85802</v>
      </c>
      <c r="BU177" s="56">
        <v>91907</v>
      </c>
      <c r="BV177" s="56">
        <v>421626</v>
      </c>
      <c r="BW177" s="56">
        <v>16416</v>
      </c>
      <c r="BX177" s="56">
        <v>441391</v>
      </c>
      <c r="BY177" s="56">
        <v>71</v>
      </c>
      <c r="BZ177" s="56">
        <v>11524</v>
      </c>
      <c r="CA177" s="56">
        <v>5212</v>
      </c>
      <c r="CB177" s="56">
        <v>6931</v>
      </c>
      <c r="CC177" s="56">
        <v>4440</v>
      </c>
      <c r="CD177" s="56">
        <v>28107</v>
      </c>
      <c r="CE177" s="56">
        <v>28178</v>
      </c>
      <c r="CF177" s="56">
        <v>4</v>
      </c>
      <c r="CG177" s="56">
        <v>14712</v>
      </c>
      <c r="CH177" s="56">
        <v>4120</v>
      </c>
      <c r="CI177" s="56">
        <v>31003</v>
      </c>
      <c r="CJ177" s="56">
        <v>17262</v>
      </c>
      <c r="CK177" s="56">
        <v>7471</v>
      </c>
      <c r="CL177" s="56">
        <v>2843</v>
      </c>
      <c r="CM177" s="56">
        <v>14237705</v>
      </c>
      <c r="CN177" s="56">
        <v>617</v>
      </c>
      <c r="CO177" s="56">
        <v>49835</v>
      </c>
      <c r="CP177" s="56">
        <v>0</v>
      </c>
      <c r="CQ177" s="56">
        <v>49839</v>
      </c>
      <c r="CR177" s="56">
        <v>0</v>
      </c>
      <c r="CS177" s="56">
        <v>1167</v>
      </c>
      <c r="CT177" s="56">
        <v>162</v>
      </c>
      <c r="CU177" s="56">
        <v>1432</v>
      </c>
      <c r="DA177" s="56">
        <v>2761</v>
      </c>
      <c r="DB177" s="56">
        <v>2761</v>
      </c>
      <c r="DC177" s="56">
        <v>28.8</v>
      </c>
      <c r="DD177" s="56">
        <v>71.099999999999994</v>
      </c>
      <c r="DE177" s="56">
        <v>99.899999999999991</v>
      </c>
      <c r="DF177" s="56">
        <v>65</v>
      </c>
      <c r="DG177" s="56">
        <v>1315.75</v>
      </c>
      <c r="DH177" s="56">
        <v>271296</v>
      </c>
      <c r="DI177" s="56">
        <v>96193</v>
      </c>
      <c r="DJ177" s="56">
        <v>244738</v>
      </c>
      <c r="DK177" s="56">
        <v>98209</v>
      </c>
      <c r="DL177" s="56">
        <v>710436</v>
      </c>
      <c r="DM177" s="56">
        <v>27295</v>
      </c>
      <c r="DN177" s="56">
        <v>4357</v>
      </c>
      <c r="DO177" s="56">
        <v>35422</v>
      </c>
      <c r="DP177" s="56">
        <v>57076</v>
      </c>
      <c r="DQ177" s="56">
        <v>248261</v>
      </c>
      <c r="DR177" s="56">
        <v>24876</v>
      </c>
      <c r="DS177" s="56">
        <v>59895</v>
      </c>
      <c r="DT177" s="56">
        <v>912</v>
      </c>
      <c r="DU177" s="56">
        <v>67074</v>
      </c>
      <c r="DV177" s="56">
        <v>141631</v>
      </c>
      <c r="DW177" s="56">
        <v>54661</v>
      </c>
      <c r="DX177" s="56">
        <v>57.3</v>
      </c>
      <c r="DY177" s="56">
        <v>63.3</v>
      </c>
      <c r="DZ177" s="56">
        <v>69.8</v>
      </c>
      <c r="EA177" s="56" t="s">
        <v>554</v>
      </c>
      <c r="EB177" s="56" t="s">
        <v>554</v>
      </c>
      <c r="EC177" s="56" t="s">
        <v>554</v>
      </c>
      <c r="ED177" s="56">
        <v>30813</v>
      </c>
      <c r="EE177" s="56">
        <v>217</v>
      </c>
      <c r="EF177" s="56">
        <v>1143836</v>
      </c>
      <c r="EG177" s="56">
        <v>0</v>
      </c>
      <c r="EH177" s="56" t="s">
        <v>55</v>
      </c>
      <c r="EI177" s="56">
        <v>41</v>
      </c>
      <c r="EJ177" s="56">
        <v>582928</v>
      </c>
      <c r="EK177" s="56">
        <v>12</v>
      </c>
      <c r="EL177" s="56">
        <v>48</v>
      </c>
      <c r="EM177" s="56">
        <v>2654928.71</v>
      </c>
      <c r="EN177" s="56">
        <v>575660.77</v>
      </c>
      <c r="EO177" s="56">
        <v>1682.11</v>
      </c>
      <c r="EP177" s="56">
        <v>83733.259999999995</v>
      </c>
      <c r="EQ177" s="56">
        <v>43815.460000000006</v>
      </c>
      <c r="ER177" s="56">
        <v>32732.620000000003</v>
      </c>
      <c r="ES177" s="56">
        <v>29957.61</v>
      </c>
      <c r="ET177" s="56">
        <v>7684.050000000002</v>
      </c>
      <c r="EU177" s="56">
        <v>43711.86</v>
      </c>
      <c r="EV177" s="56">
        <v>3502.16</v>
      </c>
      <c r="EW177" s="56">
        <v>8282.8300000000017</v>
      </c>
      <c r="EX177" s="56">
        <v>55524.619999999995</v>
      </c>
      <c r="EY177" s="56">
        <v>18905</v>
      </c>
      <c r="EZ177" s="56">
        <v>21408.35</v>
      </c>
      <c r="FA177" s="56">
        <v>10481</v>
      </c>
      <c r="FB177" s="56">
        <v>0</v>
      </c>
      <c r="FC177" s="56">
        <v>31719.360000000001</v>
      </c>
      <c r="FD177" s="56">
        <v>0</v>
      </c>
      <c r="FE177" s="56">
        <v>0</v>
      </c>
      <c r="FF177" s="56">
        <v>393140.28999999992</v>
      </c>
      <c r="FG177" s="56">
        <v>120814</v>
      </c>
      <c r="FH177" s="56">
        <v>79742</v>
      </c>
      <c r="FI177" s="56">
        <v>59391</v>
      </c>
      <c r="FJ177" s="56">
        <v>38227</v>
      </c>
      <c r="FK177" s="56">
        <v>570000</v>
      </c>
      <c r="FL177" s="56">
        <v>4491903.7699999996</v>
      </c>
      <c r="FM177" s="56">
        <v>34718.49</v>
      </c>
      <c r="FN177" s="56">
        <v>0</v>
      </c>
      <c r="FO177" s="56">
        <v>784.55</v>
      </c>
      <c r="FP177" s="56">
        <v>5415.9</v>
      </c>
      <c r="FQ177" s="56">
        <v>0</v>
      </c>
      <c r="FR177" s="56">
        <v>0</v>
      </c>
      <c r="FS177" s="56">
        <v>0</v>
      </c>
      <c r="FT177" s="56">
        <v>45351.06</v>
      </c>
      <c r="FU177" s="56">
        <v>0</v>
      </c>
      <c r="FV177" s="56">
        <v>86270</v>
      </c>
      <c r="FW177" s="56">
        <v>4405633.7699999996</v>
      </c>
      <c r="FX177" s="56">
        <v>696668.67</v>
      </c>
      <c r="FY177" s="56">
        <v>2322675.4213</v>
      </c>
      <c r="FZ177" s="56">
        <v>547456.48080000002</v>
      </c>
      <c r="GA177" s="56">
        <v>397000</v>
      </c>
      <c r="GB177" s="56">
        <v>821100</v>
      </c>
      <c r="GC177" s="56">
        <v>4088231.9021000001</v>
      </c>
      <c r="GD177" s="56">
        <v>74479</v>
      </c>
      <c r="GE177" s="56">
        <v>4013752.9021000001</v>
      </c>
      <c r="GF177" s="56">
        <v>710602.04340000008</v>
      </c>
      <c r="GG177" s="56" t="s">
        <v>554</v>
      </c>
      <c r="GH177" s="56" t="s">
        <v>554</v>
      </c>
      <c r="GI177" s="56" t="s">
        <v>554</v>
      </c>
      <c r="GJ177" s="56" t="s">
        <v>554</v>
      </c>
      <c r="GK177" s="56" t="s">
        <v>554</v>
      </c>
      <c r="GL177" s="56" t="s">
        <v>554</v>
      </c>
      <c r="GM177" s="56" t="s">
        <v>554</v>
      </c>
      <c r="GN177" s="56" t="s">
        <v>554</v>
      </c>
      <c r="GO177" s="56" t="s">
        <v>554</v>
      </c>
      <c r="GP177" s="56" t="s">
        <v>554</v>
      </c>
      <c r="GQ177" s="56" t="s">
        <v>554</v>
      </c>
      <c r="GR177" s="56" t="s">
        <v>554</v>
      </c>
      <c r="GS177" s="56" t="s">
        <v>554</v>
      </c>
      <c r="GT177" s="56" t="s">
        <v>554</v>
      </c>
      <c r="GU177" s="56" t="s">
        <v>7498</v>
      </c>
      <c r="GW177" s="56">
        <v>41</v>
      </c>
      <c r="GX177" s="56">
        <v>0</v>
      </c>
      <c r="GY177" s="56">
        <v>41</v>
      </c>
      <c r="GZ177" s="56">
        <v>0</v>
      </c>
      <c r="HA177" s="56">
        <v>0</v>
      </c>
      <c r="HB177" s="56">
        <v>0</v>
      </c>
    </row>
    <row r="178" spans="1:210" ht="12.75" customHeight="1" x14ac:dyDescent="0.3">
      <c r="A178" s="397" t="s">
        <v>728</v>
      </c>
      <c r="B178" s="423">
        <v>21</v>
      </c>
      <c r="C178" s="397" t="s">
        <v>729</v>
      </c>
      <c r="D178" s="397" t="s">
        <v>5909</v>
      </c>
      <c r="E178" s="56" t="s">
        <v>3008</v>
      </c>
      <c r="F178" s="398" t="s">
        <v>900</v>
      </c>
      <c r="G178" s="397">
        <v>28</v>
      </c>
      <c r="H178" s="397">
        <v>0</v>
      </c>
      <c r="I178" s="56" t="s">
        <v>810</v>
      </c>
      <c r="J178" s="56" t="s">
        <v>38</v>
      </c>
      <c r="L178" s="56" t="s">
        <v>223</v>
      </c>
      <c r="M178" s="56" t="s">
        <v>554</v>
      </c>
      <c r="N178" s="56" t="s">
        <v>554</v>
      </c>
      <c r="O178" s="56" t="s">
        <v>554</v>
      </c>
      <c r="P178" s="56" t="s">
        <v>554</v>
      </c>
      <c r="Q178" s="56" t="s">
        <v>554</v>
      </c>
      <c r="R178" s="56" t="s">
        <v>554</v>
      </c>
      <c r="S178" s="56" t="s">
        <v>554</v>
      </c>
      <c r="T178" s="56" t="s">
        <v>554</v>
      </c>
      <c r="U178" s="56" t="s">
        <v>554</v>
      </c>
      <c r="V178" s="56" t="s">
        <v>554</v>
      </c>
      <c r="W178" s="56" t="s">
        <v>554</v>
      </c>
      <c r="X178" s="56" t="s">
        <v>554</v>
      </c>
      <c r="Y178" s="56" t="s">
        <v>554</v>
      </c>
      <c r="Z178" s="56" t="s">
        <v>554</v>
      </c>
      <c r="AA178" s="56" t="s">
        <v>554</v>
      </c>
      <c r="AB178" s="56" t="s">
        <v>554</v>
      </c>
      <c r="AC178" s="56" t="s">
        <v>554</v>
      </c>
      <c r="AD178" s="56" t="s">
        <v>554</v>
      </c>
      <c r="AE178" s="56" t="s">
        <v>554</v>
      </c>
      <c r="AF178" s="56" t="s">
        <v>554</v>
      </c>
      <c r="AG178" s="56" t="s">
        <v>554</v>
      </c>
      <c r="AH178" s="56" t="s">
        <v>554</v>
      </c>
      <c r="AI178" s="56" t="s">
        <v>554</v>
      </c>
      <c r="AJ178" s="56" t="s">
        <v>554</v>
      </c>
      <c r="AK178" s="56" t="s">
        <v>554</v>
      </c>
      <c r="AL178" s="56" t="s">
        <v>554</v>
      </c>
      <c r="AM178" s="56" t="s">
        <v>554</v>
      </c>
      <c r="AN178" s="56" t="s">
        <v>554</v>
      </c>
      <c r="AO178" s="56" t="s">
        <v>554</v>
      </c>
      <c r="AP178" s="56" t="s">
        <v>554</v>
      </c>
      <c r="AQ178" s="56" t="s">
        <v>554</v>
      </c>
      <c r="AR178" s="56" t="s">
        <v>554</v>
      </c>
      <c r="AS178" s="56" t="s">
        <v>554</v>
      </c>
      <c r="AT178" s="56" t="s">
        <v>554</v>
      </c>
      <c r="AU178" s="56" t="s">
        <v>554</v>
      </c>
      <c r="AV178" s="56" t="s">
        <v>554</v>
      </c>
      <c r="AW178" s="56" t="s">
        <v>554</v>
      </c>
      <c r="AX178" s="56" t="s">
        <v>554</v>
      </c>
      <c r="AY178" s="56" t="s">
        <v>554</v>
      </c>
      <c r="AZ178" s="56" t="s">
        <v>554</v>
      </c>
      <c r="BA178" s="56" t="s">
        <v>554</v>
      </c>
      <c r="BB178" s="56" t="s">
        <v>554</v>
      </c>
      <c r="BC178" s="56" t="s">
        <v>554</v>
      </c>
      <c r="BD178" s="56" t="s">
        <v>554</v>
      </c>
      <c r="BE178" s="56" t="s">
        <v>554</v>
      </c>
      <c r="BF178" s="56" t="s">
        <v>554</v>
      </c>
      <c r="BG178" s="56" t="s">
        <v>554</v>
      </c>
      <c r="BH178" s="56" t="s">
        <v>554</v>
      </c>
      <c r="BI178" s="56" t="s">
        <v>554</v>
      </c>
      <c r="BJ178" s="56" t="s">
        <v>554</v>
      </c>
      <c r="BK178" s="56" t="s">
        <v>554</v>
      </c>
      <c r="BL178" s="56" t="s">
        <v>554</v>
      </c>
      <c r="BM178" s="56" t="s">
        <v>554</v>
      </c>
      <c r="BN178" s="56" t="s">
        <v>554</v>
      </c>
      <c r="BO178" s="56" t="s">
        <v>554</v>
      </c>
      <c r="BP178" s="56" t="s">
        <v>554</v>
      </c>
      <c r="BQ178" s="56" t="s">
        <v>554</v>
      </c>
      <c r="BR178" s="56" t="s">
        <v>554</v>
      </c>
      <c r="BS178" s="56" t="s">
        <v>554</v>
      </c>
      <c r="BT178" s="56" t="s">
        <v>554</v>
      </c>
      <c r="BU178" s="56" t="s">
        <v>554</v>
      </c>
      <c r="BV178" s="56" t="s">
        <v>554</v>
      </c>
      <c r="BW178" s="56" t="s">
        <v>554</v>
      </c>
      <c r="BX178" s="56" t="s">
        <v>554</v>
      </c>
      <c r="BY178" s="56" t="s">
        <v>554</v>
      </c>
      <c r="BZ178" s="56" t="s">
        <v>554</v>
      </c>
      <c r="CA178" s="56" t="s">
        <v>554</v>
      </c>
      <c r="CB178" s="56" t="s">
        <v>554</v>
      </c>
      <c r="CC178" s="56" t="s">
        <v>554</v>
      </c>
      <c r="CD178" s="56" t="s">
        <v>554</v>
      </c>
      <c r="CE178" s="56" t="s">
        <v>554</v>
      </c>
      <c r="CF178" s="56" t="s">
        <v>554</v>
      </c>
      <c r="CG178" s="56" t="s">
        <v>554</v>
      </c>
      <c r="CH178" s="56" t="s">
        <v>554</v>
      </c>
      <c r="CI178" s="56" t="s">
        <v>554</v>
      </c>
      <c r="CJ178" s="56" t="s">
        <v>554</v>
      </c>
      <c r="CK178" s="56" t="s">
        <v>554</v>
      </c>
      <c r="CL178" s="56" t="s">
        <v>554</v>
      </c>
      <c r="CM178" s="56" t="s">
        <v>554</v>
      </c>
      <c r="CN178" s="56" t="s">
        <v>554</v>
      </c>
      <c r="CO178" s="56" t="s">
        <v>554</v>
      </c>
      <c r="CP178" s="56" t="s">
        <v>554</v>
      </c>
      <c r="CQ178" s="56" t="s">
        <v>554</v>
      </c>
      <c r="CR178" s="56" t="s">
        <v>554</v>
      </c>
      <c r="CS178" s="56" t="s">
        <v>554</v>
      </c>
      <c r="CT178" s="56" t="s">
        <v>554</v>
      </c>
      <c r="CU178" s="56" t="s">
        <v>554</v>
      </c>
      <c r="DA178" s="56" t="s">
        <v>554</v>
      </c>
      <c r="DB178" s="56" t="s">
        <v>554</v>
      </c>
      <c r="DC178" s="56" t="s">
        <v>554</v>
      </c>
      <c r="DD178" s="56" t="s">
        <v>554</v>
      </c>
      <c r="DE178" s="56" t="s">
        <v>554</v>
      </c>
      <c r="DF178" s="56" t="s">
        <v>554</v>
      </c>
      <c r="DG178" s="56" t="s">
        <v>554</v>
      </c>
      <c r="DH178" s="56" t="s">
        <v>554</v>
      </c>
      <c r="DI178" s="56" t="s">
        <v>554</v>
      </c>
      <c r="DJ178" s="56" t="s">
        <v>554</v>
      </c>
      <c r="DK178" s="56" t="s">
        <v>554</v>
      </c>
      <c r="DL178" s="56" t="s">
        <v>554</v>
      </c>
      <c r="DM178" s="56" t="s">
        <v>554</v>
      </c>
      <c r="DN178" s="56" t="s">
        <v>554</v>
      </c>
      <c r="DO178" s="56" t="s">
        <v>554</v>
      </c>
      <c r="DP178" s="56" t="s">
        <v>554</v>
      </c>
      <c r="DQ178" s="56" t="s">
        <v>554</v>
      </c>
      <c r="DR178" s="56" t="s">
        <v>554</v>
      </c>
      <c r="DS178" s="56" t="s">
        <v>554</v>
      </c>
      <c r="DT178" s="56" t="s">
        <v>554</v>
      </c>
      <c r="DU178" s="56" t="s">
        <v>554</v>
      </c>
      <c r="DV178" s="56" t="s">
        <v>554</v>
      </c>
      <c r="DW178" s="56" t="s">
        <v>554</v>
      </c>
      <c r="DX178" s="56" t="s">
        <v>554</v>
      </c>
      <c r="DY178" s="56" t="s">
        <v>554</v>
      </c>
      <c r="DZ178" s="56" t="s">
        <v>554</v>
      </c>
      <c r="EA178" s="56" t="s">
        <v>554</v>
      </c>
      <c r="EB178" s="56" t="s">
        <v>554</v>
      </c>
      <c r="EC178" s="56" t="s">
        <v>554</v>
      </c>
      <c r="ED178" s="56" t="s">
        <v>554</v>
      </c>
      <c r="EE178" s="56" t="s">
        <v>554</v>
      </c>
      <c r="EF178" s="56" t="s">
        <v>554</v>
      </c>
      <c r="EG178" s="56" t="s">
        <v>554</v>
      </c>
      <c r="EH178" s="56" t="s">
        <v>554</v>
      </c>
      <c r="EI178" s="56" t="s">
        <v>554</v>
      </c>
      <c r="EJ178" s="56" t="s">
        <v>554</v>
      </c>
      <c r="EK178" s="56" t="s">
        <v>554</v>
      </c>
      <c r="EL178" s="56" t="s">
        <v>554</v>
      </c>
      <c r="EM178" s="56" t="s">
        <v>554</v>
      </c>
      <c r="EN178" s="56" t="s">
        <v>554</v>
      </c>
      <c r="EO178" s="56" t="s">
        <v>554</v>
      </c>
      <c r="EP178" s="56" t="s">
        <v>554</v>
      </c>
      <c r="EQ178" s="56" t="s">
        <v>554</v>
      </c>
      <c r="ER178" s="56" t="s">
        <v>554</v>
      </c>
      <c r="ES178" s="56" t="s">
        <v>554</v>
      </c>
      <c r="ET178" s="56" t="s">
        <v>554</v>
      </c>
      <c r="EU178" s="56" t="s">
        <v>554</v>
      </c>
      <c r="EV178" s="56" t="s">
        <v>554</v>
      </c>
      <c r="EW178" s="56" t="s">
        <v>554</v>
      </c>
      <c r="EX178" s="56" t="s">
        <v>554</v>
      </c>
      <c r="EY178" s="56" t="s">
        <v>554</v>
      </c>
      <c r="EZ178" s="56" t="s">
        <v>554</v>
      </c>
      <c r="FA178" s="56" t="s">
        <v>554</v>
      </c>
      <c r="FB178" s="56" t="s">
        <v>554</v>
      </c>
      <c r="FC178" s="56" t="s">
        <v>554</v>
      </c>
      <c r="FD178" s="56" t="s">
        <v>554</v>
      </c>
      <c r="FE178" s="56" t="s">
        <v>554</v>
      </c>
      <c r="FF178" s="56" t="s">
        <v>554</v>
      </c>
      <c r="FG178" s="56" t="s">
        <v>554</v>
      </c>
      <c r="FH178" s="56" t="s">
        <v>554</v>
      </c>
      <c r="FI178" s="56" t="s">
        <v>554</v>
      </c>
      <c r="FJ178" s="56" t="s">
        <v>554</v>
      </c>
      <c r="FK178" s="56" t="s">
        <v>554</v>
      </c>
      <c r="FL178" s="56" t="s">
        <v>554</v>
      </c>
      <c r="FM178" s="56" t="s">
        <v>554</v>
      </c>
      <c r="FN178" s="56" t="s">
        <v>554</v>
      </c>
      <c r="FO178" s="56" t="s">
        <v>554</v>
      </c>
      <c r="FP178" s="56" t="s">
        <v>554</v>
      </c>
      <c r="FQ178" s="56" t="s">
        <v>554</v>
      </c>
      <c r="FR178" s="56" t="s">
        <v>554</v>
      </c>
      <c r="FS178" s="56" t="s">
        <v>554</v>
      </c>
      <c r="FT178" s="56" t="s">
        <v>554</v>
      </c>
      <c r="FU178" s="56" t="s">
        <v>554</v>
      </c>
      <c r="FV178" s="56" t="s">
        <v>554</v>
      </c>
      <c r="FW178" s="56" t="s">
        <v>554</v>
      </c>
      <c r="FX178" s="56" t="s">
        <v>554</v>
      </c>
      <c r="FY178" s="56" t="s">
        <v>554</v>
      </c>
      <c r="FZ178" s="56" t="s">
        <v>554</v>
      </c>
      <c r="GA178" s="56" t="s">
        <v>554</v>
      </c>
      <c r="GB178" s="56" t="s">
        <v>554</v>
      </c>
      <c r="GC178" s="56" t="s">
        <v>554</v>
      </c>
      <c r="GD178" s="56" t="s">
        <v>554</v>
      </c>
      <c r="GE178" s="56" t="s">
        <v>554</v>
      </c>
      <c r="GF178" s="56" t="s">
        <v>554</v>
      </c>
      <c r="GG178" s="56" t="s">
        <v>554</v>
      </c>
      <c r="GH178" s="56" t="s">
        <v>554</v>
      </c>
      <c r="GI178" s="56" t="s">
        <v>554</v>
      </c>
      <c r="GJ178" s="56" t="s">
        <v>554</v>
      </c>
      <c r="GK178" s="56" t="s">
        <v>554</v>
      </c>
      <c r="GL178" s="56" t="s">
        <v>554</v>
      </c>
      <c r="GM178" s="56" t="s">
        <v>554</v>
      </c>
      <c r="GN178" s="56" t="s">
        <v>554</v>
      </c>
      <c r="GO178" s="56" t="s">
        <v>554</v>
      </c>
      <c r="GP178" s="56" t="s">
        <v>554</v>
      </c>
      <c r="GQ178" s="56" t="s">
        <v>554</v>
      </c>
      <c r="GR178" s="56" t="s">
        <v>554</v>
      </c>
      <c r="GS178" s="56" t="s">
        <v>554</v>
      </c>
      <c r="GT178" s="56" t="s">
        <v>554</v>
      </c>
      <c r="GU178" s="56" t="s">
        <v>554</v>
      </c>
      <c r="GW178" s="56" t="s">
        <v>554</v>
      </c>
      <c r="GX178" s="56" t="s">
        <v>554</v>
      </c>
      <c r="GY178" s="56" t="s">
        <v>554</v>
      </c>
      <c r="GZ178" s="56" t="s">
        <v>554</v>
      </c>
      <c r="HA178" s="56" t="s">
        <v>554</v>
      </c>
      <c r="HB178" s="56" t="s">
        <v>554</v>
      </c>
    </row>
    <row r="179" spans="1:210" ht="12.75" customHeight="1" x14ac:dyDescent="0.3">
      <c r="A179" s="397" t="s">
        <v>728</v>
      </c>
      <c r="B179" s="423">
        <v>22</v>
      </c>
      <c r="C179" s="397" t="s">
        <v>729</v>
      </c>
      <c r="D179" s="397" t="s">
        <v>5910</v>
      </c>
      <c r="E179" s="56" t="s">
        <v>3009</v>
      </c>
      <c r="F179" s="398" t="s">
        <v>900</v>
      </c>
      <c r="G179" s="397">
        <v>47</v>
      </c>
      <c r="H179" s="397">
        <v>0</v>
      </c>
      <c r="I179" s="56" t="s">
        <v>6476</v>
      </c>
      <c r="J179" s="56" t="s">
        <v>38</v>
      </c>
      <c r="L179" s="56" t="s">
        <v>59</v>
      </c>
      <c r="M179" s="56">
        <v>0</v>
      </c>
      <c r="N179" s="56">
        <v>0</v>
      </c>
      <c r="O179" s="56">
        <v>1</v>
      </c>
      <c r="P179" s="56">
        <v>0</v>
      </c>
      <c r="Q179" s="56">
        <v>3</v>
      </c>
      <c r="R179" s="56">
        <v>1</v>
      </c>
      <c r="S179" s="56">
        <v>0</v>
      </c>
      <c r="T179" s="56">
        <v>1</v>
      </c>
      <c r="U179" s="56">
        <v>0</v>
      </c>
      <c r="V179" s="56">
        <v>2</v>
      </c>
      <c r="W179" s="56">
        <v>3</v>
      </c>
      <c r="X179" s="56">
        <v>1</v>
      </c>
      <c r="Y179" s="56">
        <v>0</v>
      </c>
      <c r="Z179" s="56">
        <v>0</v>
      </c>
      <c r="AA179" s="56">
        <v>12</v>
      </c>
      <c r="AB179" s="56">
        <v>0</v>
      </c>
      <c r="AC179" s="56">
        <v>0</v>
      </c>
      <c r="AD179" s="56">
        <v>0</v>
      </c>
      <c r="AE179" s="56">
        <v>0</v>
      </c>
      <c r="AF179" s="56">
        <v>0</v>
      </c>
      <c r="AG179" s="56">
        <v>0</v>
      </c>
      <c r="AH179" s="56">
        <v>0</v>
      </c>
      <c r="AI179" s="56">
        <v>0</v>
      </c>
      <c r="AJ179" s="56">
        <v>0</v>
      </c>
      <c r="AK179" s="56">
        <v>0</v>
      </c>
      <c r="AL179" s="56">
        <v>0</v>
      </c>
      <c r="AM179" s="56">
        <v>0</v>
      </c>
      <c r="AN179" s="56">
        <v>0</v>
      </c>
      <c r="AO179" s="56">
        <v>0</v>
      </c>
      <c r="AP179" s="56">
        <v>0</v>
      </c>
      <c r="AQ179" s="56">
        <v>0</v>
      </c>
      <c r="AR179" s="56">
        <v>0</v>
      </c>
      <c r="AS179" s="56">
        <v>1</v>
      </c>
      <c r="AT179" s="56">
        <v>0</v>
      </c>
      <c r="AU179" s="56">
        <v>3</v>
      </c>
      <c r="AV179" s="56">
        <v>1</v>
      </c>
      <c r="AW179" s="56">
        <v>0</v>
      </c>
      <c r="AX179" s="56">
        <v>1</v>
      </c>
      <c r="AY179" s="56">
        <v>0</v>
      </c>
      <c r="AZ179" s="56">
        <v>2</v>
      </c>
      <c r="BA179" s="56">
        <v>3</v>
      </c>
      <c r="BB179" s="56">
        <v>1</v>
      </c>
      <c r="BC179" s="56">
        <v>0</v>
      </c>
      <c r="BD179" s="56">
        <v>0</v>
      </c>
      <c r="BE179" s="56">
        <v>12</v>
      </c>
      <c r="BF179" s="56">
        <v>0</v>
      </c>
      <c r="BG179" s="56">
        <v>0</v>
      </c>
      <c r="BH179" s="56" t="s">
        <v>907</v>
      </c>
      <c r="BI179" s="56">
        <v>41603</v>
      </c>
      <c r="BJ179" s="56" t="s">
        <v>906</v>
      </c>
      <c r="BK179" s="56">
        <v>53632</v>
      </c>
      <c r="BL179" s="56">
        <v>73</v>
      </c>
      <c r="BM179" s="56">
        <v>118100</v>
      </c>
      <c r="BN179" s="56">
        <v>23662</v>
      </c>
      <c r="BO179" s="56">
        <v>11</v>
      </c>
      <c r="BP179" s="56">
        <v>143485</v>
      </c>
      <c r="BQ179" s="56">
        <v>1600</v>
      </c>
      <c r="BR179" s="56">
        <v>50289</v>
      </c>
      <c r="BS179" s="56">
        <v>44329</v>
      </c>
      <c r="BT179" s="56">
        <v>30307</v>
      </c>
      <c r="BU179" s="56">
        <v>11567</v>
      </c>
      <c r="BV179" s="56">
        <v>136492</v>
      </c>
      <c r="BW179" s="56">
        <v>3570</v>
      </c>
      <c r="BX179" s="56">
        <v>141662</v>
      </c>
      <c r="BY179" s="56">
        <v>0</v>
      </c>
      <c r="BZ179" s="56">
        <v>5005</v>
      </c>
      <c r="CA179" s="56">
        <v>1159</v>
      </c>
      <c r="CB179" s="56">
        <v>2038</v>
      </c>
      <c r="CC179" s="56">
        <v>596</v>
      </c>
      <c r="CD179" s="56">
        <v>8798</v>
      </c>
      <c r="CE179" s="56">
        <v>8798</v>
      </c>
      <c r="CF179" s="56">
        <v>0</v>
      </c>
      <c r="CG179" s="56">
        <v>3463</v>
      </c>
      <c r="CH179" s="56">
        <v>516</v>
      </c>
      <c r="CI179" s="56">
        <v>510</v>
      </c>
      <c r="CJ179" s="56">
        <v>2051</v>
      </c>
      <c r="CK179" s="56">
        <v>0</v>
      </c>
      <c r="CL179" s="56">
        <v>726</v>
      </c>
      <c r="CM179" s="56">
        <v>0</v>
      </c>
      <c r="CN179" s="56">
        <v>0</v>
      </c>
      <c r="CO179" s="56">
        <v>4489</v>
      </c>
      <c r="CP179" s="56">
        <v>0</v>
      </c>
      <c r="CQ179" s="56">
        <v>4489</v>
      </c>
      <c r="CR179" s="56">
        <v>0</v>
      </c>
      <c r="CS179" s="56">
        <v>88</v>
      </c>
      <c r="CT179" s="56">
        <v>15</v>
      </c>
      <c r="CU179" s="56" t="s">
        <v>7499</v>
      </c>
      <c r="DA179" s="56">
        <v>103</v>
      </c>
      <c r="DB179" s="56">
        <v>103</v>
      </c>
      <c r="DC179" s="56">
        <v>1</v>
      </c>
      <c r="DD179" s="56">
        <v>19.2</v>
      </c>
      <c r="DE179" s="56">
        <v>20.2</v>
      </c>
      <c r="DF179" s="56">
        <v>36</v>
      </c>
      <c r="DG179" s="56">
        <v>1428</v>
      </c>
      <c r="DH179" s="56">
        <v>115109</v>
      </c>
      <c r="DI179" s="56">
        <v>21381</v>
      </c>
      <c r="DJ179" s="56">
        <v>42203</v>
      </c>
      <c r="DK179" s="56">
        <v>7277</v>
      </c>
      <c r="DL179" s="56">
        <v>185970</v>
      </c>
      <c r="DM179" s="56">
        <v>6222</v>
      </c>
      <c r="DN179" s="56">
        <v>328</v>
      </c>
      <c r="DO179" s="56">
        <v>0</v>
      </c>
      <c r="DP179" s="56">
        <v>5780</v>
      </c>
      <c r="DQ179" s="56">
        <v>0</v>
      </c>
      <c r="DR179" s="56">
        <v>6989</v>
      </c>
      <c r="DS179" s="56">
        <v>0</v>
      </c>
      <c r="DT179" s="56">
        <v>0</v>
      </c>
      <c r="DU179" s="56">
        <v>6550</v>
      </c>
      <c r="DV179" s="56">
        <v>9368</v>
      </c>
      <c r="DW179" s="56">
        <v>2613</v>
      </c>
      <c r="DX179" s="56">
        <v>74.400000000000006</v>
      </c>
      <c r="DY179" s="56">
        <v>82.56</v>
      </c>
      <c r="DZ179" s="56">
        <v>91.54</v>
      </c>
      <c r="EA179" s="56">
        <v>40029</v>
      </c>
      <c r="EB179" s="56">
        <v>141</v>
      </c>
      <c r="EC179" s="56" t="s">
        <v>54</v>
      </c>
      <c r="ED179" s="56">
        <v>8527</v>
      </c>
      <c r="EE179" s="56">
        <v>134</v>
      </c>
      <c r="EF179" s="56">
        <v>249796</v>
      </c>
      <c r="EG179" s="56">
        <v>0</v>
      </c>
      <c r="EH179" s="56" t="s">
        <v>54</v>
      </c>
      <c r="EI179" s="56">
        <v>6</v>
      </c>
      <c r="EJ179" s="56">
        <v>43869</v>
      </c>
      <c r="EK179" s="56">
        <v>1</v>
      </c>
      <c r="EL179" s="56">
        <v>0</v>
      </c>
      <c r="EM179" s="56">
        <v>920913.18</v>
      </c>
      <c r="EN179" s="56">
        <v>39722.58</v>
      </c>
      <c r="EO179" s="56">
        <v>3959.8</v>
      </c>
      <c r="EP179" s="56">
        <v>36617.050000000003</v>
      </c>
      <c r="EQ179" s="56">
        <v>7196.96</v>
      </c>
      <c r="ER179" s="56">
        <v>9641.3799999999992</v>
      </c>
      <c r="ES179" s="56">
        <v>3455.61</v>
      </c>
      <c r="ET179" s="56">
        <v>4458.3</v>
      </c>
      <c r="EU179" s="56">
        <v>1972.35</v>
      </c>
      <c r="EV179" s="56" t="s">
        <v>3426</v>
      </c>
      <c r="EW179" s="56">
        <v>12.39</v>
      </c>
      <c r="EX179" s="56">
        <v>14187.64</v>
      </c>
      <c r="EY179" s="56">
        <v>0</v>
      </c>
      <c r="EZ179" s="56" t="s">
        <v>3447</v>
      </c>
      <c r="FA179" s="56">
        <v>0</v>
      </c>
      <c r="FB179" s="56">
        <v>0</v>
      </c>
      <c r="FC179" s="56">
        <v>0</v>
      </c>
      <c r="FD179" s="56">
        <v>997.11</v>
      </c>
      <c r="FE179" s="56">
        <v>1221.99</v>
      </c>
      <c r="FF179" s="56">
        <v>83720.580000000016</v>
      </c>
      <c r="FG179" s="56">
        <v>13191.43</v>
      </c>
      <c r="FH179" s="56">
        <v>49665.51</v>
      </c>
      <c r="FI179" s="56">
        <v>25730.37</v>
      </c>
      <c r="FJ179" s="56">
        <v>23685.82</v>
      </c>
      <c r="FK179" s="56">
        <v>0</v>
      </c>
      <c r="FL179" s="56">
        <v>1156629.4700000002</v>
      </c>
      <c r="FM179" s="56">
        <v>3896.46</v>
      </c>
      <c r="FN179" s="56">
        <v>8.67</v>
      </c>
      <c r="FO179" s="56">
        <v>45.63</v>
      </c>
      <c r="FP179" s="56">
        <v>0</v>
      </c>
      <c r="FQ179" s="56">
        <v>0</v>
      </c>
      <c r="FR179" s="56">
        <v>61584.31</v>
      </c>
      <c r="FS179" s="56">
        <v>0</v>
      </c>
      <c r="FT179" s="56">
        <v>13008.41</v>
      </c>
      <c r="FU179" s="56">
        <v>0</v>
      </c>
      <c r="FV179" s="56">
        <v>78543.48</v>
      </c>
      <c r="FW179" s="56">
        <v>1078085.9900000002</v>
      </c>
      <c r="FX179" s="56">
        <v>0</v>
      </c>
      <c r="FY179" s="56">
        <v>942566</v>
      </c>
      <c r="FZ179" s="56">
        <v>34171</v>
      </c>
      <c r="GA179" s="56">
        <v>66220</v>
      </c>
      <c r="GB179" s="56">
        <v>97856</v>
      </c>
      <c r="GC179" s="56">
        <v>1140813</v>
      </c>
      <c r="GD179" s="56">
        <v>88837</v>
      </c>
      <c r="GE179" s="56">
        <v>1051976</v>
      </c>
      <c r="GF179" s="56">
        <v>0</v>
      </c>
      <c r="GG179" s="56">
        <v>0</v>
      </c>
      <c r="GH179" s="56">
        <v>0</v>
      </c>
      <c r="GI179" s="56">
        <v>0</v>
      </c>
      <c r="GJ179" s="56">
        <v>0</v>
      </c>
      <c r="GK179" s="56">
        <v>0</v>
      </c>
      <c r="GL179" s="56">
        <v>0</v>
      </c>
      <c r="GM179" s="56">
        <v>0</v>
      </c>
      <c r="GN179" s="56" t="s">
        <v>3435</v>
      </c>
      <c r="GO179" s="56" t="s">
        <v>3435</v>
      </c>
      <c r="GP179" s="56" t="s">
        <v>3435</v>
      </c>
      <c r="GQ179" s="56" t="s">
        <v>554</v>
      </c>
      <c r="GR179" s="56" t="s">
        <v>554</v>
      </c>
      <c r="GS179" s="56" t="s">
        <v>554</v>
      </c>
      <c r="GT179" s="56" t="s">
        <v>554</v>
      </c>
      <c r="GU179" s="56" t="s">
        <v>554</v>
      </c>
      <c r="GW179" s="56">
        <v>12</v>
      </c>
      <c r="GX179" s="56">
        <v>0</v>
      </c>
      <c r="GY179" s="56">
        <v>12</v>
      </c>
      <c r="GZ179" s="56">
        <v>0</v>
      </c>
      <c r="HA179" s="56">
        <v>0</v>
      </c>
      <c r="HB179" s="56">
        <v>0</v>
      </c>
    </row>
    <row r="180" spans="1:210" ht="12.75" customHeight="1" x14ac:dyDescent="0.3">
      <c r="A180" s="397" t="s">
        <v>728</v>
      </c>
      <c r="B180" s="423">
        <v>23</v>
      </c>
      <c r="C180" s="397" t="s">
        <v>729</v>
      </c>
      <c r="D180" s="397" t="s">
        <v>5911</v>
      </c>
      <c r="E180" s="56" t="s">
        <v>3010</v>
      </c>
      <c r="F180" s="398" t="s">
        <v>900</v>
      </c>
      <c r="G180" s="397">
        <v>32.75</v>
      </c>
      <c r="H180" s="397">
        <v>0</v>
      </c>
      <c r="I180" s="56" t="s">
        <v>810</v>
      </c>
      <c r="J180" s="56" t="s">
        <v>38</v>
      </c>
      <c r="L180" s="56" t="s">
        <v>60</v>
      </c>
      <c r="M180" s="56">
        <v>0</v>
      </c>
      <c r="N180" s="56">
        <v>0</v>
      </c>
      <c r="O180" s="56">
        <v>0</v>
      </c>
      <c r="P180" s="56">
        <v>1</v>
      </c>
      <c r="Q180" s="56">
        <v>0</v>
      </c>
      <c r="R180" s="56">
        <v>0</v>
      </c>
      <c r="S180" s="56">
        <v>2</v>
      </c>
      <c r="T180" s="56">
        <v>1</v>
      </c>
      <c r="U180" s="56">
        <v>0</v>
      </c>
      <c r="V180" s="56">
        <v>1</v>
      </c>
      <c r="W180" s="56">
        <v>0</v>
      </c>
      <c r="X180" s="56">
        <v>0</v>
      </c>
      <c r="Y180" s="56">
        <v>0</v>
      </c>
      <c r="Z180" s="56">
        <v>0</v>
      </c>
      <c r="AA180" s="56">
        <v>5</v>
      </c>
      <c r="AB180" s="56">
        <v>0</v>
      </c>
      <c r="AC180" s="56">
        <v>0</v>
      </c>
      <c r="AD180" s="56">
        <v>0</v>
      </c>
      <c r="AE180" s="56">
        <v>0</v>
      </c>
      <c r="AF180" s="56">
        <v>0</v>
      </c>
      <c r="AG180" s="56">
        <v>0</v>
      </c>
      <c r="AH180" s="56">
        <v>0</v>
      </c>
      <c r="AI180" s="56">
        <v>0</v>
      </c>
      <c r="AJ180" s="56">
        <v>0</v>
      </c>
      <c r="AK180" s="56">
        <v>0</v>
      </c>
      <c r="AL180" s="56">
        <v>0</v>
      </c>
      <c r="AM180" s="56">
        <v>0</v>
      </c>
      <c r="AN180" s="56">
        <v>0</v>
      </c>
      <c r="AO180" s="56">
        <v>0</v>
      </c>
      <c r="AP180" s="56">
        <v>0</v>
      </c>
      <c r="AQ180" s="56">
        <v>0</v>
      </c>
      <c r="AR180" s="56">
        <v>0</v>
      </c>
      <c r="AS180" s="56">
        <v>0</v>
      </c>
      <c r="AT180" s="56">
        <v>1</v>
      </c>
      <c r="AU180" s="56">
        <v>0</v>
      </c>
      <c r="AV180" s="56">
        <v>0</v>
      </c>
      <c r="AW180" s="56">
        <v>2</v>
      </c>
      <c r="AX180" s="56">
        <v>1</v>
      </c>
      <c r="AY180" s="56">
        <v>0</v>
      </c>
      <c r="AZ180" s="56">
        <v>1</v>
      </c>
      <c r="BA180" s="56">
        <v>0</v>
      </c>
      <c r="BB180" s="56">
        <v>0</v>
      </c>
      <c r="BC180" s="56">
        <v>0</v>
      </c>
      <c r="BD180" s="56">
        <v>0</v>
      </c>
      <c r="BE180" s="56">
        <v>5</v>
      </c>
      <c r="BF180" s="56">
        <v>0</v>
      </c>
      <c r="BG180" s="56">
        <v>0</v>
      </c>
      <c r="BH180" s="56" t="s">
        <v>1136</v>
      </c>
      <c r="BI180" s="56">
        <v>45909</v>
      </c>
      <c r="BJ180" s="56" t="s">
        <v>1136</v>
      </c>
      <c r="BK180" s="56">
        <v>87789</v>
      </c>
      <c r="BL180" s="56">
        <v>43</v>
      </c>
      <c r="BM180" s="56">
        <v>64200</v>
      </c>
      <c r="BN180" s="56">
        <v>14198.43</v>
      </c>
      <c r="BO180" s="56">
        <v>5</v>
      </c>
      <c r="BP180" s="56">
        <v>39967</v>
      </c>
      <c r="BQ180" s="56">
        <v>1010</v>
      </c>
      <c r="BR180" s="56">
        <v>9634</v>
      </c>
      <c r="BS180" s="56">
        <v>7859</v>
      </c>
      <c r="BT180" s="56">
        <v>10450</v>
      </c>
      <c r="BU180" s="56">
        <v>3105</v>
      </c>
      <c r="BV180" s="56">
        <v>31048</v>
      </c>
      <c r="BW180" s="56">
        <v>6964</v>
      </c>
      <c r="BX180" s="56">
        <v>39022</v>
      </c>
      <c r="BY180" s="56">
        <v>0</v>
      </c>
      <c r="BZ180" s="56">
        <v>1842</v>
      </c>
      <c r="CA180" s="56">
        <v>465</v>
      </c>
      <c r="CB180" s="56">
        <v>1316</v>
      </c>
      <c r="CC180" s="56">
        <v>259</v>
      </c>
      <c r="CD180" s="56">
        <v>3882</v>
      </c>
      <c r="CE180" s="56">
        <v>3882</v>
      </c>
      <c r="CF180" s="56">
        <v>0</v>
      </c>
      <c r="CG180" s="56">
        <v>1477</v>
      </c>
      <c r="CH180" s="56">
        <v>85</v>
      </c>
      <c r="CI180" s="56">
        <v>0</v>
      </c>
      <c r="CJ180" s="56">
        <v>2625</v>
      </c>
      <c r="CK180" s="56">
        <v>0</v>
      </c>
      <c r="CL180" s="56">
        <v>529</v>
      </c>
      <c r="CM180" s="56">
        <v>0</v>
      </c>
      <c r="CN180" s="56">
        <v>0</v>
      </c>
      <c r="CO180" s="56">
        <v>1562</v>
      </c>
      <c r="CP180" s="56">
        <v>0</v>
      </c>
      <c r="CQ180" s="56">
        <v>1562</v>
      </c>
      <c r="CR180" s="56">
        <v>0</v>
      </c>
      <c r="CS180" s="56">
        <v>122</v>
      </c>
      <c r="CT180" s="56">
        <v>0</v>
      </c>
      <c r="CU180" s="56">
        <v>0</v>
      </c>
      <c r="DA180" s="56">
        <v>122</v>
      </c>
      <c r="DB180" s="56">
        <v>122</v>
      </c>
      <c r="DC180" s="56">
        <v>3</v>
      </c>
      <c r="DD180" s="56">
        <v>19</v>
      </c>
      <c r="DE180" s="56">
        <v>22</v>
      </c>
      <c r="DF180" s="56">
        <v>13</v>
      </c>
      <c r="DG180" s="56">
        <v>123.5</v>
      </c>
      <c r="DH180" s="56">
        <v>49920</v>
      </c>
      <c r="DI180" s="56">
        <v>5930</v>
      </c>
      <c r="DJ180" s="56">
        <v>17114</v>
      </c>
      <c r="DK180" s="56">
        <v>2439</v>
      </c>
      <c r="DL180" s="56">
        <v>75403</v>
      </c>
      <c r="DM180" s="56">
        <v>1618</v>
      </c>
      <c r="DN180" s="56">
        <v>20</v>
      </c>
      <c r="DO180" s="56">
        <v>0</v>
      </c>
      <c r="DP180" s="56">
        <v>3548</v>
      </c>
      <c r="DQ180" s="56">
        <v>0</v>
      </c>
      <c r="DR180" s="56">
        <v>2783</v>
      </c>
      <c r="DS180" s="56">
        <v>0</v>
      </c>
      <c r="DT180" s="56">
        <v>0</v>
      </c>
      <c r="DU180" s="56">
        <v>1638</v>
      </c>
      <c r="DV180" s="56">
        <v>1083</v>
      </c>
      <c r="DW180" s="56" t="s">
        <v>554</v>
      </c>
      <c r="DX180" s="56">
        <v>69</v>
      </c>
      <c r="DY180" s="56">
        <v>88</v>
      </c>
      <c r="DZ180" s="56">
        <v>100</v>
      </c>
      <c r="EA180" s="56">
        <v>31360</v>
      </c>
      <c r="EB180" s="56">
        <v>5956</v>
      </c>
      <c r="EC180" s="56" t="s">
        <v>55</v>
      </c>
      <c r="ED180" s="56">
        <v>3022</v>
      </c>
      <c r="EE180" s="56">
        <v>25</v>
      </c>
      <c r="EF180" s="56">
        <v>99978</v>
      </c>
      <c r="EG180" s="56">
        <v>41440</v>
      </c>
      <c r="EH180" s="56" t="s">
        <v>55</v>
      </c>
      <c r="EI180" s="56">
        <v>5</v>
      </c>
      <c r="EJ180" s="56">
        <v>50654</v>
      </c>
      <c r="EK180" s="56">
        <v>0</v>
      </c>
      <c r="EL180" s="56">
        <v>0</v>
      </c>
      <c r="EM180" s="56">
        <v>400634</v>
      </c>
      <c r="EN180" s="56">
        <v>37568</v>
      </c>
      <c r="EO180" s="56">
        <v>0</v>
      </c>
      <c r="EP180" s="56">
        <v>15796</v>
      </c>
      <c r="EQ180" s="56">
        <v>5414</v>
      </c>
      <c r="ER180" s="56">
        <v>7478</v>
      </c>
      <c r="ES180" s="56">
        <v>2137</v>
      </c>
      <c r="ET180" s="56">
        <v>8566</v>
      </c>
      <c r="EU180" s="56">
        <v>5234</v>
      </c>
      <c r="EV180" s="56">
        <v>0</v>
      </c>
      <c r="EW180" s="56">
        <v>0</v>
      </c>
      <c r="EX180" s="56">
        <v>4019</v>
      </c>
      <c r="EY180" s="56">
        <v>0</v>
      </c>
      <c r="EZ180" s="56">
        <v>9308</v>
      </c>
      <c r="FA180" s="56">
        <v>0</v>
      </c>
      <c r="FB180" s="56">
        <v>0</v>
      </c>
      <c r="FC180" s="56">
        <v>0</v>
      </c>
      <c r="FD180" s="56">
        <v>526</v>
      </c>
      <c r="FE180" s="56">
        <v>0</v>
      </c>
      <c r="FF180" s="56">
        <v>58478</v>
      </c>
      <c r="FG180" s="56">
        <v>0</v>
      </c>
      <c r="FH180" s="56">
        <v>16208</v>
      </c>
      <c r="FI180" s="56">
        <v>389</v>
      </c>
      <c r="FJ180" s="56">
        <v>62164</v>
      </c>
      <c r="FK180" s="56">
        <v>468696</v>
      </c>
      <c r="FL180" s="56">
        <v>1044137</v>
      </c>
      <c r="FM180" s="56">
        <v>3518</v>
      </c>
      <c r="FN180" s="56">
        <v>0</v>
      </c>
      <c r="FO180" s="56">
        <v>0</v>
      </c>
      <c r="FP180" s="56">
        <v>0</v>
      </c>
      <c r="FQ180" s="56">
        <v>0</v>
      </c>
      <c r="FR180" s="56">
        <v>0</v>
      </c>
      <c r="FS180" s="56">
        <v>0</v>
      </c>
      <c r="FT180" s="56">
        <v>14833</v>
      </c>
      <c r="FU180" s="56">
        <v>0</v>
      </c>
      <c r="FV180" s="56">
        <v>18351</v>
      </c>
      <c r="FW180" s="56">
        <v>1025786</v>
      </c>
      <c r="FX180" s="56" t="s">
        <v>554</v>
      </c>
      <c r="FY180" s="56">
        <v>382856</v>
      </c>
      <c r="FZ180" s="56">
        <v>39197</v>
      </c>
      <c r="GA180" s="56">
        <v>59140</v>
      </c>
      <c r="GB180" s="56">
        <v>370143</v>
      </c>
      <c r="GC180" s="56">
        <v>851336</v>
      </c>
      <c r="GD180" s="56">
        <v>10995</v>
      </c>
      <c r="GE180" s="56">
        <v>840341</v>
      </c>
      <c r="GF180" s="56" t="s">
        <v>554</v>
      </c>
      <c r="GG180" s="56" t="s">
        <v>554</v>
      </c>
      <c r="GH180" s="56" t="s">
        <v>554</v>
      </c>
      <c r="GI180" s="56" t="s">
        <v>554</v>
      </c>
      <c r="GJ180" s="56" t="s">
        <v>554</v>
      </c>
      <c r="GK180" s="56" t="s">
        <v>554</v>
      </c>
      <c r="GL180" s="56" t="s">
        <v>554</v>
      </c>
      <c r="GM180" s="56" t="s">
        <v>554</v>
      </c>
      <c r="GN180" s="56" t="s">
        <v>554</v>
      </c>
      <c r="GO180" s="56" t="s">
        <v>554</v>
      </c>
      <c r="GP180" s="56" t="s">
        <v>554</v>
      </c>
      <c r="GQ180" s="56" t="s">
        <v>554</v>
      </c>
      <c r="GR180" s="56" t="s">
        <v>554</v>
      </c>
      <c r="GS180" s="56" t="s">
        <v>554</v>
      </c>
      <c r="GT180" s="56" t="s">
        <v>554</v>
      </c>
      <c r="GU180" s="56" t="s">
        <v>7500</v>
      </c>
      <c r="GW180" s="56">
        <v>5</v>
      </c>
      <c r="GX180" s="56">
        <v>0</v>
      </c>
      <c r="GY180" s="56">
        <v>5</v>
      </c>
      <c r="GZ180" s="56">
        <v>0</v>
      </c>
      <c r="HA180" s="56">
        <v>0</v>
      </c>
      <c r="HB180" s="56">
        <v>0</v>
      </c>
    </row>
    <row r="181" spans="1:210" ht="12.75" customHeight="1" x14ac:dyDescent="0.3">
      <c r="A181" s="397" t="s">
        <v>728</v>
      </c>
      <c r="B181" s="423">
        <v>24</v>
      </c>
      <c r="C181" s="397" t="s">
        <v>729</v>
      </c>
      <c r="D181" s="397" t="s">
        <v>5912</v>
      </c>
      <c r="E181" s="56" t="s">
        <v>3011</v>
      </c>
      <c r="F181" s="398" t="s">
        <v>900</v>
      </c>
      <c r="G181" s="397">
        <v>10</v>
      </c>
      <c r="H181" s="397">
        <v>0</v>
      </c>
      <c r="I181" s="56" t="s">
        <v>810</v>
      </c>
      <c r="J181" s="56" t="s">
        <v>38</v>
      </c>
      <c r="L181" s="56" t="s">
        <v>190</v>
      </c>
      <c r="M181" s="56">
        <v>0</v>
      </c>
      <c r="N181" s="56">
        <v>0</v>
      </c>
      <c r="O181" s="56">
        <v>0</v>
      </c>
      <c r="P181" s="56">
        <v>2</v>
      </c>
      <c r="Q181" s="56">
        <v>2</v>
      </c>
      <c r="R181" s="56">
        <v>3</v>
      </c>
      <c r="S181" s="56">
        <v>3</v>
      </c>
      <c r="T181" s="56">
        <v>1</v>
      </c>
      <c r="U181" s="56">
        <v>3</v>
      </c>
      <c r="V181" s="56">
        <v>2</v>
      </c>
      <c r="W181" s="56">
        <v>4</v>
      </c>
      <c r="X181" s="56">
        <v>0</v>
      </c>
      <c r="Y181" s="56">
        <v>0</v>
      </c>
      <c r="Z181" s="56">
        <v>4</v>
      </c>
      <c r="AA181" s="56">
        <v>24</v>
      </c>
      <c r="AB181" s="56">
        <v>0</v>
      </c>
      <c r="AC181" s="56">
        <v>0</v>
      </c>
      <c r="AD181" s="56">
        <v>0</v>
      </c>
      <c r="AE181" s="56">
        <v>0</v>
      </c>
      <c r="AF181" s="56">
        <v>0</v>
      </c>
      <c r="AG181" s="56">
        <v>0</v>
      </c>
      <c r="AH181" s="56">
        <v>0</v>
      </c>
      <c r="AI181" s="56">
        <v>0</v>
      </c>
      <c r="AJ181" s="56">
        <v>0</v>
      </c>
      <c r="AK181" s="56">
        <v>0</v>
      </c>
      <c r="AL181" s="56">
        <v>0</v>
      </c>
      <c r="AM181" s="56">
        <v>0</v>
      </c>
      <c r="AN181" s="56">
        <v>0</v>
      </c>
      <c r="AO181" s="56">
        <v>0</v>
      </c>
      <c r="AP181" s="56">
        <v>0</v>
      </c>
      <c r="AQ181" s="56">
        <v>0</v>
      </c>
      <c r="AR181" s="56">
        <v>0</v>
      </c>
      <c r="AS181" s="56">
        <v>0</v>
      </c>
      <c r="AT181" s="56">
        <v>2</v>
      </c>
      <c r="AU181" s="56">
        <v>2</v>
      </c>
      <c r="AV181" s="56">
        <v>3</v>
      </c>
      <c r="AW181" s="56">
        <v>3</v>
      </c>
      <c r="AX181" s="56">
        <v>1</v>
      </c>
      <c r="AY181" s="56">
        <v>3</v>
      </c>
      <c r="AZ181" s="56">
        <v>2</v>
      </c>
      <c r="BA181" s="56">
        <v>4</v>
      </c>
      <c r="BB181" s="56">
        <v>0</v>
      </c>
      <c r="BC181" s="56">
        <v>0</v>
      </c>
      <c r="BD181" s="56">
        <v>4</v>
      </c>
      <c r="BE181" s="56">
        <v>24</v>
      </c>
      <c r="BF181" s="56">
        <v>0</v>
      </c>
      <c r="BG181" s="56">
        <v>0</v>
      </c>
      <c r="BH181" s="56" t="s">
        <v>6542</v>
      </c>
      <c r="BI181" s="56">
        <v>51849</v>
      </c>
      <c r="BJ181" s="56" t="s">
        <v>6542</v>
      </c>
      <c r="BK181" s="56">
        <v>65213</v>
      </c>
      <c r="BL181" s="56">
        <v>143</v>
      </c>
      <c r="BM181" s="56">
        <v>204579</v>
      </c>
      <c r="BN181" s="56">
        <v>41246</v>
      </c>
      <c r="BO181" s="56">
        <v>24</v>
      </c>
      <c r="BP181" s="56">
        <v>308203</v>
      </c>
      <c r="BQ181" s="56">
        <v>52671</v>
      </c>
      <c r="BR181" s="56">
        <v>89593</v>
      </c>
      <c r="BS181" s="56">
        <v>73563</v>
      </c>
      <c r="BT181" s="56">
        <v>48534</v>
      </c>
      <c r="BU181" s="56">
        <v>30472</v>
      </c>
      <c r="BV181" s="56">
        <v>242162</v>
      </c>
      <c r="BW181" s="56">
        <v>0</v>
      </c>
      <c r="BX181" s="56">
        <v>294833</v>
      </c>
      <c r="BY181" s="56">
        <v>11</v>
      </c>
      <c r="BZ181" s="56">
        <v>2838</v>
      </c>
      <c r="CA181" s="56">
        <v>500</v>
      </c>
      <c r="CB181" s="56">
        <v>1031</v>
      </c>
      <c r="CC181" s="56">
        <v>343</v>
      </c>
      <c r="CD181" s="56">
        <v>4712</v>
      </c>
      <c r="CE181" s="56">
        <v>4723</v>
      </c>
      <c r="CF181" s="56">
        <v>21</v>
      </c>
      <c r="CG181" s="56">
        <v>5138</v>
      </c>
      <c r="CH181" s="56">
        <v>2269</v>
      </c>
      <c r="CI181" s="56">
        <v>694</v>
      </c>
      <c r="CJ181" s="56">
        <v>1812</v>
      </c>
      <c r="CK181" s="56">
        <v>572</v>
      </c>
      <c r="CL181" s="56">
        <v>982</v>
      </c>
      <c r="CM181" s="56">
        <v>0</v>
      </c>
      <c r="CN181" s="56">
        <v>0</v>
      </c>
      <c r="CO181" s="56">
        <v>8101</v>
      </c>
      <c r="CP181" s="56">
        <v>0</v>
      </c>
      <c r="CQ181" s="56">
        <v>8122</v>
      </c>
      <c r="CR181" s="56">
        <v>0</v>
      </c>
      <c r="CS181" s="56">
        <v>0</v>
      </c>
      <c r="CT181" s="56">
        <v>0</v>
      </c>
      <c r="CU181" s="56">
        <v>0</v>
      </c>
      <c r="DA181" s="56">
        <v>0</v>
      </c>
      <c r="DB181" s="56">
        <v>0</v>
      </c>
      <c r="DC181" s="56">
        <v>4</v>
      </c>
      <c r="DD181" s="56">
        <v>56</v>
      </c>
      <c r="DE181" s="56">
        <v>60</v>
      </c>
      <c r="DF181" s="56">
        <v>52</v>
      </c>
      <c r="DG181" s="56">
        <v>1668.75</v>
      </c>
      <c r="DH181" s="56">
        <v>171312</v>
      </c>
      <c r="DI181" s="56">
        <v>41058</v>
      </c>
      <c r="DJ181" s="56">
        <v>55674</v>
      </c>
      <c r="DK181" s="56">
        <v>27676</v>
      </c>
      <c r="DL181" s="56">
        <v>295720</v>
      </c>
      <c r="DM181" s="56">
        <v>7925</v>
      </c>
      <c r="DN181" s="56">
        <v>1555</v>
      </c>
      <c r="DO181" s="56">
        <v>764</v>
      </c>
      <c r="DP181" s="56">
        <v>15023</v>
      </c>
      <c r="DQ181" s="56">
        <v>24563</v>
      </c>
      <c r="DR181" s="56">
        <v>12368</v>
      </c>
      <c r="DS181" s="56">
        <v>0</v>
      </c>
      <c r="DT181" s="56">
        <v>0</v>
      </c>
      <c r="DU181" s="56">
        <v>10244</v>
      </c>
      <c r="DV181" s="56">
        <v>11061</v>
      </c>
      <c r="DW181" s="56">
        <v>4894</v>
      </c>
      <c r="DX181" s="56">
        <v>54</v>
      </c>
      <c r="DY181" s="56">
        <v>81</v>
      </c>
      <c r="DZ181" s="56">
        <v>92</v>
      </c>
      <c r="EA181" s="56">
        <v>103143</v>
      </c>
      <c r="EB181" s="56">
        <v>1605</v>
      </c>
      <c r="EC181" s="56" t="s">
        <v>55</v>
      </c>
      <c r="ED181" s="56">
        <v>10184</v>
      </c>
      <c r="EE181" s="56">
        <v>104</v>
      </c>
      <c r="EF181" s="56">
        <v>427155</v>
      </c>
      <c r="EG181" s="56">
        <v>41099</v>
      </c>
      <c r="EH181" s="56" t="s">
        <v>55</v>
      </c>
      <c r="EI181" s="56">
        <v>24</v>
      </c>
      <c r="EJ181" s="56">
        <v>234247</v>
      </c>
      <c r="EK181" s="56">
        <v>9</v>
      </c>
      <c r="EL181" s="56">
        <v>47</v>
      </c>
      <c r="EM181" s="56">
        <v>1129486.6100000001</v>
      </c>
      <c r="EN181" s="56">
        <v>183410.08</v>
      </c>
      <c r="EO181" s="56" t="s">
        <v>3433</v>
      </c>
      <c r="EP181" s="56">
        <v>51188.5</v>
      </c>
      <c r="EQ181" s="56" t="s">
        <v>3433</v>
      </c>
      <c r="ER181" s="56" t="s">
        <v>3433</v>
      </c>
      <c r="ES181" s="56" t="s">
        <v>3433</v>
      </c>
      <c r="ET181" s="56">
        <v>309.39999999999998</v>
      </c>
      <c r="EU181" s="56">
        <v>0</v>
      </c>
      <c r="EV181" s="56">
        <v>0</v>
      </c>
      <c r="EW181" s="56">
        <v>0</v>
      </c>
      <c r="EX181" s="56">
        <v>21882.93</v>
      </c>
      <c r="EY181" s="56">
        <v>5896.54</v>
      </c>
      <c r="EZ181" s="56" t="s">
        <v>3447</v>
      </c>
      <c r="FA181" s="56">
        <v>0</v>
      </c>
      <c r="FB181" s="56">
        <v>0</v>
      </c>
      <c r="FC181" s="56">
        <v>0</v>
      </c>
      <c r="FD181" s="56">
        <v>0</v>
      </c>
      <c r="FE181" s="56">
        <v>4346.53</v>
      </c>
      <c r="FF181" s="56">
        <v>83623.899999999994</v>
      </c>
      <c r="FG181" s="56">
        <v>71488.47</v>
      </c>
      <c r="FH181" s="56">
        <v>71069.13</v>
      </c>
      <c r="FI181" s="56">
        <v>31438.799999999999</v>
      </c>
      <c r="FJ181" s="56">
        <v>0</v>
      </c>
      <c r="FK181" s="56">
        <v>401915</v>
      </c>
      <c r="FL181" s="56">
        <v>1972431.99</v>
      </c>
      <c r="FM181" s="56">
        <v>4332.21</v>
      </c>
      <c r="FN181" s="56">
        <v>0</v>
      </c>
      <c r="FO181" s="56">
        <v>29707.79</v>
      </c>
      <c r="FP181" s="56">
        <v>325.86</v>
      </c>
      <c r="FQ181" s="56">
        <v>687.95</v>
      </c>
      <c r="FR181" s="56">
        <v>4569.5</v>
      </c>
      <c r="FS181" s="56">
        <v>305.57</v>
      </c>
      <c r="FT181" s="56">
        <v>25342.25</v>
      </c>
      <c r="FU181" s="56">
        <v>-4.8499999999999996</v>
      </c>
      <c r="FV181" s="56">
        <v>65266.28</v>
      </c>
      <c r="FW181" s="56">
        <v>1907165.71</v>
      </c>
      <c r="FX181" s="56">
        <v>951247.1</v>
      </c>
      <c r="FY181" s="56">
        <v>1100342.6000000001</v>
      </c>
      <c r="FZ181" s="56">
        <v>169894.82</v>
      </c>
      <c r="GA181" s="56">
        <v>144219.35999999999</v>
      </c>
      <c r="GB181" s="56">
        <v>574184.62</v>
      </c>
      <c r="GC181" s="56">
        <v>1988641.4000000004</v>
      </c>
      <c r="GD181" s="56">
        <v>48667.75</v>
      </c>
      <c r="GE181" s="56">
        <v>1939973.6500000004</v>
      </c>
      <c r="GF181" s="56">
        <v>951247.1</v>
      </c>
      <c r="GG181" s="56">
        <v>0</v>
      </c>
      <c r="GH181" s="56">
        <v>4813</v>
      </c>
      <c r="GI181" s="56">
        <v>0</v>
      </c>
      <c r="GJ181" s="56">
        <v>0</v>
      </c>
      <c r="GK181" s="56">
        <v>0</v>
      </c>
      <c r="GL181" s="56">
        <v>0</v>
      </c>
      <c r="GM181" s="56">
        <v>4813</v>
      </c>
      <c r="GN181" s="56" t="s">
        <v>554</v>
      </c>
      <c r="GO181" s="56" t="s">
        <v>554</v>
      </c>
      <c r="GP181" s="56" t="s">
        <v>554</v>
      </c>
      <c r="GQ181" s="56" t="s">
        <v>554</v>
      </c>
      <c r="GR181" s="56">
        <v>0</v>
      </c>
      <c r="GS181" s="56" t="s">
        <v>554</v>
      </c>
      <c r="GT181" s="56" t="s">
        <v>554</v>
      </c>
      <c r="GU181" s="56" t="s">
        <v>7501</v>
      </c>
      <c r="GW181" s="56">
        <v>24</v>
      </c>
      <c r="GX181" s="56">
        <v>0</v>
      </c>
      <c r="GY181" s="56">
        <v>24</v>
      </c>
      <c r="GZ181" s="56">
        <v>0</v>
      </c>
      <c r="HA181" s="56">
        <v>0</v>
      </c>
      <c r="HB181" s="56">
        <v>0</v>
      </c>
    </row>
    <row r="182" spans="1:210" ht="12.75" customHeight="1" x14ac:dyDescent="0.3">
      <c r="A182" s="397" t="s">
        <v>728</v>
      </c>
      <c r="B182" s="423">
        <v>25</v>
      </c>
      <c r="C182" s="397" t="s">
        <v>729</v>
      </c>
      <c r="D182" s="397" t="s">
        <v>5913</v>
      </c>
      <c r="E182" s="56" t="s">
        <v>3012</v>
      </c>
      <c r="F182" s="398" t="s">
        <v>900</v>
      </c>
      <c r="G182" s="397">
        <v>48.5</v>
      </c>
      <c r="H182" s="397">
        <v>0</v>
      </c>
      <c r="I182" s="56" t="s">
        <v>6476</v>
      </c>
      <c r="J182" s="56" t="s">
        <v>38</v>
      </c>
      <c r="L182" s="56" t="s">
        <v>191</v>
      </c>
      <c r="M182" s="56">
        <v>1</v>
      </c>
      <c r="N182" s="56">
        <v>0</v>
      </c>
      <c r="O182" s="56">
        <v>1</v>
      </c>
      <c r="P182" s="56">
        <v>1</v>
      </c>
      <c r="Q182" s="56">
        <v>3</v>
      </c>
      <c r="R182" s="56">
        <v>5</v>
      </c>
      <c r="S182" s="56">
        <v>3</v>
      </c>
      <c r="T182" s="56">
        <v>0</v>
      </c>
      <c r="U182" s="56">
        <v>0</v>
      </c>
      <c r="V182" s="56">
        <v>0</v>
      </c>
      <c r="W182" s="56">
        <v>0</v>
      </c>
      <c r="X182" s="56">
        <v>1</v>
      </c>
      <c r="Y182" s="56">
        <v>0</v>
      </c>
      <c r="Z182" s="56">
        <v>0</v>
      </c>
      <c r="AA182" s="56">
        <v>15</v>
      </c>
      <c r="AB182" s="56">
        <v>0</v>
      </c>
      <c r="AC182" s="56">
        <v>0</v>
      </c>
      <c r="AD182" s="56">
        <v>0</v>
      </c>
      <c r="AE182" s="56">
        <v>0</v>
      </c>
      <c r="AF182" s="56">
        <v>0</v>
      </c>
      <c r="AG182" s="56">
        <v>0</v>
      </c>
      <c r="AH182" s="56">
        <v>0</v>
      </c>
      <c r="AI182" s="56">
        <v>0</v>
      </c>
      <c r="AJ182" s="56">
        <v>0</v>
      </c>
      <c r="AK182" s="56">
        <v>0</v>
      </c>
      <c r="AL182" s="56">
        <v>0</v>
      </c>
      <c r="AM182" s="56">
        <v>0</v>
      </c>
      <c r="AN182" s="56">
        <v>0</v>
      </c>
      <c r="AO182" s="56">
        <v>0</v>
      </c>
      <c r="AP182" s="56">
        <v>0</v>
      </c>
      <c r="AQ182" s="56">
        <v>1</v>
      </c>
      <c r="AR182" s="56">
        <v>0</v>
      </c>
      <c r="AS182" s="56">
        <v>1</v>
      </c>
      <c r="AT182" s="56">
        <v>1</v>
      </c>
      <c r="AU182" s="56">
        <v>3</v>
      </c>
      <c r="AV182" s="56">
        <v>5</v>
      </c>
      <c r="AW182" s="56">
        <v>3</v>
      </c>
      <c r="AX182" s="56">
        <v>0</v>
      </c>
      <c r="AY182" s="56">
        <v>0</v>
      </c>
      <c r="AZ182" s="56">
        <v>0</v>
      </c>
      <c r="BA182" s="56">
        <v>0</v>
      </c>
      <c r="BB182" s="56">
        <v>1</v>
      </c>
      <c r="BC182" s="56">
        <v>0</v>
      </c>
      <c r="BD182" s="56">
        <v>0</v>
      </c>
      <c r="BE182" s="56">
        <v>15</v>
      </c>
      <c r="BF182" s="56">
        <v>0</v>
      </c>
      <c r="BG182" s="56">
        <v>0</v>
      </c>
      <c r="BH182" s="56" t="s">
        <v>3464</v>
      </c>
      <c r="BI182" s="56">
        <v>141139</v>
      </c>
      <c r="BJ182" s="56" t="s">
        <v>3464</v>
      </c>
      <c r="BK182" s="56">
        <v>546352</v>
      </c>
      <c r="BL182" s="56">
        <v>229</v>
      </c>
      <c r="BM182" s="56">
        <v>468290</v>
      </c>
      <c r="BN182" s="56">
        <v>104429</v>
      </c>
      <c r="BO182" s="56">
        <v>14</v>
      </c>
      <c r="BP182" s="56">
        <v>269771</v>
      </c>
      <c r="BQ182" s="56">
        <v>26039</v>
      </c>
      <c r="BR182" s="56">
        <v>99343</v>
      </c>
      <c r="BS182" s="56">
        <v>68325</v>
      </c>
      <c r="BT182" s="56">
        <v>64662</v>
      </c>
      <c r="BU182" s="56">
        <v>17075</v>
      </c>
      <c r="BV182" s="56">
        <v>249405</v>
      </c>
      <c r="BW182" s="56">
        <v>4386</v>
      </c>
      <c r="BX182" s="56">
        <v>279830</v>
      </c>
      <c r="BY182" s="56">
        <v>230</v>
      </c>
      <c r="BZ182" s="56">
        <v>14417</v>
      </c>
      <c r="CA182" s="56">
        <v>3985</v>
      </c>
      <c r="CB182" s="56">
        <v>6824</v>
      </c>
      <c r="CC182" s="56">
        <v>1496</v>
      </c>
      <c r="CD182" s="56">
        <v>26722</v>
      </c>
      <c r="CE182" s="56">
        <v>26952</v>
      </c>
      <c r="CF182" s="56">
        <v>0</v>
      </c>
      <c r="CG182" s="56">
        <v>7012</v>
      </c>
      <c r="CH182" s="56">
        <v>1128</v>
      </c>
      <c r="CI182" s="56">
        <v>10802</v>
      </c>
      <c r="CJ182" s="56" t="s">
        <v>554</v>
      </c>
      <c r="CK182" s="56" t="s">
        <v>554</v>
      </c>
      <c r="CL182" s="56" t="s">
        <v>554</v>
      </c>
      <c r="CM182" s="56">
        <v>0</v>
      </c>
      <c r="CN182" s="56">
        <v>0</v>
      </c>
      <c r="CO182" s="56">
        <v>18942</v>
      </c>
      <c r="CP182" s="56">
        <v>472</v>
      </c>
      <c r="CQ182" s="56">
        <v>19414</v>
      </c>
      <c r="CR182" s="56">
        <v>0</v>
      </c>
      <c r="CS182" s="56">
        <v>482</v>
      </c>
      <c r="CT182" s="56">
        <v>121</v>
      </c>
      <c r="CU182" s="56">
        <v>297</v>
      </c>
      <c r="DA182" s="56">
        <v>900</v>
      </c>
      <c r="DB182" s="56">
        <v>900</v>
      </c>
      <c r="DC182" s="56">
        <v>12</v>
      </c>
      <c r="DD182" s="56">
        <v>66</v>
      </c>
      <c r="DE182" s="56">
        <v>78</v>
      </c>
      <c r="DF182" s="56">
        <v>85</v>
      </c>
      <c r="DG182" s="56">
        <v>3169</v>
      </c>
      <c r="DH182" s="56">
        <v>179078</v>
      </c>
      <c r="DI182" s="56">
        <v>67234</v>
      </c>
      <c r="DJ182" s="56">
        <v>113605</v>
      </c>
      <c r="DK182" s="56">
        <v>14531</v>
      </c>
      <c r="DL182" s="56">
        <v>374448</v>
      </c>
      <c r="DM182" s="56">
        <v>8872</v>
      </c>
      <c r="DN182" s="56">
        <v>981</v>
      </c>
      <c r="DO182" s="56">
        <v>11372</v>
      </c>
      <c r="DP182" s="56">
        <v>8672</v>
      </c>
      <c r="DQ182" s="56">
        <v>13101</v>
      </c>
      <c r="DR182" s="56">
        <v>8570</v>
      </c>
      <c r="DS182" s="56">
        <v>0</v>
      </c>
      <c r="DT182" s="56">
        <v>0</v>
      </c>
      <c r="DU182" s="56">
        <v>21225</v>
      </c>
      <c r="DV182" s="56">
        <v>33637</v>
      </c>
      <c r="DW182" s="56">
        <v>12423</v>
      </c>
      <c r="DX182" s="56">
        <v>65</v>
      </c>
      <c r="DY182" s="56">
        <v>70</v>
      </c>
      <c r="DZ182" s="56">
        <v>76</v>
      </c>
      <c r="EA182" s="56">
        <v>78534</v>
      </c>
      <c r="EB182" s="56">
        <v>5800</v>
      </c>
      <c r="EC182" s="56" t="s">
        <v>55</v>
      </c>
      <c r="ED182" s="56">
        <v>15961</v>
      </c>
      <c r="EE182" s="56">
        <v>244</v>
      </c>
      <c r="EF182" s="56">
        <v>983767</v>
      </c>
      <c r="EG182" s="56">
        <v>6900</v>
      </c>
      <c r="EH182" s="56" t="s">
        <v>55</v>
      </c>
      <c r="EI182" s="56">
        <v>7</v>
      </c>
      <c r="EJ182" s="56">
        <v>198912</v>
      </c>
      <c r="EK182" s="56">
        <v>2</v>
      </c>
      <c r="EL182" s="56">
        <v>30</v>
      </c>
      <c r="EM182" s="56" t="s">
        <v>554</v>
      </c>
      <c r="EN182" s="56" t="s">
        <v>554</v>
      </c>
      <c r="EO182" s="56">
        <v>2968</v>
      </c>
      <c r="EP182" s="56">
        <v>96359</v>
      </c>
      <c r="EQ182" s="56">
        <v>47977</v>
      </c>
      <c r="ER182" s="56">
        <v>21853</v>
      </c>
      <c r="ES182" s="56">
        <v>11162</v>
      </c>
      <c r="ET182" s="56">
        <v>33439</v>
      </c>
      <c r="EU182" s="56">
        <v>19323</v>
      </c>
      <c r="EV182" s="56">
        <v>742</v>
      </c>
      <c r="EW182" s="56">
        <v>1998</v>
      </c>
      <c r="EX182" s="56">
        <v>5297</v>
      </c>
      <c r="EY182" s="56">
        <v>13248</v>
      </c>
      <c r="EZ182" s="56">
        <v>5972</v>
      </c>
      <c r="FA182" s="56">
        <v>0</v>
      </c>
      <c r="FB182" s="56">
        <v>0</v>
      </c>
      <c r="FC182" s="56">
        <v>10649</v>
      </c>
      <c r="FD182" s="56">
        <v>31462</v>
      </c>
      <c r="FE182" s="56">
        <v>2215</v>
      </c>
      <c r="FF182" s="56">
        <v>304664</v>
      </c>
      <c r="FG182" s="56" t="s">
        <v>554</v>
      </c>
      <c r="FH182" s="56" t="s">
        <v>554</v>
      </c>
      <c r="FI182" s="56" t="s">
        <v>554</v>
      </c>
      <c r="FJ182" s="56" t="s">
        <v>554</v>
      </c>
      <c r="FK182" s="56" t="s">
        <v>554</v>
      </c>
      <c r="FL182" s="56" t="s">
        <v>554</v>
      </c>
      <c r="FM182" s="56" t="s">
        <v>554</v>
      </c>
      <c r="FN182" s="56" t="s">
        <v>554</v>
      </c>
      <c r="FO182" s="56" t="s">
        <v>554</v>
      </c>
      <c r="FP182" s="56" t="s">
        <v>554</v>
      </c>
      <c r="FQ182" s="56" t="s">
        <v>554</v>
      </c>
      <c r="FR182" s="56" t="s">
        <v>554</v>
      </c>
      <c r="FS182" s="56" t="s">
        <v>554</v>
      </c>
      <c r="FT182" s="56" t="s">
        <v>554</v>
      </c>
      <c r="FU182" s="56" t="s">
        <v>554</v>
      </c>
      <c r="FV182" s="56" t="s">
        <v>554</v>
      </c>
      <c r="FW182" s="56" t="s">
        <v>554</v>
      </c>
      <c r="FX182" s="56" t="s">
        <v>554</v>
      </c>
      <c r="FY182" s="56" t="s">
        <v>554</v>
      </c>
      <c r="FZ182" s="56" t="s">
        <v>554</v>
      </c>
      <c r="GA182" s="56" t="s">
        <v>554</v>
      </c>
      <c r="GB182" s="56" t="s">
        <v>554</v>
      </c>
      <c r="GC182" s="56" t="s">
        <v>554</v>
      </c>
      <c r="GD182" s="56" t="s">
        <v>554</v>
      </c>
      <c r="GE182" s="56" t="s">
        <v>554</v>
      </c>
      <c r="GF182" s="56" t="s">
        <v>554</v>
      </c>
      <c r="GG182" s="56" t="s">
        <v>554</v>
      </c>
      <c r="GH182" s="56" t="s">
        <v>554</v>
      </c>
      <c r="GI182" s="56" t="s">
        <v>554</v>
      </c>
      <c r="GJ182" s="56" t="s">
        <v>554</v>
      </c>
      <c r="GK182" s="56" t="s">
        <v>554</v>
      </c>
      <c r="GL182" s="56" t="s">
        <v>554</v>
      </c>
      <c r="GM182" s="56" t="s">
        <v>554</v>
      </c>
      <c r="GN182" s="56">
        <v>0</v>
      </c>
      <c r="GO182" s="56" t="s">
        <v>554</v>
      </c>
      <c r="GP182" s="56" t="s">
        <v>554</v>
      </c>
      <c r="GQ182" s="56" t="s">
        <v>7502</v>
      </c>
      <c r="GR182" s="56" t="s">
        <v>554</v>
      </c>
      <c r="GS182" s="56" t="s">
        <v>554</v>
      </c>
      <c r="GT182" s="56" t="s">
        <v>554</v>
      </c>
      <c r="GU182" s="56" t="s">
        <v>554</v>
      </c>
      <c r="GW182" s="56">
        <v>15</v>
      </c>
      <c r="GX182" s="56">
        <v>0</v>
      </c>
      <c r="GY182" s="56">
        <v>15</v>
      </c>
      <c r="GZ182" s="56">
        <v>0</v>
      </c>
      <c r="HA182" s="56">
        <v>0</v>
      </c>
      <c r="HB182" s="56">
        <v>0</v>
      </c>
    </row>
    <row r="183" spans="1:210" ht="12.75" customHeight="1" x14ac:dyDescent="0.3">
      <c r="A183" s="397" t="s">
        <v>728</v>
      </c>
      <c r="B183" s="423">
        <v>26</v>
      </c>
      <c r="C183" s="397" t="s">
        <v>729</v>
      </c>
      <c r="D183" s="397" t="s">
        <v>5914</v>
      </c>
      <c r="E183" s="56" t="s">
        <v>3013</v>
      </c>
      <c r="F183" s="398" t="s">
        <v>900</v>
      </c>
      <c r="G183" s="397">
        <v>51.5</v>
      </c>
      <c r="H183" s="397">
        <v>0</v>
      </c>
      <c r="I183" s="56" t="s">
        <v>6476</v>
      </c>
      <c r="J183" s="56" t="s">
        <v>38</v>
      </c>
      <c r="L183" s="56" t="s">
        <v>193</v>
      </c>
      <c r="M183" s="56">
        <v>0</v>
      </c>
      <c r="N183" s="56">
        <v>0</v>
      </c>
      <c r="O183" s="56">
        <v>0</v>
      </c>
      <c r="P183" s="56">
        <v>0</v>
      </c>
      <c r="Q183" s="56">
        <v>0</v>
      </c>
      <c r="R183" s="56">
        <v>6</v>
      </c>
      <c r="S183" s="56">
        <v>0</v>
      </c>
      <c r="T183" s="56">
        <v>0</v>
      </c>
      <c r="U183" s="56">
        <v>6</v>
      </c>
      <c r="V183" s="56">
        <v>0</v>
      </c>
      <c r="W183" s="56">
        <v>0</v>
      </c>
      <c r="X183" s="56">
        <v>2</v>
      </c>
      <c r="Y183" s="56">
        <v>0</v>
      </c>
      <c r="Z183" s="56">
        <v>0</v>
      </c>
      <c r="AA183" s="56">
        <v>14</v>
      </c>
      <c r="AB183" s="56">
        <v>0</v>
      </c>
      <c r="AC183" s="56">
        <v>0</v>
      </c>
      <c r="AD183" s="56">
        <v>0</v>
      </c>
      <c r="AE183" s="56">
        <v>0</v>
      </c>
      <c r="AF183" s="56">
        <v>0</v>
      </c>
      <c r="AG183" s="56">
        <v>0</v>
      </c>
      <c r="AH183" s="56">
        <v>0</v>
      </c>
      <c r="AI183" s="56">
        <v>0</v>
      </c>
      <c r="AJ183" s="56">
        <v>0</v>
      </c>
      <c r="AK183" s="56">
        <v>0</v>
      </c>
      <c r="AL183" s="56">
        <v>0</v>
      </c>
      <c r="AM183" s="56">
        <v>0</v>
      </c>
      <c r="AN183" s="56">
        <v>0</v>
      </c>
      <c r="AO183" s="56">
        <v>0</v>
      </c>
      <c r="AP183" s="56">
        <v>0</v>
      </c>
      <c r="AQ183" s="56">
        <v>0</v>
      </c>
      <c r="AR183" s="56">
        <v>0</v>
      </c>
      <c r="AS183" s="56">
        <v>0</v>
      </c>
      <c r="AT183" s="56">
        <v>0</v>
      </c>
      <c r="AU183" s="56">
        <v>0</v>
      </c>
      <c r="AV183" s="56">
        <v>6</v>
      </c>
      <c r="AW183" s="56">
        <v>0</v>
      </c>
      <c r="AX183" s="56">
        <v>0</v>
      </c>
      <c r="AY183" s="56">
        <v>6</v>
      </c>
      <c r="AZ183" s="56">
        <v>0</v>
      </c>
      <c r="BA183" s="56">
        <v>0</v>
      </c>
      <c r="BB183" s="56">
        <v>2</v>
      </c>
      <c r="BC183" s="56">
        <v>0</v>
      </c>
      <c r="BD183" s="56">
        <v>0</v>
      </c>
      <c r="BE183" s="56">
        <v>14</v>
      </c>
      <c r="BF183" s="56">
        <v>0</v>
      </c>
      <c r="BG183" s="56">
        <v>0</v>
      </c>
      <c r="BH183" s="56" t="s">
        <v>3465</v>
      </c>
      <c r="BI183" s="56">
        <v>98618</v>
      </c>
      <c r="BJ183" s="56" t="s">
        <v>3465</v>
      </c>
      <c r="BK183" s="56">
        <v>103344</v>
      </c>
      <c r="BL183" s="56">
        <v>98</v>
      </c>
      <c r="BM183" s="56">
        <v>138425</v>
      </c>
      <c r="BN183" s="56">
        <v>27190</v>
      </c>
      <c r="BO183" s="56">
        <v>9</v>
      </c>
      <c r="BP183" s="56">
        <v>134545</v>
      </c>
      <c r="BQ183" s="56">
        <v>11942</v>
      </c>
      <c r="BR183" s="56">
        <v>49478</v>
      </c>
      <c r="BS183" s="56">
        <v>17845</v>
      </c>
      <c r="BT183" s="56">
        <v>28614</v>
      </c>
      <c r="BU183" s="56">
        <v>10754</v>
      </c>
      <c r="BV183" s="56">
        <v>106691</v>
      </c>
      <c r="BW183" s="56">
        <v>16439</v>
      </c>
      <c r="BX183" s="56">
        <v>135072</v>
      </c>
      <c r="BY183" s="56">
        <v>0</v>
      </c>
      <c r="BZ183" s="56">
        <v>5978</v>
      </c>
      <c r="CA183" s="56">
        <v>867</v>
      </c>
      <c r="CB183" s="56">
        <v>1471</v>
      </c>
      <c r="CC183" s="56">
        <v>185</v>
      </c>
      <c r="CD183" s="56">
        <v>8501</v>
      </c>
      <c r="CE183" s="56">
        <v>8501</v>
      </c>
      <c r="CF183" s="56">
        <v>59</v>
      </c>
      <c r="CG183" s="56">
        <v>3214</v>
      </c>
      <c r="CH183" s="56">
        <v>0</v>
      </c>
      <c r="CI183" s="56">
        <v>4294</v>
      </c>
      <c r="CJ183" s="56">
        <v>1932</v>
      </c>
      <c r="CK183" s="56">
        <v>56</v>
      </c>
      <c r="CL183" s="56">
        <v>3148</v>
      </c>
      <c r="CM183" s="56">
        <v>0</v>
      </c>
      <c r="CN183" s="56">
        <v>0</v>
      </c>
      <c r="CO183" s="56">
        <v>7508</v>
      </c>
      <c r="CP183" s="56">
        <v>3370</v>
      </c>
      <c r="CQ183" s="56">
        <v>10937</v>
      </c>
      <c r="CR183" s="56">
        <v>0</v>
      </c>
      <c r="CS183" s="56">
        <v>323</v>
      </c>
      <c r="CT183" s="56">
        <v>0</v>
      </c>
      <c r="CU183" s="56">
        <v>369</v>
      </c>
      <c r="DA183" s="56">
        <v>692</v>
      </c>
      <c r="DB183" s="56">
        <v>692</v>
      </c>
      <c r="DC183" s="56">
        <v>1</v>
      </c>
      <c r="DD183" s="56">
        <v>29</v>
      </c>
      <c r="DE183" s="56">
        <v>30</v>
      </c>
      <c r="DF183" s="56">
        <v>0</v>
      </c>
      <c r="DG183" s="56">
        <v>0</v>
      </c>
      <c r="DH183" s="56">
        <v>130112</v>
      </c>
      <c r="DI183" s="56">
        <v>16698</v>
      </c>
      <c r="DJ183" s="56">
        <v>43855</v>
      </c>
      <c r="DK183" s="56">
        <v>10710</v>
      </c>
      <c r="DL183" s="56">
        <v>201375</v>
      </c>
      <c r="DM183" s="56">
        <v>8821</v>
      </c>
      <c r="DN183" s="56">
        <v>0</v>
      </c>
      <c r="DO183" s="56">
        <v>4722</v>
      </c>
      <c r="DP183" s="56">
        <v>8042</v>
      </c>
      <c r="DQ183" s="56">
        <v>1743</v>
      </c>
      <c r="DR183" s="56">
        <v>4269</v>
      </c>
      <c r="DS183" s="56">
        <v>0</v>
      </c>
      <c r="DT183" s="56">
        <v>0</v>
      </c>
      <c r="DU183" s="56">
        <v>13543</v>
      </c>
      <c r="DV183" s="56" t="s">
        <v>554</v>
      </c>
      <c r="DW183" s="56" t="s">
        <v>554</v>
      </c>
      <c r="DX183" s="56" t="s">
        <v>554</v>
      </c>
      <c r="DY183" s="56" t="s">
        <v>554</v>
      </c>
      <c r="DZ183" s="56" t="s">
        <v>554</v>
      </c>
      <c r="EA183" s="56">
        <v>20709</v>
      </c>
      <c r="EB183" s="56">
        <v>95</v>
      </c>
      <c r="EC183" s="56" t="s">
        <v>55</v>
      </c>
      <c r="ED183" s="56">
        <v>9044</v>
      </c>
      <c r="EE183" s="56">
        <v>91</v>
      </c>
      <c r="EF183" s="56">
        <v>212552</v>
      </c>
      <c r="EG183" s="56">
        <v>0</v>
      </c>
      <c r="EH183" s="56" t="s">
        <v>55</v>
      </c>
      <c r="EI183" s="56">
        <v>13</v>
      </c>
      <c r="EJ183" s="56">
        <v>65868</v>
      </c>
      <c r="EK183" s="56">
        <v>0</v>
      </c>
      <c r="EL183" s="56">
        <v>0</v>
      </c>
      <c r="EM183" s="56">
        <v>839396.97</v>
      </c>
      <c r="EN183" s="56">
        <v>112510.39</v>
      </c>
      <c r="EO183" s="56">
        <v>0</v>
      </c>
      <c r="EP183" s="56">
        <v>39690</v>
      </c>
      <c r="EQ183" s="56">
        <v>5500</v>
      </c>
      <c r="ER183" s="56">
        <v>5530</v>
      </c>
      <c r="ES183" s="56">
        <v>970</v>
      </c>
      <c r="ET183" s="56">
        <v>2608.4899999999998</v>
      </c>
      <c r="EU183" s="56">
        <v>6932.15</v>
      </c>
      <c r="EV183" s="56">
        <v>0</v>
      </c>
      <c r="EW183" s="56">
        <v>4339.09</v>
      </c>
      <c r="EX183" s="56">
        <v>10358</v>
      </c>
      <c r="EY183" s="56">
        <v>2819</v>
      </c>
      <c r="EZ183" s="56" t="s">
        <v>3447</v>
      </c>
      <c r="FA183" s="56">
        <v>0</v>
      </c>
      <c r="FB183" s="56">
        <v>0</v>
      </c>
      <c r="FC183" s="56">
        <v>0</v>
      </c>
      <c r="FD183" s="56">
        <v>0</v>
      </c>
      <c r="FE183" s="56">
        <v>0</v>
      </c>
      <c r="FF183" s="56">
        <v>78746.73</v>
      </c>
      <c r="FG183" s="56">
        <v>54205.65</v>
      </c>
      <c r="FH183" s="56">
        <v>46103</v>
      </c>
      <c r="FI183" s="56">
        <v>10865</v>
      </c>
      <c r="FJ183" s="56">
        <v>0</v>
      </c>
      <c r="FK183" s="56">
        <v>209771</v>
      </c>
      <c r="FL183" s="56">
        <v>1351598.74</v>
      </c>
      <c r="FM183" s="56">
        <v>6212</v>
      </c>
      <c r="FN183" s="56">
        <v>0</v>
      </c>
      <c r="FO183" s="56">
        <v>0</v>
      </c>
      <c r="FP183" s="56">
        <v>3151</v>
      </c>
      <c r="FQ183" s="56">
        <v>0</v>
      </c>
      <c r="FR183" s="56">
        <v>0</v>
      </c>
      <c r="FS183" s="56">
        <v>0</v>
      </c>
      <c r="FT183" s="56">
        <v>88427</v>
      </c>
      <c r="FU183" s="56">
        <v>0</v>
      </c>
      <c r="FV183" s="56">
        <v>97790</v>
      </c>
      <c r="FW183" s="56">
        <v>1253808.74</v>
      </c>
      <c r="FX183" s="56">
        <v>235084</v>
      </c>
      <c r="FY183" s="56">
        <v>690890</v>
      </c>
      <c r="FZ183" s="56">
        <v>108490</v>
      </c>
      <c r="GA183" s="56" t="s">
        <v>554</v>
      </c>
      <c r="GB183" s="56" t="s">
        <v>554</v>
      </c>
      <c r="GC183" s="56" t="s">
        <v>554</v>
      </c>
      <c r="GD183" s="56" t="s">
        <v>554</v>
      </c>
      <c r="GE183" s="56" t="s">
        <v>554</v>
      </c>
      <c r="GF183" s="56" t="s">
        <v>554</v>
      </c>
      <c r="GG183" s="56">
        <v>0</v>
      </c>
      <c r="GH183" s="56">
        <v>0</v>
      </c>
      <c r="GI183" s="56">
        <v>0</v>
      </c>
      <c r="GJ183" s="56">
        <v>0</v>
      </c>
      <c r="GK183" s="56">
        <v>0</v>
      </c>
      <c r="GL183" s="56">
        <v>4212.66</v>
      </c>
      <c r="GM183" s="56">
        <v>4212.66</v>
      </c>
      <c r="GN183" s="56" t="s">
        <v>554</v>
      </c>
      <c r="GO183" s="56" t="s">
        <v>554</v>
      </c>
      <c r="GP183" s="56" t="s">
        <v>554</v>
      </c>
      <c r="GQ183" s="56" t="s">
        <v>554</v>
      </c>
      <c r="GR183" s="56">
        <v>0</v>
      </c>
      <c r="GS183" s="56" t="s">
        <v>554</v>
      </c>
      <c r="GT183" s="56" t="s">
        <v>554</v>
      </c>
      <c r="GU183" s="56" t="s">
        <v>554</v>
      </c>
      <c r="GW183" s="56">
        <v>14</v>
      </c>
      <c r="GX183" s="56">
        <v>0</v>
      </c>
      <c r="GY183" s="56">
        <v>0</v>
      </c>
      <c r="GZ183" s="56">
        <v>0</v>
      </c>
      <c r="HA183" s="56">
        <v>14</v>
      </c>
      <c r="HB183" s="56">
        <v>0</v>
      </c>
    </row>
    <row r="184" spans="1:210" ht="12.75" customHeight="1" x14ac:dyDescent="0.3">
      <c r="A184" s="397" t="s">
        <v>728</v>
      </c>
      <c r="B184" s="423">
        <v>27</v>
      </c>
      <c r="C184" s="397" t="s">
        <v>729</v>
      </c>
      <c r="D184" s="397" t="s">
        <v>5915</v>
      </c>
      <c r="E184" s="56" t="s">
        <v>3014</v>
      </c>
      <c r="F184" s="398" t="s">
        <v>900</v>
      </c>
      <c r="G184" s="397">
        <v>17</v>
      </c>
      <c r="H184" s="397">
        <v>0</v>
      </c>
      <c r="I184" s="56" t="s">
        <v>810</v>
      </c>
      <c r="J184" s="56" t="s">
        <v>38</v>
      </c>
      <c r="L184" s="56" t="s">
        <v>194</v>
      </c>
      <c r="M184" s="56">
        <v>0</v>
      </c>
      <c r="N184" s="56">
        <v>0</v>
      </c>
      <c r="O184" s="56">
        <v>4</v>
      </c>
      <c r="P184" s="56">
        <v>0</v>
      </c>
      <c r="Q184" s="56">
        <v>1</v>
      </c>
      <c r="R184" s="56">
        <v>0</v>
      </c>
      <c r="S184" s="56">
        <v>0</v>
      </c>
      <c r="T184" s="56">
        <v>0</v>
      </c>
      <c r="U184" s="56">
        <v>3</v>
      </c>
      <c r="V184" s="56">
        <v>0</v>
      </c>
      <c r="W184" s="56">
        <v>0</v>
      </c>
      <c r="X184" s="56">
        <v>0</v>
      </c>
      <c r="Y184" s="56">
        <v>0</v>
      </c>
      <c r="Z184" s="56">
        <v>0</v>
      </c>
      <c r="AA184" s="56">
        <v>8</v>
      </c>
      <c r="AB184" s="56">
        <v>0</v>
      </c>
      <c r="AC184" s="56">
        <v>0</v>
      </c>
      <c r="AD184" s="56">
        <v>0</v>
      </c>
      <c r="AE184" s="56">
        <v>0</v>
      </c>
      <c r="AF184" s="56">
        <v>0</v>
      </c>
      <c r="AG184" s="56">
        <v>0</v>
      </c>
      <c r="AH184" s="56">
        <v>0</v>
      </c>
      <c r="AI184" s="56">
        <v>0</v>
      </c>
      <c r="AJ184" s="56">
        <v>0</v>
      </c>
      <c r="AK184" s="56">
        <v>0</v>
      </c>
      <c r="AL184" s="56">
        <v>0</v>
      </c>
      <c r="AM184" s="56">
        <v>0</v>
      </c>
      <c r="AN184" s="56">
        <v>0</v>
      </c>
      <c r="AO184" s="56">
        <v>0</v>
      </c>
      <c r="AP184" s="56">
        <v>0</v>
      </c>
      <c r="AQ184" s="56">
        <v>0</v>
      </c>
      <c r="AR184" s="56">
        <v>0</v>
      </c>
      <c r="AS184" s="56">
        <v>4</v>
      </c>
      <c r="AT184" s="56">
        <v>0</v>
      </c>
      <c r="AU184" s="56">
        <v>1</v>
      </c>
      <c r="AV184" s="56">
        <v>0</v>
      </c>
      <c r="AW184" s="56">
        <v>0</v>
      </c>
      <c r="AX184" s="56">
        <v>0</v>
      </c>
      <c r="AY184" s="56">
        <v>3</v>
      </c>
      <c r="AZ184" s="56">
        <v>0</v>
      </c>
      <c r="BA184" s="56">
        <v>0</v>
      </c>
      <c r="BB184" s="56">
        <v>0</v>
      </c>
      <c r="BC184" s="56">
        <v>0</v>
      </c>
      <c r="BD184" s="56">
        <v>0</v>
      </c>
      <c r="BE184" s="56">
        <v>8</v>
      </c>
      <c r="BF184" s="56" t="s">
        <v>554</v>
      </c>
      <c r="BG184" s="56" t="s">
        <v>554</v>
      </c>
      <c r="BH184" s="56" t="s">
        <v>3466</v>
      </c>
      <c r="BI184" s="56">
        <v>92733</v>
      </c>
      <c r="BJ184" s="56" t="s">
        <v>3466</v>
      </c>
      <c r="BK184" s="56">
        <v>196594</v>
      </c>
      <c r="BL184" s="56">
        <v>79</v>
      </c>
      <c r="BM184" s="56">
        <v>194481</v>
      </c>
      <c r="BN184" s="56">
        <v>20779</v>
      </c>
      <c r="BO184" s="56">
        <v>8</v>
      </c>
      <c r="BP184" s="56">
        <v>129324</v>
      </c>
      <c r="BQ184" s="56">
        <v>10839</v>
      </c>
      <c r="BR184" s="56">
        <v>45882</v>
      </c>
      <c r="BS184" s="56">
        <v>20804</v>
      </c>
      <c r="BT184" s="56">
        <v>37664</v>
      </c>
      <c r="BU184" s="56">
        <v>8227</v>
      </c>
      <c r="BV184" s="56">
        <v>112577</v>
      </c>
      <c r="BW184" s="56">
        <v>14479</v>
      </c>
      <c r="BX184" s="56">
        <v>137895</v>
      </c>
      <c r="BY184" s="56">
        <v>136</v>
      </c>
      <c r="BZ184" s="56">
        <v>6339</v>
      </c>
      <c r="CA184" s="56">
        <v>1811</v>
      </c>
      <c r="CB184" s="56">
        <v>6042</v>
      </c>
      <c r="CC184" s="56">
        <v>1249</v>
      </c>
      <c r="CD184" s="56">
        <v>15441</v>
      </c>
      <c r="CE184" s="56">
        <v>15577</v>
      </c>
      <c r="CF184" s="56">
        <v>40</v>
      </c>
      <c r="CG184" s="56">
        <v>3667</v>
      </c>
      <c r="CH184" s="56">
        <v>797</v>
      </c>
      <c r="CI184" s="56">
        <v>4484</v>
      </c>
      <c r="CJ184" s="56">
        <v>2228</v>
      </c>
      <c r="CK184" s="56">
        <v>10175</v>
      </c>
      <c r="CL184" s="56">
        <v>2381</v>
      </c>
      <c r="CM184" s="56">
        <v>0</v>
      </c>
      <c r="CN184" s="56">
        <v>0</v>
      </c>
      <c r="CO184" s="56">
        <v>8948</v>
      </c>
      <c r="CP184" s="56">
        <v>73</v>
      </c>
      <c r="CQ184" s="56">
        <v>9061</v>
      </c>
      <c r="CR184" s="56">
        <v>0</v>
      </c>
      <c r="CS184" s="56">
        <v>252</v>
      </c>
      <c r="CT184" s="56">
        <v>7</v>
      </c>
      <c r="CU184" s="56">
        <v>161</v>
      </c>
      <c r="DA184" s="56">
        <v>420</v>
      </c>
      <c r="DB184" s="56">
        <v>420</v>
      </c>
      <c r="DC184" s="56">
        <v>5.5</v>
      </c>
      <c r="DD184" s="56">
        <v>31</v>
      </c>
      <c r="DE184" s="56">
        <v>36.5</v>
      </c>
      <c r="DF184" s="56">
        <v>106</v>
      </c>
      <c r="DG184" s="56">
        <v>1086</v>
      </c>
      <c r="DH184" s="56">
        <v>196623</v>
      </c>
      <c r="DI184" s="56">
        <v>40418</v>
      </c>
      <c r="DJ184" s="56">
        <v>120787</v>
      </c>
      <c r="DK184" s="56">
        <v>14502</v>
      </c>
      <c r="DL184" s="56">
        <v>372330</v>
      </c>
      <c r="DM184" s="56">
        <v>8713</v>
      </c>
      <c r="DN184" s="56">
        <v>1560</v>
      </c>
      <c r="DO184" s="56">
        <v>4125</v>
      </c>
      <c r="DP184" s="56">
        <v>13624</v>
      </c>
      <c r="DQ184" s="56">
        <v>127486</v>
      </c>
      <c r="DR184" s="56">
        <v>15611</v>
      </c>
      <c r="DS184" s="56">
        <v>0</v>
      </c>
      <c r="DT184" s="56">
        <v>0</v>
      </c>
      <c r="DU184" s="56">
        <v>14398</v>
      </c>
      <c r="DV184" s="56">
        <v>12049</v>
      </c>
      <c r="DW184" s="56" t="s">
        <v>554</v>
      </c>
      <c r="DX184" s="56">
        <v>66</v>
      </c>
      <c r="DY184" s="56">
        <v>77</v>
      </c>
      <c r="DZ184" s="56">
        <v>86</v>
      </c>
      <c r="EA184" s="56">
        <v>99393</v>
      </c>
      <c r="EB184" s="56" t="s">
        <v>554</v>
      </c>
      <c r="EC184" s="56" t="s">
        <v>55</v>
      </c>
      <c r="ED184" s="56">
        <v>14415</v>
      </c>
      <c r="EE184" s="56">
        <v>42</v>
      </c>
      <c r="EF184" s="56">
        <v>456063</v>
      </c>
      <c r="EG184" s="56" t="s">
        <v>554</v>
      </c>
      <c r="EH184" s="56" t="s">
        <v>554</v>
      </c>
      <c r="EI184" s="56">
        <v>7</v>
      </c>
      <c r="EJ184" s="56">
        <v>121118</v>
      </c>
      <c r="EK184" s="56">
        <v>1</v>
      </c>
      <c r="EL184" s="56">
        <v>16</v>
      </c>
      <c r="EM184" s="56">
        <v>1162339</v>
      </c>
      <c r="EN184" s="56">
        <v>24056</v>
      </c>
      <c r="EO184" s="56" t="s">
        <v>554</v>
      </c>
      <c r="EP184" s="56" t="s">
        <v>554</v>
      </c>
      <c r="EQ184" s="56" t="s">
        <v>554</v>
      </c>
      <c r="ER184" s="56" t="s">
        <v>554</v>
      </c>
      <c r="ES184" s="56" t="s">
        <v>554</v>
      </c>
      <c r="ET184" s="56">
        <v>8731</v>
      </c>
      <c r="EU184" s="56" t="s">
        <v>554</v>
      </c>
      <c r="EV184" s="56" t="s">
        <v>554</v>
      </c>
      <c r="EW184" s="56">
        <v>1553</v>
      </c>
      <c r="EX184" s="56" t="s">
        <v>554</v>
      </c>
      <c r="EY184" s="56" t="s">
        <v>554</v>
      </c>
      <c r="EZ184" s="56" t="s">
        <v>554</v>
      </c>
      <c r="FA184" s="56">
        <v>0</v>
      </c>
      <c r="FB184" s="56">
        <v>0</v>
      </c>
      <c r="FC184" s="56" t="s">
        <v>554</v>
      </c>
      <c r="FD184" s="56" t="s">
        <v>554</v>
      </c>
      <c r="FE184" s="56" t="s">
        <v>554</v>
      </c>
      <c r="FF184" s="56" t="s">
        <v>554</v>
      </c>
      <c r="FG184" s="56" t="s">
        <v>554</v>
      </c>
      <c r="FH184" s="56" t="s">
        <v>554</v>
      </c>
      <c r="FI184" s="56" t="s">
        <v>554</v>
      </c>
      <c r="FJ184" s="56" t="s">
        <v>554</v>
      </c>
      <c r="FK184" s="56" t="s">
        <v>554</v>
      </c>
      <c r="FL184" s="56" t="s">
        <v>554</v>
      </c>
      <c r="FM184" s="56">
        <v>6632</v>
      </c>
      <c r="FN184" s="56">
        <v>4438</v>
      </c>
      <c r="FO184" s="56">
        <v>102</v>
      </c>
      <c r="FP184" s="56">
        <v>2338</v>
      </c>
      <c r="FQ184" s="56">
        <v>0</v>
      </c>
      <c r="FR184" s="56">
        <v>0</v>
      </c>
      <c r="FS184" s="56">
        <v>0</v>
      </c>
      <c r="FT184" s="56">
        <v>29492</v>
      </c>
      <c r="FU184" s="56">
        <v>0</v>
      </c>
      <c r="FV184" s="56">
        <v>43002</v>
      </c>
      <c r="FW184" s="56" t="s">
        <v>554</v>
      </c>
      <c r="FX184" s="56" t="s">
        <v>554</v>
      </c>
      <c r="FY184" s="56" t="s">
        <v>554</v>
      </c>
      <c r="FZ184" s="56" t="s">
        <v>554</v>
      </c>
      <c r="GA184" s="56" t="s">
        <v>554</v>
      </c>
      <c r="GB184" s="56" t="s">
        <v>554</v>
      </c>
      <c r="GC184" s="56" t="s">
        <v>554</v>
      </c>
      <c r="GD184" s="56" t="s">
        <v>554</v>
      </c>
      <c r="GE184" s="56" t="s">
        <v>554</v>
      </c>
      <c r="GF184" s="56" t="s">
        <v>554</v>
      </c>
      <c r="GG184" s="56">
        <v>0</v>
      </c>
      <c r="GH184" s="56">
        <v>0</v>
      </c>
      <c r="GI184" s="56">
        <v>0</v>
      </c>
      <c r="GJ184" s="56">
        <v>0</v>
      </c>
      <c r="GK184" s="56">
        <v>0</v>
      </c>
      <c r="GL184" s="56">
        <v>0</v>
      </c>
      <c r="GM184" s="56">
        <v>0</v>
      </c>
      <c r="GN184" s="56" t="s">
        <v>554</v>
      </c>
      <c r="GO184" s="56" t="s">
        <v>554</v>
      </c>
      <c r="GP184" s="56" t="s">
        <v>554</v>
      </c>
      <c r="GQ184" s="56" t="s">
        <v>554</v>
      </c>
      <c r="GR184" s="56" t="s">
        <v>554</v>
      </c>
      <c r="GS184" s="56" t="s">
        <v>554</v>
      </c>
      <c r="GT184" s="56" t="s">
        <v>554</v>
      </c>
      <c r="GU184" s="56" t="s">
        <v>554</v>
      </c>
      <c r="GW184" s="56">
        <v>8</v>
      </c>
      <c r="GX184" s="56">
        <v>0</v>
      </c>
      <c r="GY184" s="56">
        <v>8</v>
      </c>
      <c r="GZ184" s="56">
        <v>0</v>
      </c>
      <c r="HA184" s="56">
        <v>0</v>
      </c>
      <c r="HB184" s="56">
        <v>0</v>
      </c>
    </row>
    <row r="185" spans="1:210" ht="12.75" customHeight="1" x14ac:dyDescent="0.3">
      <c r="A185" s="397" t="s">
        <v>728</v>
      </c>
      <c r="B185" s="423">
        <v>28</v>
      </c>
      <c r="C185" s="397" t="s">
        <v>729</v>
      </c>
      <c r="D185" s="397" t="s">
        <v>5916</v>
      </c>
      <c r="E185" s="56" t="s">
        <v>3015</v>
      </c>
      <c r="F185" s="398" t="s">
        <v>900</v>
      </c>
      <c r="G185" s="397">
        <v>54.5</v>
      </c>
      <c r="H185" s="397">
        <v>0</v>
      </c>
      <c r="I185" s="56" t="s">
        <v>6476</v>
      </c>
      <c r="J185" s="56" t="s">
        <v>38</v>
      </c>
      <c r="L185" s="56" t="s">
        <v>195</v>
      </c>
      <c r="M185" s="56">
        <v>0</v>
      </c>
      <c r="N185" s="56">
        <v>0</v>
      </c>
      <c r="O185" s="56">
        <v>1</v>
      </c>
      <c r="P185" s="56">
        <v>3</v>
      </c>
      <c r="Q185" s="56">
        <v>1</v>
      </c>
      <c r="R185" s="56">
        <v>1</v>
      </c>
      <c r="S185" s="56">
        <v>0</v>
      </c>
      <c r="T185" s="56">
        <v>1</v>
      </c>
      <c r="U185" s="56">
        <v>3</v>
      </c>
      <c r="V185" s="56">
        <v>2</v>
      </c>
      <c r="W185" s="56">
        <v>0</v>
      </c>
      <c r="X185" s="56">
        <v>0</v>
      </c>
      <c r="Y185" s="56">
        <v>0</v>
      </c>
      <c r="Z185" s="56">
        <v>0</v>
      </c>
      <c r="AA185" s="56">
        <v>12</v>
      </c>
      <c r="AB185" s="56">
        <v>0</v>
      </c>
      <c r="AC185" s="56">
        <v>0</v>
      </c>
      <c r="AD185" s="56">
        <v>0</v>
      </c>
      <c r="AE185" s="56">
        <v>0</v>
      </c>
      <c r="AF185" s="56">
        <v>0</v>
      </c>
      <c r="AG185" s="56">
        <v>0</v>
      </c>
      <c r="AH185" s="56">
        <v>0</v>
      </c>
      <c r="AI185" s="56">
        <v>0</v>
      </c>
      <c r="AJ185" s="56">
        <v>0</v>
      </c>
      <c r="AK185" s="56">
        <v>0</v>
      </c>
      <c r="AL185" s="56">
        <v>0</v>
      </c>
      <c r="AM185" s="56">
        <v>0</v>
      </c>
      <c r="AN185" s="56">
        <v>0</v>
      </c>
      <c r="AO185" s="56">
        <v>0</v>
      </c>
      <c r="AP185" s="56">
        <v>0</v>
      </c>
      <c r="AQ185" s="56">
        <v>0</v>
      </c>
      <c r="AR185" s="56">
        <v>0</v>
      </c>
      <c r="AS185" s="56">
        <v>1</v>
      </c>
      <c r="AT185" s="56">
        <v>3</v>
      </c>
      <c r="AU185" s="56">
        <v>1</v>
      </c>
      <c r="AV185" s="56">
        <v>1</v>
      </c>
      <c r="AW185" s="56">
        <v>0</v>
      </c>
      <c r="AX185" s="56">
        <v>1</v>
      </c>
      <c r="AY185" s="56">
        <v>3</v>
      </c>
      <c r="AZ185" s="56">
        <v>2</v>
      </c>
      <c r="BA185" s="56">
        <v>0</v>
      </c>
      <c r="BB185" s="56">
        <v>0</v>
      </c>
      <c r="BC185" s="56">
        <v>0</v>
      </c>
      <c r="BD185" s="56">
        <v>0</v>
      </c>
      <c r="BE185" s="56">
        <v>12</v>
      </c>
      <c r="BF185" s="56">
        <v>0</v>
      </c>
      <c r="BG185" s="56">
        <v>0</v>
      </c>
      <c r="BH185" s="56" t="s">
        <v>3467</v>
      </c>
      <c r="BI185" s="56">
        <v>61229</v>
      </c>
      <c r="BJ185" s="56" t="s">
        <v>3467</v>
      </c>
      <c r="BK185" s="56">
        <v>123462</v>
      </c>
      <c r="BL185" s="56">
        <v>71</v>
      </c>
      <c r="BM185" s="56">
        <v>135436</v>
      </c>
      <c r="BN185" s="56">
        <v>28611</v>
      </c>
      <c r="BO185" s="56">
        <v>11</v>
      </c>
      <c r="BP185" s="56">
        <v>113865</v>
      </c>
      <c r="BQ185" s="56">
        <v>372</v>
      </c>
      <c r="BR185" s="56">
        <v>35753</v>
      </c>
      <c r="BS185" s="56">
        <v>15996</v>
      </c>
      <c r="BT185" s="56">
        <v>26428</v>
      </c>
      <c r="BU185" s="56">
        <v>7648</v>
      </c>
      <c r="BV185" s="56">
        <v>85825</v>
      </c>
      <c r="BW185" s="56">
        <v>23028</v>
      </c>
      <c r="BX185" s="56">
        <v>109225</v>
      </c>
      <c r="BY185" s="56">
        <v>4</v>
      </c>
      <c r="BZ185" s="56">
        <v>3826</v>
      </c>
      <c r="CA185" s="56">
        <v>1162</v>
      </c>
      <c r="CB185" s="56">
        <v>4402</v>
      </c>
      <c r="CC185" s="56">
        <v>2747</v>
      </c>
      <c r="CD185" s="56">
        <v>12137</v>
      </c>
      <c r="CE185" s="56">
        <v>12141</v>
      </c>
      <c r="CF185" s="56">
        <v>0</v>
      </c>
      <c r="CG185" s="56">
        <v>3783</v>
      </c>
      <c r="CH185" s="56">
        <v>374</v>
      </c>
      <c r="CI185" s="56">
        <v>3304</v>
      </c>
      <c r="CJ185" s="56">
        <v>1397</v>
      </c>
      <c r="CK185" s="56">
        <v>8257</v>
      </c>
      <c r="CL185" s="56">
        <v>1917</v>
      </c>
      <c r="CM185" s="56">
        <v>0</v>
      </c>
      <c r="CN185" s="56">
        <v>0</v>
      </c>
      <c r="CO185" s="56">
        <v>7461</v>
      </c>
      <c r="CP185" s="56">
        <v>1019</v>
      </c>
      <c r="CQ185" s="56">
        <v>8480</v>
      </c>
      <c r="CR185" s="56">
        <v>0</v>
      </c>
      <c r="CS185" s="56">
        <v>271</v>
      </c>
      <c r="CT185" s="56">
        <v>0</v>
      </c>
      <c r="CU185" s="56">
        <v>226</v>
      </c>
      <c r="DA185" s="56">
        <v>497</v>
      </c>
      <c r="DB185" s="56">
        <v>497</v>
      </c>
      <c r="DC185" s="56">
        <v>8.8000000000000007</v>
      </c>
      <c r="DD185" s="56">
        <v>45.77</v>
      </c>
      <c r="DE185" s="56">
        <v>54.570000000000007</v>
      </c>
      <c r="DF185" s="56">
        <v>120</v>
      </c>
      <c r="DG185" s="56">
        <v>1596</v>
      </c>
      <c r="DH185" s="56">
        <v>121822</v>
      </c>
      <c r="DI185" s="56">
        <v>26661</v>
      </c>
      <c r="DJ185" s="56">
        <v>86047</v>
      </c>
      <c r="DK185" s="56">
        <v>13066</v>
      </c>
      <c r="DL185" s="56">
        <v>247596</v>
      </c>
      <c r="DM185" s="56">
        <v>10873</v>
      </c>
      <c r="DN185" s="56">
        <v>864</v>
      </c>
      <c r="DO185" s="56">
        <v>3543</v>
      </c>
      <c r="DP185" s="56">
        <v>8370</v>
      </c>
      <c r="DQ185" s="56">
        <v>54580</v>
      </c>
      <c r="DR185" s="56">
        <v>11055</v>
      </c>
      <c r="DS185" s="56">
        <v>0</v>
      </c>
      <c r="DT185" s="56">
        <v>0</v>
      </c>
      <c r="DU185" s="56">
        <v>15280</v>
      </c>
      <c r="DV185" s="56">
        <v>21194</v>
      </c>
      <c r="DW185" s="56">
        <v>10266</v>
      </c>
      <c r="DX185" s="56">
        <v>63</v>
      </c>
      <c r="DY185" s="56">
        <v>74</v>
      </c>
      <c r="DZ185" s="56">
        <v>83</v>
      </c>
      <c r="EA185" s="56">
        <v>76128</v>
      </c>
      <c r="EB185" s="56">
        <v>1976</v>
      </c>
      <c r="EC185" s="56" t="s">
        <v>777</v>
      </c>
      <c r="ED185" s="56">
        <v>14259</v>
      </c>
      <c r="EE185" s="56">
        <v>139</v>
      </c>
      <c r="EF185" s="56">
        <v>534773</v>
      </c>
      <c r="EG185" s="56">
        <v>26738</v>
      </c>
      <c r="EH185" s="56" t="s">
        <v>55</v>
      </c>
      <c r="EI185" s="56">
        <v>12</v>
      </c>
      <c r="EJ185" s="56">
        <v>134086</v>
      </c>
      <c r="EK185" s="56">
        <v>4</v>
      </c>
      <c r="EL185" s="56">
        <v>17</v>
      </c>
      <c r="EM185" s="56">
        <v>1612396.28</v>
      </c>
      <c r="EN185" s="56">
        <v>127767.97</v>
      </c>
      <c r="EO185" s="56">
        <v>297.47000000000003</v>
      </c>
      <c r="EP185" s="56">
        <v>35871.300000000003</v>
      </c>
      <c r="EQ185" s="56">
        <v>7783.48</v>
      </c>
      <c r="ER185" s="56">
        <v>15816</v>
      </c>
      <c r="ES185" s="56">
        <v>3741</v>
      </c>
      <c r="ET185" s="56">
        <v>8055</v>
      </c>
      <c r="EU185" s="56">
        <v>7712.75</v>
      </c>
      <c r="EV185" s="56">
        <v>0</v>
      </c>
      <c r="EW185" s="56">
        <v>2173</v>
      </c>
      <c r="EX185" s="56">
        <v>6623.34</v>
      </c>
      <c r="EY185" s="56">
        <v>9911.06</v>
      </c>
      <c r="EZ185" s="56">
        <v>9691.61</v>
      </c>
      <c r="FA185" s="56">
        <v>0</v>
      </c>
      <c r="FB185" s="56">
        <v>0</v>
      </c>
      <c r="FC185" s="56">
        <v>15956</v>
      </c>
      <c r="FD185" s="56">
        <v>0</v>
      </c>
      <c r="FE185" s="56">
        <v>432</v>
      </c>
      <c r="FF185" s="56">
        <v>124564.01</v>
      </c>
      <c r="FG185" s="56">
        <v>50336</v>
      </c>
      <c r="FH185" s="56">
        <v>164810.49</v>
      </c>
      <c r="FI185" s="56">
        <v>5117.6000000000004</v>
      </c>
      <c r="FJ185" s="56">
        <v>7383</v>
      </c>
      <c r="FK185" s="56">
        <v>10900</v>
      </c>
      <c r="FL185" s="56">
        <v>2103275.35</v>
      </c>
      <c r="FM185" s="56">
        <v>7141.75</v>
      </c>
      <c r="FN185" s="56">
        <v>7647.85</v>
      </c>
      <c r="FO185" s="56">
        <v>1435.42</v>
      </c>
      <c r="FP185" s="56">
        <v>3035.79</v>
      </c>
      <c r="FQ185" s="56">
        <v>0</v>
      </c>
      <c r="FR185" s="56">
        <v>750</v>
      </c>
      <c r="FS185" s="56">
        <v>0</v>
      </c>
      <c r="FT185" s="56">
        <v>37543</v>
      </c>
      <c r="FU185" s="56">
        <v>322583.59000000003</v>
      </c>
      <c r="FV185" s="56">
        <v>380137.4</v>
      </c>
      <c r="FW185" s="56">
        <v>1723137.9500000002</v>
      </c>
      <c r="FX185" s="56" t="s">
        <v>554</v>
      </c>
      <c r="FY185" s="56">
        <v>1660769</v>
      </c>
      <c r="FZ185" s="56">
        <v>131601</v>
      </c>
      <c r="GA185" s="56">
        <v>91047.29</v>
      </c>
      <c r="GB185" s="56">
        <v>245734</v>
      </c>
      <c r="GC185" s="56">
        <v>2129151.29</v>
      </c>
      <c r="GD185" s="56">
        <v>364784</v>
      </c>
      <c r="GE185" s="56">
        <v>1764367.29</v>
      </c>
      <c r="GF185" s="56" t="s">
        <v>554</v>
      </c>
      <c r="GG185" s="56" t="s">
        <v>554</v>
      </c>
      <c r="GH185" s="56" t="s">
        <v>554</v>
      </c>
      <c r="GI185" s="56" t="s">
        <v>554</v>
      </c>
      <c r="GJ185" s="56" t="s">
        <v>554</v>
      </c>
      <c r="GK185" s="56" t="s">
        <v>554</v>
      </c>
      <c r="GL185" s="56" t="s">
        <v>554</v>
      </c>
      <c r="GM185" s="56" t="s">
        <v>554</v>
      </c>
      <c r="GN185" s="56" t="s">
        <v>7503</v>
      </c>
      <c r="GO185" s="56" t="s">
        <v>554</v>
      </c>
      <c r="GP185" s="56" t="s">
        <v>3436</v>
      </c>
      <c r="GQ185" s="56" t="s">
        <v>554</v>
      </c>
      <c r="GR185" s="56" t="s">
        <v>554</v>
      </c>
      <c r="GS185" s="56" t="s">
        <v>554</v>
      </c>
      <c r="GT185" s="56" t="s">
        <v>554</v>
      </c>
      <c r="GU185" s="56" t="s">
        <v>7504</v>
      </c>
      <c r="GW185" s="56">
        <v>12</v>
      </c>
      <c r="GX185" s="56">
        <v>0</v>
      </c>
      <c r="GY185" s="56">
        <v>12</v>
      </c>
      <c r="GZ185" s="56">
        <v>0</v>
      </c>
      <c r="HA185" s="56">
        <v>0</v>
      </c>
      <c r="HB185" s="56">
        <v>0</v>
      </c>
    </row>
    <row r="186" spans="1:210" ht="12.75" customHeight="1" x14ac:dyDescent="0.3">
      <c r="A186" s="397" t="s">
        <v>728</v>
      </c>
      <c r="B186" s="423">
        <v>29</v>
      </c>
      <c r="C186" s="397" t="s">
        <v>729</v>
      </c>
      <c r="D186" s="397" t="s">
        <v>5917</v>
      </c>
      <c r="E186" s="56" t="s">
        <v>3016</v>
      </c>
      <c r="F186" s="398" t="s">
        <v>900</v>
      </c>
      <c r="G186" s="397">
        <v>34</v>
      </c>
      <c r="H186" s="397">
        <v>0</v>
      </c>
      <c r="I186" s="56" t="s">
        <v>810</v>
      </c>
      <c r="J186" s="56" t="s">
        <v>38</v>
      </c>
      <c r="L186" s="56" t="s">
        <v>196</v>
      </c>
      <c r="M186" s="56">
        <v>2</v>
      </c>
      <c r="N186" s="56">
        <v>0</v>
      </c>
      <c r="O186" s="56">
        <v>1</v>
      </c>
      <c r="P186" s="56">
        <v>1</v>
      </c>
      <c r="Q186" s="56">
        <v>0</v>
      </c>
      <c r="R186" s="56">
        <v>0</v>
      </c>
      <c r="S186" s="56">
        <v>4</v>
      </c>
      <c r="T186" s="56">
        <v>0</v>
      </c>
      <c r="U186" s="56">
        <v>0</v>
      </c>
      <c r="V186" s="56">
        <v>0</v>
      </c>
      <c r="W186" s="56">
        <v>1</v>
      </c>
      <c r="X186" s="56">
        <v>0</v>
      </c>
      <c r="Y186" s="56">
        <v>0</v>
      </c>
      <c r="Z186" s="56">
        <v>1</v>
      </c>
      <c r="AA186" s="56">
        <v>10</v>
      </c>
      <c r="AB186" s="56">
        <v>0</v>
      </c>
      <c r="AC186" s="56">
        <v>0</v>
      </c>
      <c r="AD186" s="56">
        <v>0</v>
      </c>
      <c r="AE186" s="56">
        <v>0</v>
      </c>
      <c r="AF186" s="56">
        <v>0</v>
      </c>
      <c r="AG186" s="56">
        <v>0</v>
      </c>
      <c r="AH186" s="56">
        <v>0</v>
      </c>
      <c r="AI186" s="56">
        <v>0</v>
      </c>
      <c r="AJ186" s="56">
        <v>0</v>
      </c>
      <c r="AK186" s="56">
        <v>0</v>
      </c>
      <c r="AL186" s="56">
        <v>0</v>
      </c>
      <c r="AM186" s="56">
        <v>0</v>
      </c>
      <c r="AN186" s="56">
        <v>0</v>
      </c>
      <c r="AO186" s="56">
        <v>0</v>
      </c>
      <c r="AP186" s="56">
        <v>0</v>
      </c>
      <c r="AQ186" s="56">
        <v>2</v>
      </c>
      <c r="AR186" s="56">
        <v>0</v>
      </c>
      <c r="AS186" s="56">
        <v>1</v>
      </c>
      <c r="AT186" s="56">
        <v>1</v>
      </c>
      <c r="AU186" s="56">
        <v>0</v>
      </c>
      <c r="AV186" s="56">
        <v>0</v>
      </c>
      <c r="AW186" s="56">
        <v>4</v>
      </c>
      <c r="AX186" s="56">
        <v>0</v>
      </c>
      <c r="AY186" s="56">
        <v>0</v>
      </c>
      <c r="AZ186" s="56">
        <v>0</v>
      </c>
      <c r="BA186" s="56">
        <v>1</v>
      </c>
      <c r="BB186" s="56">
        <v>0</v>
      </c>
      <c r="BC186" s="56">
        <v>0</v>
      </c>
      <c r="BD186" s="56">
        <v>1</v>
      </c>
      <c r="BE186" s="56">
        <v>10</v>
      </c>
      <c r="BF186" s="56">
        <v>0</v>
      </c>
      <c r="BG186" s="56">
        <v>0</v>
      </c>
      <c r="BH186" s="56" t="s">
        <v>2370</v>
      </c>
      <c r="BI186" s="56">
        <v>94734</v>
      </c>
      <c r="BJ186" s="56" t="s">
        <v>2184</v>
      </c>
      <c r="BK186" s="56">
        <v>158344</v>
      </c>
      <c r="BL186" s="56">
        <v>117</v>
      </c>
      <c r="BM186" s="56">
        <v>355351</v>
      </c>
      <c r="BN186" s="56">
        <v>40973</v>
      </c>
      <c r="BO186" s="56">
        <v>8</v>
      </c>
      <c r="BP186" s="56">
        <v>95690</v>
      </c>
      <c r="BQ186" s="56">
        <v>550</v>
      </c>
      <c r="BR186" s="56">
        <v>38492</v>
      </c>
      <c r="BS186" s="56">
        <v>16232</v>
      </c>
      <c r="BT186" s="56">
        <v>30510</v>
      </c>
      <c r="BU186" s="56">
        <v>4837</v>
      </c>
      <c r="BV186" s="56">
        <v>90071</v>
      </c>
      <c r="BW186" s="56">
        <v>2900</v>
      </c>
      <c r="BX186" s="56">
        <v>93521</v>
      </c>
      <c r="BY186" s="56">
        <v>0</v>
      </c>
      <c r="BZ186" s="56">
        <v>4806</v>
      </c>
      <c r="CA186" s="56">
        <v>1507</v>
      </c>
      <c r="CB186" s="56">
        <v>4080</v>
      </c>
      <c r="CC186" s="56">
        <v>130</v>
      </c>
      <c r="CD186" s="56">
        <v>10523</v>
      </c>
      <c r="CE186" s="56">
        <v>10523</v>
      </c>
      <c r="CF186" s="56">
        <v>7</v>
      </c>
      <c r="CG186" s="56">
        <v>2848</v>
      </c>
      <c r="CH186" s="56">
        <v>587</v>
      </c>
      <c r="CI186" s="56">
        <v>70</v>
      </c>
      <c r="CJ186" s="56">
        <v>1500</v>
      </c>
      <c r="CK186" s="56">
        <v>7000</v>
      </c>
      <c r="CL186" s="56">
        <v>500</v>
      </c>
      <c r="CM186" s="56">
        <v>0</v>
      </c>
      <c r="CN186" s="56">
        <v>0</v>
      </c>
      <c r="CO186" s="56">
        <v>3505</v>
      </c>
      <c r="CP186" s="56">
        <v>0</v>
      </c>
      <c r="CQ186" s="56">
        <v>3512</v>
      </c>
      <c r="CR186" s="56">
        <v>0</v>
      </c>
      <c r="CS186" s="56">
        <v>180</v>
      </c>
      <c r="CT186" s="56">
        <v>6</v>
      </c>
      <c r="CU186" s="56">
        <v>0</v>
      </c>
      <c r="DA186" s="56">
        <v>186</v>
      </c>
      <c r="DB186" s="56">
        <v>186</v>
      </c>
      <c r="DC186" s="56">
        <v>3.7</v>
      </c>
      <c r="DD186" s="56">
        <v>24</v>
      </c>
      <c r="DE186" s="56">
        <v>27.7</v>
      </c>
      <c r="DF186" s="56">
        <v>25</v>
      </c>
      <c r="DG186" s="56">
        <v>400</v>
      </c>
      <c r="DH186" s="56">
        <v>161464</v>
      </c>
      <c r="DI186" s="56">
        <v>44984</v>
      </c>
      <c r="DJ186" s="56">
        <v>134249</v>
      </c>
      <c r="DK186" s="56">
        <v>14697</v>
      </c>
      <c r="DL186" s="56">
        <v>355394</v>
      </c>
      <c r="DM186" s="56">
        <v>6867</v>
      </c>
      <c r="DN186" s="56">
        <v>2066</v>
      </c>
      <c r="DO186" s="56">
        <v>215</v>
      </c>
      <c r="DP186" s="56">
        <v>10124</v>
      </c>
      <c r="DQ186" s="56">
        <v>18</v>
      </c>
      <c r="DR186" s="56">
        <v>7269</v>
      </c>
      <c r="DS186" s="56">
        <v>0</v>
      </c>
      <c r="DT186" s="56">
        <v>0</v>
      </c>
      <c r="DU186" s="56">
        <v>9148</v>
      </c>
      <c r="DV186" s="56">
        <v>25882</v>
      </c>
      <c r="DW186" s="56">
        <v>13619</v>
      </c>
      <c r="DX186" s="56">
        <v>55</v>
      </c>
      <c r="DY186" s="56">
        <v>65</v>
      </c>
      <c r="DZ186" s="56">
        <v>74</v>
      </c>
      <c r="EA186" s="56" t="s">
        <v>554</v>
      </c>
      <c r="EB186" s="56" t="s">
        <v>554</v>
      </c>
      <c r="EC186" s="56" t="s">
        <v>554</v>
      </c>
      <c r="ED186" s="56">
        <v>18057</v>
      </c>
      <c r="EE186" s="56">
        <v>28</v>
      </c>
      <c r="EF186" s="56">
        <v>502865</v>
      </c>
      <c r="EG186" s="56" t="s">
        <v>554</v>
      </c>
      <c r="EH186" s="56" t="s">
        <v>554</v>
      </c>
      <c r="EI186" s="56">
        <v>8</v>
      </c>
      <c r="EJ186" s="56">
        <v>372372</v>
      </c>
      <c r="EK186" s="56">
        <v>0</v>
      </c>
      <c r="EL186" s="56">
        <v>0</v>
      </c>
      <c r="EM186" s="56">
        <v>1234372.3799999999</v>
      </c>
      <c r="EN186" s="56">
        <v>150604.85</v>
      </c>
      <c r="EO186" s="56">
        <v>0</v>
      </c>
      <c r="EP186" s="56">
        <v>37094.370000000003</v>
      </c>
      <c r="EQ186" s="56">
        <v>14182.84</v>
      </c>
      <c r="ER186" s="56">
        <v>20097.75</v>
      </c>
      <c r="ES186" s="56">
        <v>831.51</v>
      </c>
      <c r="ET186" s="56">
        <v>0</v>
      </c>
      <c r="EU186" s="56">
        <v>7242</v>
      </c>
      <c r="EV186" s="56">
        <v>190</v>
      </c>
      <c r="EW186" s="56">
        <v>0</v>
      </c>
      <c r="EX186" s="56">
        <v>2800</v>
      </c>
      <c r="EY186" s="56">
        <v>3440</v>
      </c>
      <c r="EZ186" s="56">
        <v>1500</v>
      </c>
      <c r="FA186" s="56">
        <v>0</v>
      </c>
      <c r="FB186" s="56">
        <v>0</v>
      </c>
      <c r="FC186" s="56">
        <v>4795</v>
      </c>
      <c r="FD186" s="56">
        <v>0</v>
      </c>
      <c r="FE186" s="56">
        <v>0</v>
      </c>
      <c r="FF186" s="56">
        <v>92173.47</v>
      </c>
      <c r="FG186" s="56">
        <v>104526.32</v>
      </c>
      <c r="FH186" s="56">
        <v>74181.64</v>
      </c>
      <c r="FI186" s="56">
        <v>24830.42</v>
      </c>
      <c r="FJ186" s="56">
        <v>16114.16</v>
      </c>
      <c r="FK186" s="56">
        <v>232025.96</v>
      </c>
      <c r="FL186" s="56">
        <v>1928829.1999999997</v>
      </c>
      <c r="FM186" s="56">
        <v>9124.94</v>
      </c>
      <c r="FN186" s="56">
        <v>0</v>
      </c>
      <c r="FO186" s="56">
        <v>5729.34</v>
      </c>
      <c r="FP186" s="56">
        <v>11.72</v>
      </c>
      <c r="FQ186" s="56">
        <v>1089.17</v>
      </c>
      <c r="FR186" s="56">
        <v>146259.28</v>
      </c>
      <c r="FS186" s="56">
        <v>0</v>
      </c>
      <c r="FT186" s="56">
        <v>31147.51</v>
      </c>
      <c r="FU186" s="56">
        <v>825880.39</v>
      </c>
      <c r="FV186" s="56">
        <v>1019242.3500000001</v>
      </c>
      <c r="FW186" s="56">
        <v>909586.84999999963</v>
      </c>
      <c r="FX186" s="56">
        <v>163267.18</v>
      </c>
      <c r="FY186" s="56">
        <v>1303945.68</v>
      </c>
      <c r="FZ186" s="56">
        <v>194232.23</v>
      </c>
      <c r="GA186" s="56">
        <v>139197</v>
      </c>
      <c r="GB186" s="56">
        <v>438691.57</v>
      </c>
      <c r="GC186" s="56">
        <v>2076066.48</v>
      </c>
      <c r="GD186" s="56">
        <v>960418.79</v>
      </c>
      <c r="GE186" s="56">
        <v>1115647.69</v>
      </c>
      <c r="GF186" s="56">
        <v>163267.18</v>
      </c>
      <c r="GG186" s="56" t="s">
        <v>554</v>
      </c>
      <c r="GH186" s="56">
        <v>51061</v>
      </c>
      <c r="GI186" s="56" t="s">
        <v>554</v>
      </c>
      <c r="GJ186" s="56" t="s">
        <v>554</v>
      </c>
      <c r="GK186" s="56" t="s">
        <v>554</v>
      </c>
      <c r="GL186" s="56" t="s">
        <v>554</v>
      </c>
      <c r="GM186" s="56" t="s">
        <v>554</v>
      </c>
      <c r="GN186" s="56">
        <v>0</v>
      </c>
      <c r="GO186" s="56" t="s">
        <v>554</v>
      </c>
      <c r="GP186" s="56" t="s">
        <v>7505</v>
      </c>
      <c r="GQ186" s="56" t="s">
        <v>554</v>
      </c>
      <c r="GR186" s="56" t="s">
        <v>554</v>
      </c>
      <c r="GS186" s="56" t="s">
        <v>554</v>
      </c>
      <c r="GT186" s="56" t="s">
        <v>554</v>
      </c>
      <c r="GU186" s="56" t="s">
        <v>7506</v>
      </c>
      <c r="GW186" s="56">
        <v>10</v>
      </c>
      <c r="GX186" s="56">
        <v>0</v>
      </c>
      <c r="GY186" s="56">
        <v>10</v>
      </c>
      <c r="GZ186" s="56">
        <v>0</v>
      </c>
      <c r="HA186" s="56">
        <v>0</v>
      </c>
      <c r="HB186" s="56">
        <v>0</v>
      </c>
    </row>
    <row r="187" spans="1:210" ht="12.75" customHeight="1" x14ac:dyDescent="0.3">
      <c r="A187" s="397" t="s">
        <v>728</v>
      </c>
      <c r="B187" s="423">
        <v>30</v>
      </c>
      <c r="C187" s="397" t="s">
        <v>729</v>
      </c>
      <c r="D187" s="397" t="s">
        <v>5918</v>
      </c>
      <c r="E187" s="56" t="s">
        <v>3017</v>
      </c>
      <c r="F187" s="398" t="s">
        <v>900</v>
      </c>
      <c r="G187" s="397">
        <v>28</v>
      </c>
      <c r="H187" s="397">
        <v>0</v>
      </c>
      <c r="I187" s="56" t="s">
        <v>810</v>
      </c>
      <c r="J187" s="56" t="s">
        <v>38</v>
      </c>
      <c r="L187" s="56" t="s">
        <v>197</v>
      </c>
      <c r="M187" s="56">
        <v>0</v>
      </c>
      <c r="N187" s="56">
        <v>0</v>
      </c>
      <c r="O187" s="56">
        <v>12</v>
      </c>
      <c r="P187" s="56">
        <v>0</v>
      </c>
      <c r="Q187" s="56">
        <v>9</v>
      </c>
      <c r="R187" s="56">
        <v>0</v>
      </c>
      <c r="S187" s="56">
        <v>7</v>
      </c>
      <c r="T187" s="56">
        <v>0</v>
      </c>
      <c r="U187" s="56">
        <v>0</v>
      </c>
      <c r="V187" s="56">
        <v>0</v>
      </c>
      <c r="W187" s="56">
        <v>0</v>
      </c>
      <c r="X187" s="56">
        <v>3</v>
      </c>
      <c r="Y187" s="56">
        <v>0</v>
      </c>
      <c r="Z187" s="56">
        <v>0</v>
      </c>
      <c r="AA187" s="56">
        <v>31</v>
      </c>
      <c r="AB187" s="56">
        <v>0</v>
      </c>
      <c r="AC187" s="56">
        <v>0</v>
      </c>
      <c r="AD187" s="56">
        <v>0</v>
      </c>
      <c r="AE187" s="56">
        <v>0</v>
      </c>
      <c r="AF187" s="56">
        <v>0</v>
      </c>
      <c r="AG187" s="56">
        <v>0</v>
      </c>
      <c r="AH187" s="56">
        <v>0</v>
      </c>
      <c r="AI187" s="56">
        <v>0</v>
      </c>
      <c r="AJ187" s="56">
        <v>0</v>
      </c>
      <c r="AK187" s="56">
        <v>0</v>
      </c>
      <c r="AL187" s="56">
        <v>0</v>
      </c>
      <c r="AM187" s="56">
        <v>0</v>
      </c>
      <c r="AN187" s="56">
        <v>0</v>
      </c>
      <c r="AO187" s="56">
        <v>0</v>
      </c>
      <c r="AP187" s="56">
        <v>0</v>
      </c>
      <c r="AQ187" s="56">
        <v>0</v>
      </c>
      <c r="AR187" s="56">
        <v>0</v>
      </c>
      <c r="AS187" s="56">
        <v>12</v>
      </c>
      <c r="AT187" s="56">
        <v>0</v>
      </c>
      <c r="AU187" s="56">
        <v>9</v>
      </c>
      <c r="AV187" s="56">
        <v>0</v>
      </c>
      <c r="AW187" s="56">
        <v>7</v>
      </c>
      <c r="AX187" s="56">
        <v>0</v>
      </c>
      <c r="AY187" s="56">
        <v>0</v>
      </c>
      <c r="AZ187" s="56">
        <v>0</v>
      </c>
      <c r="BA187" s="56">
        <v>0</v>
      </c>
      <c r="BB187" s="56">
        <v>3</v>
      </c>
      <c r="BC187" s="56">
        <v>0</v>
      </c>
      <c r="BD187" s="56">
        <v>0</v>
      </c>
      <c r="BE187" s="56">
        <v>31</v>
      </c>
      <c r="BF187" s="56">
        <v>0</v>
      </c>
      <c r="BG187" s="56">
        <v>0</v>
      </c>
      <c r="BH187" s="56" t="s">
        <v>6543</v>
      </c>
      <c r="BI187" s="56">
        <v>225922</v>
      </c>
      <c r="BJ187" s="56" t="s">
        <v>6543</v>
      </c>
      <c r="BK187" s="56">
        <v>437785</v>
      </c>
      <c r="BL187" s="56">
        <v>280</v>
      </c>
      <c r="BM187" s="56">
        <v>520500</v>
      </c>
      <c r="BN187" s="56">
        <v>147883</v>
      </c>
      <c r="BO187" s="56">
        <v>28</v>
      </c>
      <c r="BP187" s="56">
        <v>1250515</v>
      </c>
      <c r="BQ187" s="56">
        <v>316312</v>
      </c>
      <c r="BR187" s="56">
        <v>205903</v>
      </c>
      <c r="BS187" s="56">
        <v>223333</v>
      </c>
      <c r="BT187" s="56">
        <v>160330</v>
      </c>
      <c r="BU187" s="56">
        <v>46757</v>
      </c>
      <c r="BV187" s="56">
        <v>636323</v>
      </c>
      <c r="BW187" s="56">
        <v>290500</v>
      </c>
      <c r="BX187" s="56">
        <v>1243135</v>
      </c>
      <c r="BY187" s="56">
        <v>452</v>
      </c>
      <c r="BZ187" s="56">
        <v>14814</v>
      </c>
      <c r="CA187" s="56">
        <v>8693</v>
      </c>
      <c r="CB187" s="56">
        <v>20586</v>
      </c>
      <c r="CC187" s="56">
        <v>2712</v>
      </c>
      <c r="CD187" s="56">
        <v>46805</v>
      </c>
      <c r="CE187" s="56">
        <v>47257</v>
      </c>
      <c r="CF187" s="56">
        <v>918</v>
      </c>
      <c r="CG187" s="56">
        <v>19452</v>
      </c>
      <c r="CH187" s="56">
        <v>6148</v>
      </c>
      <c r="CI187" s="56">
        <v>61273</v>
      </c>
      <c r="CJ187" s="56">
        <v>12536</v>
      </c>
      <c r="CK187" s="56">
        <v>8163</v>
      </c>
      <c r="CL187" s="56">
        <v>7032</v>
      </c>
      <c r="CM187" s="56">
        <v>2593572</v>
      </c>
      <c r="CN187" s="56">
        <v>0</v>
      </c>
      <c r="CO187" s="56">
        <v>86873</v>
      </c>
      <c r="CP187" s="56">
        <v>0</v>
      </c>
      <c r="CQ187" s="56">
        <v>87791</v>
      </c>
      <c r="CR187" s="56">
        <v>0</v>
      </c>
      <c r="CS187" s="56">
        <v>1326</v>
      </c>
      <c r="CT187" s="56">
        <v>259</v>
      </c>
      <c r="CU187" s="56">
        <v>40</v>
      </c>
      <c r="DA187" s="56">
        <v>1625</v>
      </c>
      <c r="DB187" s="56">
        <v>1625</v>
      </c>
      <c r="DC187" s="56">
        <v>42</v>
      </c>
      <c r="DD187" s="56">
        <v>144.69999999999999</v>
      </c>
      <c r="DE187" s="56">
        <v>186.7</v>
      </c>
      <c r="DF187" s="56">
        <v>78</v>
      </c>
      <c r="DG187" s="56">
        <v>2676</v>
      </c>
      <c r="DH187" s="56">
        <v>554100</v>
      </c>
      <c r="DI187" s="56">
        <v>359494</v>
      </c>
      <c r="DJ187" s="56">
        <v>504731</v>
      </c>
      <c r="DK187" s="56">
        <v>88628</v>
      </c>
      <c r="DL187" s="56">
        <v>1506953</v>
      </c>
      <c r="DM187" s="56">
        <v>28370</v>
      </c>
      <c r="DN187" s="56">
        <v>9124</v>
      </c>
      <c r="DO187" s="56">
        <v>34792</v>
      </c>
      <c r="DP187" s="56">
        <v>154100</v>
      </c>
      <c r="DQ187" s="56">
        <v>1290353</v>
      </c>
      <c r="DR187" s="56">
        <v>103762</v>
      </c>
      <c r="DS187" s="56">
        <v>6270</v>
      </c>
      <c r="DT187" s="56">
        <v>0</v>
      </c>
      <c r="DU187" s="56">
        <v>72286</v>
      </c>
      <c r="DV187" s="56">
        <v>252297</v>
      </c>
      <c r="DW187" s="56">
        <v>175172</v>
      </c>
      <c r="DX187" s="56">
        <v>62.54</v>
      </c>
      <c r="DY187" s="56">
        <v>73.77</v>
      </c>
      <c r="DZ187" s="56">
        <v>82.58</v>
      </c>
      <c r="EA187" s="56">
        <v>393013</v>
      </c>
      <c r="EB187" s="56" t="s">
        <v>554</v>
      </c>
      <c r="EC187" s="56" t="s">
        <v>55</v>
      </c>
      <c r="ED187" s="56">
        <v>101547</v>
      </c>
      <c r="EE187" s="56">
        <v>98</v>
      </c>
      <c r="EF187" s="56">
        <v>2506760</v>
      </c>
      <c r="EG187" s="56" t="s">
        <v>554</v>
      </c>
      <c r="EH187" s="56" t="s">
        <v>554</v>
      </c>
      <c r="EI187" s="56" t="s">
        <v>554</v>
      </c>
      <c r="EJ187" s="56">
        <v>7880310</v>
      </c>
      <c r="EK187" s="56" t="s">
        <v>554</v>
      </c>
      <c r="EL187" s="56" t="s">
        <v>554</v>
      </c>
      <c r="EM187" s="56">
        <v>7020730</v>
      </c>
      <c r="EN187" s="56">
        <v>1379236</v>
      </c>
      <c r="EO187" s="56">
        <v>15328.4</v>
      </c>
      <c r="EP187" s="56">
        <v>123185.02</v>
      </c>
      <c r="EQ187" s="56">
        <v>79364.850000000006</v>
      </c>
      <c r="ER187" s="56">
        <v>92850.64</v>
      </c>
      <c r="ES187" s="56">
        <v>20561.98</v>
      </c>
      <c r="ET187" s="56">
        <v>56566.18</v>
      </c>
      <c r="EU187" s="56">
        <v>39763.53</v>
      </c>
      <c r="EV187" s="56">
        <v>2104.7399999999998</v>
      </c>
      <c r="EW187" s="56">
        <v>1018.59</v>
      </c>
      <c r="EX187" s="56">
        <v>49820.4</v>
      </c>
      <c r="EY187" s="56">
        <v>27648</v>
      </c>
      <c r="EZ187" s="56">
        <v>68278</v>
      </c>
      <c r="FA187" s="56">
        <v>2750</v>
      </c>
      <c r="FB187" s="56">
        <v>0</v>
      </c>
      <c r="FC187" s="56">
        <v>29726</v>
      </c>
      <c r="FD187" s="56">
        <v>0</v>
      </c>
      <c r="FE187" s="56">
        <v>111</v>
      </c>
      <c r="FF187" s="56">
        <v>609077.33000000007</v>
      </c>
      <c r="FG187" s="56">
        <v>500000</v>
      </c>
      <c r="FH187" s="56">
        <v>309922</v>
      </c>
      <c r="FI187" s="56">
        <v>91746</v>
      </c>
      <c r="FJ187" s="56">
        <v>7115</v>
      </c>
      <c r="FK187" s="56">
        <v>0</v>
      </c>
      <c r="FL187" s="56">
        <v>9917826.3300000001</v>
      </c>
      <c r="FM187" s="56">
        <v>49173</v>
      </c>
      <c r="FN187" s="56">
        <v>698</v>
      </c>
      <c r="FO187" s="56">
        <v>72054</v>
      </c>
      <c r="FP187" s="56">
        <v>9125</v>
      </c>
      <c r="FQ187" s="56">
        <v>0</v>
      </c>
      <c r="FR187" s="56">
        <v>24100</v>
      </c>
      <c r="FS187" s="56">
        <v>0</v>
      </c>
      <c r="FT187" s="56">
        <v>104018</v>
      </c>
      <c r="FU187" s="56">
        <v>148453</v>
      </c>
      <c r="FV187" s="56">
        <v>407621</v>
      </c>
      <c r="FW187" s="56">
        <v>9510205.3300000001</v>
      </c>
      <c r="FX187" s="56">
        <v>694266</v>
      </c>
      <c r="FY187" s="56">
        <v>7417000</v>
      </c>
      <c r="FZ187" s="56">
        <v>1117000</v>
      </c>
      <c r="GA187" s="56">
        <v>680000</v>
      </c>
      <c r="GB187" s="56">
        <v>982000</v>
      </c>
      <c r="GC187" s="56">
        <v>10196000</v>
      </c>
      <c r="GD187" s="56">
        <v>668000</v>
      </c>
      <c r="GE187" s="56">
        <v>9528000</v>
      </c>
      <c r="GF187" s="56">
        <v>695000</v>
      </c>
      <c r="GG187" s="56" t="s">
        <v>554</v>
      </c>
      <c r="GH187" s="56" t="s">
        <v>554</v>
      </c>
      <c r="GI187" s="56" t="s">
        <v>554</v>
      </c>
      <c r="GJ187" s="56" t="s">
        <v>554</v>
      </c>
      <c r="GK187" s="56" t="s">
        <v>554</v>
      </c>
      <c r="GL187" s="56" t="s">
        <v>554</v>
      </c>
      <c r="GM187" s="56" t="s">
        <v>554</v>
      </c>
      <c r="GN187" s="56" t="s">
        <v>554</v>
      </c>
      <c r="GO187" s="56" t="s">
        <v>554</v>
      </c>
      <c r="GP187" s="56" t="s">
        <v>554</v>
      </c>
      <c r="GQ187" s="56" t="s">
        <v>554</v>
      </c>
      <c r="GR187" s="56" t="s">
        <v>554</v>
      </c>
      <c r="GS187" s="56" t="s">
        <v>554</v>
      </c>
      <c r="GT187" s="56" t="s">
        <v>554</v>
      </c>
      <c r="GU187" s="56" t="s">
        <v>7507</v>
      </c>
      <c r="GW187" s="56">
        <v>31</v>
      </c>
      <c r="GX187" s="56">
        <v>0</v>
      </c>
      <c r="GY187" s="56">
        <v>31</v>
      </c>
      <c r="GZ187" s="56">
        <v>0</v>
      </c>
      <c r="HA187" s="56">
        <v>0</v>
      </c>
      <c r="HB187" s="56">
        <v>0</v>
      </c>
    </row>
    <row r="188" spans="1:210" ht="12.75" customHeight="1" x14ac:dyDescent="0.3">
      <c r="A188" s="397" t="s">
        <v>728</v>
      </c>
      <c r="B188" s="423">
        <v>31</v>
      </c>
      <c r="C188" s="397" t="s">
        <v>729</v>
      </c>
      <c r="D188" s="397" t="s">
        <v>5919</v>
      </c>
      <c r="E188" s="56" t="s">
        <v>3018</v>
      </c>
      <c r="F188" s="398" t="s">
        <v>900</v>
      </c>
      <c r="G188" s="397">
        <v>43.5</v>
      </c>
      <c r="H188" s="397">
        <v>0</v>
      </c>
      <c r="I188" s="56" t="s">
        <v>6476</v>
      </c>
      <c r="J188" s="56" t="s">
        <v>38</v>
      </c>
      <c r="L188" s="56" t="s">
        <v>199</v>
      </c>
      <c r="M188" s="56">
        <v>0</v>
      </c>
      <c r="N188" s="56">
        <v>0</v>
      </c>
      <c r="O188" s="56">
        <v>0</v>
      </c>
      <c r="P188" s="56">
        <v>6</v>
      </c>
      <c r="Q188" s="56">
        <v>0</v>
      </c>
      <c r="R188" s="56">
        <v>1</v>
      </c>
      <c r="S188" s="56">
        <v>0</v>
      </c>
      <c r="T188" s="56">
        <v>0</v>
      </c>
      <c r="U188" s="56">
        <v>0</v>
      </c>
      <c r="V188" s="56">
        <v>1</v>
      </c>
      <c r="W188" s="56">
        <v>0</v>
      </c>
      <c r="X188" s="56">
        <v>0</v>
      </c>
      <c r="Y188" s="56">
        <v>0</v>
      </c>
      <c r="Z188" s="56">
        <v>0</v>
      </c>
      <c r="AA188" s="56">
        <v>8</v>
      </c>
      <c r="AB188" s="56">
        <v>0</v>
      </c>
      <c r="AC188" s="56">
        <v>0</v>
      </c>
      <c r="AD188" s="56">
        <v>0</v>
      </c>
      <c r="AE188" s="56">
        <v>0</v>
      </c>
      <c r="AF188" s="56">
        <v>0</v>
      </c>
      <c r="AG188" s="56">
        <v>0</v>
      </c>
      <c r="AH188" s="56">
        <v>0</v>
      </c>
      <c r="AI188" s="56">
        <v>0</v>
      </c>
      <c r="AJ188" s="56">
        <v>0</v>
      </c>
      <c r="AK188" s="56">
        <v>0</v>
      </c>
      <c r="AL188" s="56">
        <v>0</v>
      </c>
      <c r="AM188" s="56">
        <v>0</v>
      </c>
      <c r="AN188" s="56">
        <v>0</v>
      </c>
      <c r="AO188" s="56">
        <v>0</v>
      </c>
      <c r="AP188" s="56">
        <v>0</v>
      </c>
      <c r="AQ188" s="56">
        <v>0</v>
      </c>
      <c r="AR188" s="56">
        <v>0</v>
      </c>
      <c r="AS188" s="56">
        <v>0</v>
      </c>
      <c r="AT188" s="56">
        <v>6</v>
      </c>
      <c r="AU188" s="56">
        <v>0</v>
      </c>
      <c r="AV188" s="56">
        <v>1</v>
      </c>
      <c r="AW188" s="56">
        <v>0</v>
      </c>
      <c r="AX188" s="56">
        <v>0</v>
      </c>
      <c r="AY188" s="56">
        <v>0</v>
      </c>
      <c r="AZ188" s="56">
        <v>1</v>
      </c>
      <c r="BA188" s="56">
        <v>0</v>
      </c>
      <c r="BB188" s="56">
        <v>0</v>
      </c>
      <c r="BC188" s="56">
        <v>0</v>
      </c>
      <c r="BD188" s="56">
        <v>0</v>
      </c>
      <c r="BE188" s="56">
        <v>8</v>
      </c>
      <c r="BF188" s="56">
        <v>0</v>
      </c>
      <c r="BG188" s="56">
        <v>0</v>
      </c>
      <c r="BH188" s="56" t="s">
        <v>6982</v>
      </c>
      <c r="BI188" s="56">
        <v>117939</v>
      </c>
      <c r="BJ188" s="56" t="s">
        <v>200</v>
      </c>
      <c r="BK188" s="56">
        <v>91549</v>
      </c>
      <c r="BL188" s="56">
        <v>71</v>
      </c>
      <c r="BM188" s="56">
        <v>152171</v>
      </c>
      <c r="BN188" s="56">
        <v>32194</v>
      </c>
      <c r="BO188" s="56">
        <v>8</v>
      </c>
      <c r="BP188" s="56">
        <v>222589</v>
      </c>
      <c r="BQ188" s="56">
        <v>30429</v>
      </c>
      <c r="BR188" s="56">
        <v>77455</v>
      </c>
      <c r="BS188" s="56">
        <v>58256</v>
      </c>
      <c r="BT188" s="56">
        <v>36543</v>
      </c>
      <c r="BU188" s="56">
        <v>13794</v>
      </c>
      <c r="BV188" s="56">
        <v>186048</v>
      </c>
      <c r="BW188" s="56">
        <v>0</v>
      </c>
      <c r="BX188" s="56">
        <v>216477</v>
      </c>
      <c r="BY188" s="56">
        <v>280</v>
      </c>
      <c r="BZ188" s="56">
        <v>14246</v>
      </c>
      <c r="CA188" s="56">
        <v>5012</v>
      </c>
      <c r="CB188" s="56">
        <v>4561</v>
      </c>
      <c r="CC188" s="56">
        <v>1559</v>
      </c>
      <c r="CD188" s="56">
        <v>25378</v>
      </c>
      <c r="CE188" s="56">
        <v>25658</v>
      </c>
      <c r="CF188" s="56">
        <v>43</v>
      </c>
      <c r="CG188" s="56">
        <v>8385</v>
      </c>
      <c r="CH188" s="56">
        <v>506</v>
      </c>
      <c r="CI188" s="56">
        <v>3010</v>
      </c>
      <c r="CJ188" s="56">
        <v>1683</v>
      </c>
      <c r="CK188" s="56">
        <v>46</v>
      </c>
      <c r="CL188" s="56">
        <v>2162</v>
      </c>
      <c r="CM188" s="56">
        <v>0</v>
      </c>
      <c r="CN188" s="56">
        <v>2</v>
      </c>
      <c r="CO188" s="56">
        <v>11901</v>
      </c>
      <c r="CP188" s="56">
        <v>0</v>
      </c>
      <c r="CQ188" s="56">
        <v>11944</v>
      </c>
      <c r="CR188" s="56">
        <v>0</v>
      </c>
      <c r="CS188" s="56">
        <v>1077</v>
      </c>
      <c r="CT188" s="56">
        <v>8</v>
      </c>
      <c r="CU188" s="56">
        <v>598</v>
      </c>
      <c r="DA188" s="56">
        <v>1683</v>
      </c>
      <c r="DB188" s="56">
        <v>1683</v>
      </c>
      <c r="DC188" s="56">
        <v>10.5</v>
      </c>
      <c r="DD188" s="56">
        <v>48</v>
      </c>
      <c r="DE188" s="56">
        <v>58.5</v>
      </c>
      <c r="DF188" s="56">
        <v>37</v>
      </c>
      <c r="DG188" s="56">
        <v>402.5</v>
      </c>
      <c r="DH188" s="56">
        <v>313733</v>
      </c>
      <c r="DI188" s="56">
        <v>103555</v>
      </c>
      <c r="DJ188" s="56">
        <v>143883</v>
      </c>
      <c r="DK188" s="56">
        <v>28964</v>
      </c>
      <c r="DL188" s="56">
        <v>590135</v>
      </c>
      <c r="DM188" s="56">
        <v>25837</v>
      </c>
      <c r="DN188" s="56">
        <v>1271</v>
      </c>
      <c r="DO188" s="56">
        <v>5183</v>
      </c>
      <c r="DP188" s="56">
        <v>4711</v>
      </c>
      <c r="DQ188" s="56">
        <v>30332</v>
      </c>
      <c r="DR188" s="56">
        <v>10449</v>
      </c>
      <c r="DS188" s="56">
        <v>0</v>
      </c>
      <c r="DT188" s="56">
        <v>3</v>
      </c>
      <c r="DU188" s="56">
        <v>32291</v>
      </c>
      <c r="DV188" s="56">
        <v>49390</v>
      </c>
      <c r="DW188" s="56" t="s">
        <v>554</v>
      </c>
      <c r="DX188" s="56">
        <v>65</v>
      </c>
      <c r="DY188" s="56">
        <v>72</v>
      </c>
      <c r="DZ188" s="56">
        <v>80</v>
      </c>
      <c r="EA188" s="56" t="s">
        <v>554</v>
      </c>
      <c r="EB188" s="56" t="s">
        <v>554</v>
      </c>
      <c r="EC188" s="56" t="s">
        <v>55</v>
      </c>
      <c r="ED188" s="56">
        <v>22150</v>
      </c>
      <c r="EE188" s="56">
        <v>289</v>
      </c>
      <c r="EF188" s="56">
        <v>462391</v>
      </c>
      <c r="EG188" s="56">
        <v>0</v>
      </c>
      <c r="EH188" s="56" t="s">
        <v>55</v>
      </c>
      <c r="EI188" s="56">
        <v>7</v>
      </c>
      <c r="EJ188" s="56">
        <v>208117</v>
      </c>
      <c r="EK188" s="56">
        <v>4</v>
      </c>
      <c r="EL188" s="56">
        <v>4</v>
      </c>
      <c r="EM188" s="56">
        <v>1657417</v>
      </c>
      <c r="EN188" s="56">
        <v>340619</v>
      </c>
      <c r="EO188" s="56">
        <v>3126.16</v>
      </c>
      <c r="EP188" s="56">
        <v>110031.34000000001</v>
      </c>
      <c r="EQ188" s="56">
        <v>43859.57</v>
      </c>
      <c r="ER188" s="56">
        <v>22533.79</v>
      </c>
      <c r="ES188" s="56">
        <v>9911.08</v>
      </c>
      <c r="ET188" s="56">
        <v>11204.630000000001</v>
      </c>
      <c r="EU188" s="56">
        <v>38110</v>
      </c>
      <c r="EV188" s="56">
        <v>193.23</v>
      </c>
      <c r="EW188" s="56">
        <v>7112</v>
      </c>
      <c r="EX188" s="56">
        <v>1708</v>
      </c>
      <c r="EY188" s="56">
        <v>7264</v>
      </c>
      <c r="EZ188" s="56">
        <v>6365</v>
      </c>
      <c r="FA188" s="56">
        <v>0</v>
      </c>
      <c r="FB188" s="56">
        <v>0</v>
      </c>
      <c r="FC188" s="56">
        <v>5572</v>
      </c>
      <c r="FD188" s="56">
        <v>0</v>
      </c>
      <c r="FE188" s="56">
        <v>0</v>
      </c>
      <c r="FF188" s="56">
        <v>266990.80000000005</v>
      </c>
      <c r="FG188" s="56">
        <v>62955</v>
      </c>
      <c r="FH188" s="56">
        <v>90208</v>
      </c>
      <c r="FI188" s="56">
        <v>8885</v>
      </c>
      <c r="FJ188" s="56">
        <v>0</v>
      </c>
      <c r="FK188" s="56">
        <v>530992</v>
      </c>
      <c r="FL188" s="56">
        <v>2958066.8</v>
      </c>
      <c r="FM188" s="56">
        <v>20081</v>
      </c>
      <c r="FN188" s="56">
        <v>190</v>
      </c>
      <c r="FO188" s="56">
        <v>4590</v>
      </c>
      <c r="FP188" s="56">
        <v>4605</v>
      </c>
      <c r="FQ188" s="56">
        <v>0</v>
      </c>
      <c r="FR188" s="56">
        <v>59312</v>
      </c>
      <c r="FS188" s="56">
        <v>0</v>
      </c>
      <c r="FT188" s="56">
        <v>56248</v>
      </c>
      <c r="FU188" s="56">
        <v>7638</v>
      </c>
      <c r="FV188" s="56">
        <v>152664</v>
      </c>
      <c r="FW188" s="56">
        <v>2805402.8</v>
      </c>
      <c r="FX188" s="56">
        <v>279776</v>
      </c>
      <c r="FY188" s="56">
        <v>1712190</v>
      </c>
      <c r="FZ188" s="56">
        <v>272670</v>
      </c>
      <c r="GA188" s="56">
        <v>260440</v>
      </c>
      <c r="GB188" s="56">
        <v>744111</v>
      </c>
      <c r="GC188" s="56">
        <v>2989411</v>
      </c>
      <c r="GD188" s="56">
        <v>112900</v>
      </c>
      <c r="GE188" s="56">
        <v>2876511</v>
      </c>
      <c r="GF188" s="56">
        <v>279780</v>
      </c>
      <c r="GG188" s="56">
        <v>0</v>
      </c>
      <c r="GH188" s="56">
        <v>0</v>
      </c>
      <c r="GI188" s="56">
        <v>0</v>
      </c>
      <c r="GJ188" s="56">
        <v>0</v>
      </c>
      <c r="GK188" s="56">
        <v>0</v>
      </c>
      <c r="GL188" s="56">
        <v>3632</v>
      </c>
      <c r="GM188" s="56">
        <v>3632</v>
      </c>
      <c r="GN188" s="56" t="s">
        <v>554</v>
      </c>
      <c r="GO188" s="56" t="s">
        <v>554</v>
      </c>
      <c r="GP188" s="56" t="s">
        <v>554</v>
      </c>
      <c r="GQ188" s="56" t="s">
        <v>554</v>
      </c>
      <c r="GR188" s="56" t="s">
        <v>7508</v>
      </c>
      <c r="GS188" s="56" t="s">
        <v>554</v>
      </c>
      <c r="GT188" s="56" t="s">
        <v>554</v>
      </c>
      <c r="GU188" s="56" t="s">
        <v>7509</v>
      </c>
      <c r="GW188" s="56">
        <v>8</v>
      </c>
      <c r="GX188" s="56">
        <v>0</v>
      </c>
      <c r="GY188" s="56">
        <v>0</v>
      </c>
      <c r="GZ188" s="56">
        <v>0</v>
      </c>
      <c r="HA188" s="56">
        <v>8</v>
      </c>
      <c r="HB188" s="56">
        <v>0</v>
      </c>
    </row>
    <row r="189" spans="1:210" ht="12.75" customHeight="1" x14ac:dyDescent="0.3">
      <c r="A189" s="397" t="s">
        <v>728</v>
      </c>
      <c r="B189" s="423">
        <v>32</v>
      </c>
      <c r="C189" s="397" t="s">
        <v>729</v>
      </c>
      <c r="D189" s="397" t="s">
        <v>5920</v>
      </c>
      <c r="E189" s="56" t="s">
        <v>3019</v>
      </c>
      <c r="F189" s="398" t="s">
        <v>900</v>
      </c>
      <c r="G189" s="397">
        <v>29</v>
      </c>
      <c r="H189" s="397">
        <v>0</v>
      </c>
      <c r="I189" s="56" t="s">
        <v>810</v>
      </c>
      <c r="J189" s="56" t="s">
        <v>38</v>
      </c>
      <c r="L189" s="56" t="s">
        <v>201</v>
      </c>
      <c r="M189" s="56">
        <v>0</v>
      </c>
      <c r="N189" s="56">
        <v>0</v>
      </c>
      <c r="O189" s="56">
        <v>1</v>
      </c>
      <c r="P189" s="56">
        <v>4</v>
      </c>
      <c r="Q189" s="56">
        <v>9</v>
      </c>
      <c r="R189" s="56">
        <v>4</v>
      </c>
      <c r="S189" s="56">
        <v>0</v>
      </c>
      <c r="T189" s="56">
        <v>2</v>
      </c>
      <c r="U189" s="56">
        <v>1</v>
      </c>
      <c r="V189" s="56">
        <v>2</v>
      </c>
      <c r="W189" s="56">
        <v>12</v>
      </c>
      <c r="X189" s="56">
        <v>2</v>
      </c>
      <c r="Y189" s="56">
        <v>0</v>
      </c>
      <c r="Z189" s="56">
        <v>0</v>
      </c>
      <c r="AA189" s="56">
        <v>37</v>
      </c>
      <c r="AB189" s="56">
        <v>0</v>
      </c>
      <c r="AC189" s="56">
        <v>0</v>
      </c>
      <c r="AD189" s="56">
        <v>0</v>
      </c>
      <c r="AE189" s="56">
        <v>0</v>
      </c>
      <c r="AF189" s="56">
        <v>0</v>
      </c>
      <c r="AG189" s="56">
        <v>0</v>
      </c>
      <c r="AH189" s="56">
        <v>0</v>
      </c>
      <c r="AI189" s="56">
        <v>0</v>
      </c>
      <c r="AJ189" s="56">
        <v>0</v>
      </c>
      <c r="AK189" s="56">
        <v>0</v>
      </c>
      <c r="AL189" s="56">
        <v>0</v>
      </c>
      <c r="AM189" s="56">
        <v>0</v>
      </c>
      <c r="AN189" s="56">
        <v>0</v>
      </c>
      <c r="AO189" s="56">
        <v>0</v>
      </c>
      <c r="AP189" s="56">
        <v>0</v>
      </c>
      <c r="AQ189" s="56">
        <v>0</v>
      </c>
      <c r="AR189" s="56">
        <v>0</v>
      </c>
      <c r="AS189" s="56">
        <v>1</v>
      </c>
      <c r="AT189" s="56">
        <v>4</v>
      </c>
      <c r="AU189" s="56">
        <v>9</v>
      </c>
      <c r="AV189" s="56">
        <v>4</v>
      </c>
      <c r="AW189" s="56">
        <v>0</v>
      </c>
      <c r="AX189" s="56">
        <v>2</v>
      </c>
      <c r="AY189" s="56">
        <v>1</v>
      </c>
      <c r="AZ189" s="56">
        <v>2</v>
      </c>
      <c r="BA189" s="56">
        <v>12</v>
      </c>
      <c r="BB189" s="56">
        <v>2</v>
      </c>
      <c r="BC189" s="56">
        <v>0</v>
      </c>
      <c r="BD189" s="56">
        <v>0</v>
      </c>
      <c r="BE189" s="56">
        <v>37</v>
      </c>
      <c r="BF189" s="56">
        <v>0</v>
      </c>
      <c r="BG189" s="56">
        <v>0</v>
      </c>
      <c r="BH189" s="56" t="s">
        <v>1354</v>
      </c>
      <c r="BI189" s="56">
        <v>120352</v>
      </c>
      <c r="BJ189" s="56" t="s">
        <v>1354</v>
      </c>
      <c r="BK189" s="56">
        <v>167596</v>
      </c>
      <c r="BL189" s="56" t="s">
        <v>554</v>
      </c>
      <c r="BM189" s="56">
        <v>449743</v>
      </c>
      <c r="BN189" s="56">
        <v>110118</v>
      </c>
      <c r="BO189" s="56">
        <v>35</v>
      </c>
      <c r="BP189" s="56">
        <v>475943</v>
      </c>
      <c r="BQ189" s="56">
        <v>38620</v>
      </c>
      <c r="BR189" s="56">
        <v>129544</v>
      </c>
      <c r="BS189" s="56">
        <v>49798</v>
      </c>
      <c r="BT189" s="56">
        <v>114083</v>
      </c>
      <c r="BU189" s="56">
        <v>97719</v>
      </c>
      <c r="BV189" s="56">
        <v>391144</v>
      </c>
      <c r="BW189" s="56">
        <v>35675</v>
      </c>
      <c r="BX189" s="56">
        <v>465439</v>
      </c>
      <c r="BY189" s="56">
        <v>761</v>
      </c>
      <c r="BZ189" s="56">
        <v>15627</v>
      </c>
      <c r="CA189" s="56">
        <v>3581</v>
      </c>
      <c r="CB189" s="56">
        <v>9670</v>
      </c>
      <c r="CC189" s="56">
        <v>1916</v>
      </c>
      <c r="CD189" s="56">
        <v>30794</v>
      </c>
      <c r="CE189" s="56">
        <v>31555</v>
      </c>
      <c r="CF189" s="56">
        <v>0</v>
      </c>
      <c r="CG189" s="56">
        <v>14312</v>
      </c>
      <c r="CH189" s="56">
        <v>2914</v>
      </c>
      <c r="CI189" s="56">
        <v>666</v>
      </c>
      <c r="CJ189" s="56">
        <v>3067</v>
      </c>
      <c r="CK189" s="56">
        <v>68</v>
      </c>
      <c r="CL189" s="56">
        <v>2315</v>
      </c>
      <c r="CM189" s="56">
        <v>0</v>
      </c>
      <c r="CN189" s="56">
        <v>0</v>
      </c>
      <c r="CO189" s="56">
        <v>17892</v>
      </c>
      <c r="CP189" s="56">
        <v>1018</v>
      </c>
      <c r="CQ189" s="56">
        <v>18910</v>
      </c>
      <c r="CR189" s="56">
        <v>0</v>
      </c>
      <c r="CS189" s="56">
        <v>1330</v>
      </c>
      <c r="CT189" s="56">
        <v>13</v>
      </c>
      <c r="CU189" s="56">
        <v>5</v>
      </c>
      <c r="DA189" s="56">
        <v>1348</v>
      </c>
      <c r="DB189" s="56">
        <v>1348</v>
      </c>
      <c r="DC189" s="56">
        <v>9</v>
      </c>
      <c r="DD189" s="56" t="s">
        <v>554</v>
      </c>
      <c r="DE189" s="56" t="s">
        <v>554</v>
      </c>
      <c r="DF189" s="56">
        <v>68</v>
      </c>
      <c r="DG189" s="56">
        <v>2275</v>
      </c>
      <c r="DH189" s="56">
        <v>568432</v>
      </c>
      <c r="DI189" s="56">
        <v>135877</v>
      </c>
      <c r="DJ189" s="56">
        <v>357035</v>
      </c>
      <c r="DK189" s="56">
        <v>133148</v>
      </c>
      <c r="DL189" s="56">
        <v>1194492</v>
      </c>
      <c r="DM189" s="56">
        <v>40079</v>
      </c>
      <c r="DN189" s="56">
        <v>8135</v>
      </c>
      <c r="DO189" s="56">
        <v>40</v>
      </c>
      <c r="DP189" s="56">
        <v>12449</v>
      </c>
      <c r="DQ189" s="56">
        <v>97796</v>
      </c>
      <c r="DR189" s="56">
        <v>18029</v>
      </c>
      <c r="DS189" s="56">
        <v>0</v>
      </c>
      <c r="DT189" s="56">
        <v>0</v>
      </c>
      <c r="DU189" s="56">
        <v>48254</v>
      </c>
      <c r="DV189" s="56">
        <v>121299</v>
      </c>
      <c r="DW189" s="56" t="s">
        <v>554</v>
      </c>
      <c r="DX189" s="56">
        <v>46.42</v>
      </c>
      <c r="DY189" s="56">
        <v>67</v>
      </c>
      <c r="DZ189" s="56">
        <v>77</v>
      </c>
      <c r="EA189" s="56">
        <v>157118</v>
      </c>
      <c r="EB189" s="56" t="s">
        <v>554</v>
      </c>
      <c r="EC189" s="56" t="s">
        <v>54</v>
      </c>
      <c r="ED189" s="56">
        <v>40077</v>
      </c>
      <c r="EE189" s="56">
        <v>231</v>
      </c>
      <c r="EF189" s="56">
        <v>1216088</v>
      </c>
      <c r="EG189" s="56" t="s">
        <v>554</v>
      </c>
      <c r="EH189" s="56" t="s">
        <v>55</v>
      </c>
      <c r="EI189" s="56">
        <v>33</v>
      </c>
      <c r="EJ189" s="56">
        <v>183026</v>
      </c>
      <c r="EK189" s="56">
        <v>0</v>
      </c>
      <c r="EL189" s="56">
        <v>78</v>
      </c>
      <c r="EM189" s="56">
        <v>3790832</v>
      </c>
      <c r="EN189" s="56">
        <v>519207</v>
      </c>
      <c r="EO189" s="56">
        <v>5946</v>
      </c>
      <c r="EP189" s="56">
        <v>104254</v>
      </c>
      <c r="EQ189" s="56">
        <v>23054</v>
      </c>
      <c r="ER189" s="56">
        <v>41656</v>
      </c>
      <c r="ES189" s="56">
        <v>8506</v>
      </c>
      <c r="ET189" s="56">
        <v>476</v>
      </c>
      <c r="EU189" s="56">
        <v>49195</v>
      </c>
      <c r="EV189" s="56">
        <v>793</v>
      </c>
      <c r="EW189" s="56">
        <v>531</v>
      </c>
      <c r="EX189" s="56">
        <v>4973</v>
      </c>
      <c r="EY189" s="56">
        <v>9656.58</v>
      </c>
      <c r="EZ189" s="56">
        <v>8102</v>
      </c>
      <c r="FA189" s="56">
        <v>0</v>
      </c>
      <c r="FB189" s="56">
        <v>0</v>
      </c>
      <c r="FC189" s="56">
        <v>0</v>
      </c>
      <c r="FD189" s="56">
        <v>0</v>
      </c>
      <c r="FE189" s="56">
        <v>2537</v>
      </c>
      <c r="FF189" s="56">
        <v>259679.58</v>
      </c>
      <c r="FG189" s="56">
        <v>1190</v>
      </c>
      <c r="FH189" s="56">
        <v>196540</v>
      </c>
      <c r="FI189" s="56">
        <v>71197</v>
      </c>
      <c r="FJ189" s="56">
        <v>31243</v>
      </c>
      <c r="FK189" s="56">
        <v>12030</v>
      </c>
      <c r="FL189" s="56">
        <v>4881918.58</v>
      </c>
      <c r="FM189" s="56">
        <v>26119</v>
      </c>
      <c r="FN189" s="56">
        <v>0</v>
      </c>
      <c r="FO189" s="56">
        <v>900</v>
      </c>
      <c r="FP189" s="56">
        <v>0</v>
      </c>
      <c r="FQ189" s="56">
        <v>0</v>
      </c>
      <c r="FR189" s="56">
        <v>114393</v>
      </c>
      <c r="FS189" s="56">
        <v>0</v>
      </c>
      <c r="FT189" s="56">
        <v>94809</v>
      </c>
      <c r="FU189" s="56">
        <v>0</v>
      </c>
      <c r="FV189" s="56">
        <v>236221</v>
      </c>
      <c r="FW189" s="56">
        <v>4645697.58</v>
      </c>
      <c r="FX189" s="56">
        <v>1675428</v>
      </c>
      <c r="FY189" s="56">
        <v>3702840</v>
      </c>
      <c r="FZ189" s="56">
        <v>681071</v>
      </c>
      <c r="GA189" s="56">
        <v>530051</v>
      </c>
      <c r="GB189" s="56">
        <v>233340</v>
      </c>
      <c r="GC189" s="56">
        <v>5147302</v>
      </c>
      <c r="GD189" s="56">
        <v>267722</v>
      </c>
      <c r="GE189" s="56">
        <v>4879580</v>
      </c>
      <c r="GF189" s="56">
        <v>1851983</v>
      </c>
      <c r="GG189" s="56">
        <v>0</v>
      </c>
      <c r="GH189" s="56">
        <v>0</v>
      </c>
      <c r="GI189" s="56">
        <v>0</v>
      </c>
      <c r="GJ189" s="56">
        <v>0</v>
      </c>
      <c r="GK189" s="56">
        <v>0</v>
      </c>
      <c r="GL189" s="56">
        <v>0</v>
      </c>
      <c r="GM189" s="56">
        <v>0</v>
      </c>
      <c r="GN189" s="56" t="s">
        <v>554</v>
      </c>
      <c r="GO189" s="56" t="s">
        <v>3487</v>
      </c>
      <c r="GP189" s="56" t="s">
        <v>554</v>
      </c>
      <c r="GQ189" s="56" t="s">
        <v>554</v>
      </c>
      <c r="GR189" s="56">
        <v>0</v>
      </c>
      <c r="GS189" s="56" t="s">
        <v>554</v>
      </c>
      <c r="GT189" s="56" t="s">
        <v>554</v>
      </c>
      <c r="GU189" s="56" t="s">
        <v>7510</v>
      </c>
      <c r="GW189" s="56">
        <v>37</v>
      </c>
      <c r="GX189" s="56">
        <v>0</v>
      </c>
      <c r="GY189" s="56">
        <v>6</v>
      </c>
      <c r="GZ189" s="56">
        <v>0</v>
      </c>
      <c r="HA189" s="56">
        <v>31</v>
      </c>
      <c r="HB189" s="56">
        <v>0</v>
      </c>
    </row>
    <row r="190" spans="1:210" ht="12.75" customHeight="1" x14ac:dyDescent="0.3">
      <c r="A190" s="397" t="s">
        <v>728</v>
      </c>
      <c r="B190" s="423">
        <v>33</v>
      </c>
      <c r="C190" s="397" t="s">
        <v>729</v>
      </c>
      <c r="D190" s="397" t="s">
        <v>5921</v>
      </c>
      <c r="E190" s="56" t="s">
        <v>3020</v>
      </c>
      <c r="F190" s="398" t="s">
        <v>900</v>
      </c>
      <c r="G190" s="397">
        <v>43</v>
      </c>
      <c r="H190" s="397">
        <v>0</v>
      </c>
      <c r="I190" s="56" t="s">
        <v>6476</v>
      </c>
      <c r="J190" s="56" t="s">
        <v>38</v>
      </c>
      <c r="L190" s="56" t="s">
        <v>202</v>
      </c>
      <c r="M190" s="56">
        <v>1</v>
      </c>
      <c r="N190" s="56">
        <v>2</v>
      </c>
      <c r="O190" s="56">
        <v>1</v>
      </c>
      <c r="P190" s="56">
        <v>20</v>
      </c>
      <c r="Q190" s="56">
        <v>9</v>
      </c>
      <c r="R190" s="56">
        <v>0</v>
      </c>
      <c r="S190" s="56">
        <v>0</v>
      </c>
      <c r="T190" s="56">
        <v>0</v>
      </c>
      <c r="U190" s="56">
        <v>0</v>
      </c>
      <c r="V190" s="56">
        <v>0</v>
      </c>
      <c r="W190" s="56">
        <v>0</v>
      </c>
      <c r="X190" s="56">
        <v>0</v>
      </c>
      <c r="Y190" s="56">
        <v>0</v>
      </c>
      <c r="Z190" s="56">
        <v>0</v>
      </c>
      <c r="AA190" s="56">
        <v>33</v>
      </c>
      <c r="AB190" s="56">
        <v>0</v>
      </c>
      <c r="AC190" s="56">
        <v>0</v>
      </c>
      <c r="AD190" s="56">
        <v>0</v>
      </c>
      <c r="AE190" s="56">
        <v>0</v>
      </c>
      <c r="AF190" s="56">
        <v>0</v>
      </c>
      <c r="AG190" s="56">
        <v>0</v>
      </c>
      <c r="AH190" s="56">
        <v>0</v>
      </c>
      <c r="AI190" s="56">
        <v>0</v>
      </c>
      <c r="AJ190" s="56">
        <v>0</v>
      </c>
      <c r="AK190" s="56">
        <v>0</v>
      </c>
      <c r="AL190" s="56">
        <v>0</v>
      </c>
      <c r="AM190" s="56">
        <v>0</v>
      </c>
      <c r="AN190" s="56">
        <v>0</v>
      </c>
      <c r="AO190" s="56">
        <v>0</v>
      </c>
      <c r="AP190" s="56">
        <v>0</v>
      </c>
      <c r="AQ190" s="56">
        <v>1</v>
      </c>
      <c r="AR190" s="56">
        <v>2</v>
      </c>
      <c r="AS190" s="56">
        <v>1</v>
      </c>
      <c r="AT190" s="56">
        <v>20</v>
      </c>
      <c r="AU190" s="56">
        <v>9</v>
      </c>
      <c r="AV190" s="56">
        <v>0</v>
      </c>
      <c r="AW190" s="56">
        <v>0</v>
      </c>
      <c r="AX190" s="56">
        <v>0</v>
      </c>
      <c r="AY190" s="56">
        <v>0</v>
      </c>
      <c r="AZ190" s="56">
        <v>0</v>
      </c>
      <c r="BA190" s="56">
        <v>0</v>
      </c>
      <c r="BB190" s="56">
        <v>0</v>
      </c>
      <c r="BC190" s="56">
        <v>0</v>
      </c>
      <c r="BD190" s="56">
        <v>0</v>
      </c>
      <c r="BE190" s="56">
        <v>33</v>
      </c>
      <c r="BF190" s="56">
        <v>0</v>
      </c>
      <c r="BG190" s="56">
        <v>0</v>
      </c>
      <c r="BH190" s="56" t="s">
        <v>3468</v>
      </c>
      <c r="BI190" s="56">
        <v>167816</v>
      </c>
      <c r="BJ190" s="56" t="s">
        <v>3469</v>
      </c>
      <c r="BK190" s="56">
        <v>471893</v>
      </c>
      <c r="BL190" s="56">
        <v>640</v>
      </c>
      <c r="BM190" s="56">
        <v>1662072</v>
      </c>
      <c r="BN190" s="56">
        <v>426116</v>
      </c>
      <c r="BO190" s="56">
        <v>33</v>
      </c>
      <c r="BP190" s="56">
        <v>2610524</v>
      </c>
      <c r="BQ190" s="56">
        <v>1372323</v>
      </c>
      <c r="BR190" s="56">
        <v>234142</v>
      </c>
      <c r="BS190" s="56">
        <v>225376</v>
      </c>
      <c r="BT190" s="56">
        <v>207123</v>
      </c>
      <c r="BU190" s="56">
        <v>161046</v>
      </c>
      <c r="BV190" s="56">
        <v>827687</v>
      </c>
      <c r="BW190" s="56">
        <v>154329</v>
      </c>
      <c r="BX190" s="56">
        <v>2354339</v>
      </c>
      <c r="BY190" s="56">
        <v>351</v>
      </c>
      <c r="BZ190" s="56">
        <v>80638</v>
      </c>
      <c r="CA190" s="56">
        <v>28022</v>
      </c>
      <c r="CB190" s="56">
        <v>24576</v>
      </c>
      <c r="CC190" s="56">
        <v>15603</v>
      </c>
      <c r="CD190" s="56">
        <v>148839</v>
      </c>
      <c r="CE190" s="56">
        <v>149190</v>
      </c>
      <c r="CF190" s="56">
        <v>118</v>
      </c>
      <c r="CG190" s="56">
        <v>21999</v>
      </c>
      <c r="CH190" s="56" t="s">
        <v>3446</v>
      </c>
      <c r="CI190" s="56">
        <v>14016</v>
      </c>
      <c r="CJ190" s="56">
        <v>9671</v>
      </c>
      <c r="CK190" s="56" t="s">
        <v>554</v>
      </c>
      <c r="CL190" s="56">
        <v>3959</v>
      </c>
      <c r="CM190" s="56">
        <v>15000000</v>
      </c>
      <c r="CN190" s="56" t="s">
        <v>554</v>
      </c>
      <c r="CO190" s="56">
        <v>36015</v>
      </c>
      <c r="CP190" s="56">
        <v>0</v>
      </c>
      <c r="CQ190" s="56">
        <v>36133</v>
      </c>
      <c r="CR190" s="56">
        <v>0</v>
      </c>
      <c r="CS190" s="56">
        <v>1845</v>
      </c>
      <c r="CT190" s="56" t="s">
        <v>7287</v>
      </c>
      <c r="CU190" s="56">
        <v>415</v>
      </c>
      <c r="DA190" s="56">
        <v>2260</v>
      </c>
      <c r="DB190" s="56">
        <v>2260</v>
      </c>
      <c r="DC190" s="56">
        <v>29</v>
      </c>
      <c r="DD190" s="56">
        <v>237</v>
      </c>
      <c r="DE190" s="56">
        <v>266</v>
      </c>
      <c r="DF190" s="56">
        <v>214</v>
      </c>
      <c r="DG190" s="56">
        <v>15030</v>
      </c>
      <c r="DH190" s="56">
        <v>733412</v>
      </c>
      <c r="DI190" s="56">
        <v>433170</v>
      </c>
      <c r="DJ190" s="56">
        <v>730684</v>
      </c>
      <c r="DK190" s="56">
        <v>119538</v>
      </c>
      <c r="DL190" s="56">
        <v>2016804</v>
      </c>
      <c r="DM190" s="56">
        <v>37564</v>
      </c>
      <c r="DN190" s="56" t="s">
        <v>7288</v>
      </c>
      <c r="DO190" s="56">
        <v>21234</v>
      </c>
      <c r="DP190" s="56">
        <v>60261</v>
      </c>
      <c r="DQ190" s="56">
        <v>97944</v>
      </c>
      <c r="DR190" s="56">
        <v>39723</v>
      </c>
      <c r="DS190" s="56">
        <v>203107</v>
      </c>
      <c r="DT190" s="56" t="s">
        <v>554</v>
      </c>
      <c r="DU190" s="56">
        <v>58798</v>
      </c>
      <c r="DV190" s="56" t="s">
        <v>554</v>
      </c>
      <c r="DW190" s="56" t="s">
        <v>554</v>
      </c>
      <c r="DX190" s="56">
        <v>52</v>
      </c>
      <c r="DY190" s="56">
        <v>67</v>
      </c>
      <c r="DZ190" s="56">
        <v>76</v>
      </c>
      <c r="EA190" s="56" t="s">
        <v>554</v>
      </c>
      <c r="EB190" s="56" t="s">
        <v>554</v>
      </c>
      <c r="EC190" s="56" t="s">
        <v>554</v>
      </c>
      <c r="ED190" s="56">
        <v>149706</v>
      </c>
      <c r="EE190" s="56">
        <v>89</v>
      </c>
      <c r="EF190" s="56">
        <v>3398965</v>
      </c>
      <c r="EG190" s="56" t="s">
        <v>554</v>
      </c>
      <c r="EH190" s="56" t="s">
        <v>55</v>
      </c>
      <c r="EI190" s="56">
        <v>33</v>
      </c>
      <c r="EJ190" s="56">
        <v>1048417</v>
      </c>
      <c r="EK190" s="56">
        <v>16</v>
      </c>
      <c r="EL190" s="56">
        <v>30</v>
      </c>
      <c r="EM190" s="56">
        <v>7767104</v>
      </c>
      <c r="EN190" s="56">
        <v>746125</v>
      </c>
      <c r="EO190" s="56">
        <v>987142</v>
      </c>
      <c r="EP190" s="56" t="s">
        <v>3425</v>
      </c>
      <c r="EQ190" s="56" t="s">
        <v>3425</v>
      </c>
      <c r="ER190" s="56" t="s">
        <v>3425</v>
      </c>
      <c r="ES190" s="56" t="s">
        <v>3425</v>
      </c>
      <c r="ET190" s="56">
        <v>0</v>
      </c>
      <c r="EU190" s="56" t="s">
        <v>3425</v>
      </c>
      <c r="EV190" s="56" t="s">
        <v>3425</v>
      </c>
      <c r="EW190" s="56" t="s">
        <v>3425</v>
      </c>
      <c r="EX190" s="56" t="s">
        <v>3425</v>
      </c>
      <c r="EY190" s="56" t="s">
        <v>3425</v>
      </c>
      <c r="EZ190" s="56" t="s">
        <v>3425</v>
      </c>
      <c r="FA190" s="56" t="s">
        <v>3425</v>
      </c>
      <c r="FB190" s="56" t="s">
        <v>3425</v>
      </c>
      <c r="FC190" s="56">
        <v>0</v>
      </c>
      <c r="FD190" s="56">
        <v>0</v>
      </c>
      <c r="FE190" s="56">
        <v>0</v>
      </c>
      <c r="FF190" s="56">
        <v>987142</v>
      </c>
      <c r="FG190" s="56">
        <v>1471</v>
      </c>
      <c r="FH190" s="56">
        <v>149702</v>
      </c>
      <c r="FI190" s="56">
        <v>508</v>
      </c>
      <c r="FJ190" s="56">
        <v>0</v>
      </c>
      <c r="FK190" s="56">
        <v>2419866</v>
      </c>
      <c r="FL190" s="56">
        <v>12071918</v>
      </c>
      <c r="FM190" s="56">
        <v>24833</v>
      </c>
      <c r="FN190" s="56">
        <v>0</v>
      </c>
      <c r="FO190" s="56">
        <v>21479</v>
      </c>
      <c r="FP190" s="56">
        <v>228</v>
      </c>
      <c r="FQ190" s="56">
        <v>0</v>
      </c>
      <c r="FR190" s="56">
        <v>50000</v>
      </c>
      <c r="FS190" s="56">
        <v>0</v>
      </c>
      <c r="FT190" s="56">
        <v>53843</v>
      </c>
      <c r="FU190" s="56">
        <v>0</v>
      </c>
      <c r="FV190" s="56">
        <v>150383</v>
      </c>
      <c r="FW190" s="56">
        <v>11921535</v>
      </c>
      <c r="FX190" s="56" t="s">
        <v>554</v>
      </c>
      <c r="FY190" s="56">
        <v>7842203</v>
      </c>
      <c r="FZ190" s="56">
        <v>766153</v>
      </c>
      <c r="GA190" s="56">
        <v>952129</v>
      </c>
      <c r="GB190" s="56">
        <v>2616940</v>
      </c>
      <c r="GC190" s="56">
        <v>12177425</v>
      </c>
      <c r="GD190" s="56">
        <v>154846</v>
      </c>
      <c r="GE190" s="56">
        <v>12022579</v>
      </c>
      <c r="GF190" s="56" t="s">
        <v>554</v>
      </c>
      <c r="GG190" s="56">
        <v>0</v>
      </c>
      <c r="GH190" s="56">
        <v>1870357</v>
      </c>
      <c r="GI190" s="56">
        <v>0</v>
      </c>
      <c r="GJ190" s="56">
        <v>0</v>
      </c>
      <c r="GK190" s="56">
        <v>0</v>
      </c>
      <c r="GL190" s="56">
        <v>0</v>
      </c>
      <c r="GM190" s="56">
        <v>1870357</v>
      </c>
      <c r="GN190" s="56" t="s">
        <v>554</v>
      </c>
      <c r="GO190" s="56" t="s">
        <v>554</v>
      </c>
      <c r="GP190" s="56">
        <v>0</v>
      </c>
      <c r="GQ190" s="56" t="s">
        <v>554</v>
      </c>
      <c r="GR190" s="56" t="s">
        <v>554</v>
      </c>
      <c r="GS190" s="56" t="s">
        <v>554</v>
      </c>
      <c r="GT190" s="56" t="s">
        <v>554</v>
      </c>
      <c r="GU190" s="56" t="s">
        <v>7511</v>
      </c>
      <c r="GW190" s="56">
        <v>33</v>
      </c>
      <c r="GX190" s="56">
        <v>0</v>
      </c>
      <c r="GY190" s="56">
        <v>33</v>
      </c>
      <c r="GZ190" s="56">
        <v>0</v>
      </c>
      <c r="HA190" s="56">
        <v>0</v>
      </c>
      <c r="HB190" s="56">
        <v>0</v>
      </c>
    </row>
    <row r="191" spans="1:210" ht="12.75" customHeight="1" x14ac:dyDescent="0.3">
      <c r="A191" s="397" t="s">
        <v>728</v>
      </c>
      <c r="B191" s="423">
        <v>34</v>
      </c>
      <c r="C191" s="397" t="s">
        <v>729</v>
      </c>
      <c r="D191" s="397" t="s">
        <v>5922</v>
      </c>
      <c r="E191" s="56" t="s">
        <v>3021</v>
      </c>
      <c r="F191" s="398" t="s">
        <v>900</v>
      </c>
      <c r="G191" s="397">
        <v>27.5</v>
      </c>
      <c r="H191" s="397">
        <v>0</v>
      </c>
      <c r="I191" s="56" t="s">
        <v>810</v>
      </c>
      <c r="J191" s="56" t="s">
        <v>38</v>
      </c>
      <c r="L191" s="56" t="s">
        <v>204</v>
      </c>
      <c r="M191" s="56">
        <v>3</v>
      </c>
      <c r="N191" s="56">
        <v>2</v>
      </c>
      <c r="O191" s="56">
        <v>1</v>
      </c>
      <c r="P191" s="56">
        <v>1</v>
      </c>
      <c r="Q191" s="56">
        <v>5</v>
      </c>
      <c r="R191" s="56">
        <v>4</v>
      </c>
      <c r="S191" s="56">
        <v>1</v>
      </c>
      <c r="T191" s="56">
        <v>4</v>
      </c>
      <c r="U191" s="56">
        <v>4</v>
      </c>
      <c r="V191" s="56">
        <v>9</v>
      </c>
      <c r="W191" s="56">
        <v>4</v>
      </c>
      <c r="X191" s="56">
        <v>8</v>
      </c>
      <c r="Y191" s="56">
        <v>0</v>
      </c>
      <c r="Z191" s="56">
        <v>8</v>
      </c>
      <c r="AA191" s="56">
        <v>54</v>
      </c>
      <c r="AB191" s="56">
        <v>0</v>
      </c>
      <c r="AC191" s="56">
        <v>0</v>
      </c>
      <c r="AD191" s="56">
        <v>0</v>
      </c>
      <c r="AE191" s="56">
        <v>0</v>
      </c>
      <c r="AF191" s="56">
        <v>0</v>
      </c>
      <c r="AG191" s="56">
        <v>0</v>
      </c>
      <c r="AH191" s="56">
        <v>0</v>
      </c>
      <c r="AI191" s="56">
        <v>0</v>
      </c>
      <c r="AJ191" s="56">
        <v>0</v>
      </c>
      <c r="AK191" s="56">
        <v>0</v>
      </c>
      <c r="AL191" s="56">
        <v>0</v>
      </c>
      <c r="AM191" s="56">
        <v>0</v>
      </c>
      <c r="AN191" s="56">
        <v>0</v>
      </c>
      <c r="AO191" s="56">
        <v>0</v>
      </c>
      <c r="AP191" s="56">
        <v>0</v>
      </c>
      <c r="AQ191" s="56">
        <v>3</v>
      </c>
      <c r="AR191" s="56">
        <v>2</v>
      </c>
      <c r="AS191" s="56">
        <v>1</v>
      </c>
      <c r="AT191" s="56">
        <v>1</v>
      </c>
      <c r="AU191" s="56">
        <v>5</v>
      </c>
      <c r="AV191" s="56">
        <v>4</v>
      </c>
      <c r="AW191" s="56">
        <v>1</v>
      </c>
      <c r="AX191" s="56">
        <v>4</v>
      </c>
      <c r="AY191" s="56">
        <v>4</v>
      </c>
      <c r="AZ191" s="56">
        <v>9</v>
      </c>
      <c r="BA191" s="56">
        <v>4</v>
      </c>
      <c r="BB191" s="56">
        <v>8</v>
      </c>
      <c r="BC191" s="56">
        <v>0</v>
      </c>
      <c r="BD191" s="56">
        <v>8</v>
      </c>
      <c r="BE191" s="56">
        <v>54</v>
      </c>
      <c r="BF191" s="56">
        <v>0</v>
      </c>
      <c r="BG191" s="56">
        <v>0</v>
      </c>
      <c r="BH191" s="56" t="s">
        <v>1460</v>
      </c>
      <c r="BI191" s="56">
        <v>100096</v>
      </c>
      <c r="BJ191" s="56" t="s">
        <v>1453</v>
      </c>
      <c r="BK191" s="56">
        <v>261768</v>
      </c>
      <c r="BL191" s="56">
        <v>152</v>
      </c>
      <c r="BM191" s="56">
        <v>326072.8</v>
      </c>
      <c r="BN191" s="56">
        <v>65215</v>
      </c>
      <c r="BO191" s="56">
        <v>40</v>
      </c>
      <c r="BP191" s="56">
        <v>335601</v>
      </c>
      <c r="BQ191" s="56">
        <v>51027</v>
      </c>
      <c r="BR191" s="56">
        <v>78992</v>
      </c>
      <c r="BS191" s="56">
        <v>68932</v>
      </c>
      <c r="BT191" s="56">
        <v>90510</v>
      </c>
      <c r="BU191" s="56">
        <v>33146</v>
      </c>
      <c r="BV191" s="56">
        <v>271580</v>
      </c>
      <c r="BW191" s="56">
        <v>11519</v>
      </c>
      <c r="BX191" s="56">
        <v>334126</v>
      </c>
      <c r="BY191" s="56">
        <v>31</v>
      </c>
      <c r="BZ191" s="56">
        <v>21326</v>
      </c>
      <c r="CA191" s="56">
        <v>9686</v>
      </c>
      <c r="CB191" s="56">
        <v>14271</v>
      </c>
      <c r="CC191" s="56">
        <v>2992</v>
      </c>
      <c r="CD191" s="56">
        <v>48275</v>
      </c>
      <c r="CE191" s="56">
        <v>48306</v>
      </c>
      <c r="CF191" s="56">
        <v>1</v>
      </c>
      <c r="CG191" s="56">
        <v>6155</v>
      </c>
      <c r="CH191" s="56">
        <v>1019</v>
      </c>
      <c r="CI191" s="56">
        <v>7778</v>
      </c>
      <c r="CJ191" s="56">
        <v>1838</v>
      </c>
      <c r="CK191" s="56">
        <v>5720</v>
      </c>
      <c r="CL191" s="56">
        <v>2034</v>
      </c>
      <c r="CM191" s="56">
        <v>0</v>
      </c>
      <c r="CN191" s="56">
        <v>770</v>
      </c>
      <c r="CO191" s="56">
        <v>14952</v>
      </c>
      <c r="CP191" s="56">
        <v>902</v>
      </c>
      <c r="CQ191" s="56">
        <v>15855</v>
      </c>
      <c r="CR191" s="56">
        <v>0</v>
      </c>
      <c r="CS191" s="56">
        <v>1108</v>
      </c>
      <c r="CT191" s="56">
        <v>88</v>
      </c>
      <c r="CU191" s="56">
        <v>889</v>
      </c>
      <c r="DA191" s="56">
        <v>2085</v>
      </c>
      <c r="DB191" s="56">
        <v>2085</v>
      </c>
      <c r="DC191" s="56">
        <v>22.7</v>
      </c>
      <c r="DD191" s="56">
        <v>76.900000000000006</v>
      </c>
      <c r="DE191" s="56">
        <v>99.600000000000009</v>
      </c>
      <c r="DF191" s="56">
        <v>62</v>
      </c>
      <c r="DG191" s="56">
        <v>942</v>
      </c>
      <c r="DH191" s="56">
        <v>319481</v>
      </c>
      <c r="DI191" s="56">
        <v>143364</v>
      </c>
      <c r="DJ191" s="56">
        <v>202003</v>
      </c>
      <c r="DK191" s="56">
        <v>45182</v>
      </c>
      <c r="DL191" s="56">
        <v>710030</v>
      </c>
      <c r="DM191" s="56">
        <v>15326</v>
      </c>
      <c r="DN191" s="56">
        <v>2106</v>
      </c>
      <c r="DO191" s="56">
        <v>10241</v>
      </c>
      <c r="DP191" s="56">
        <v>12572</v>
      </c>
      <c r="DQ191" s="56">
        <v>35948</v>
      </c>
      <c r="DR191" s="56">
        <v>17817</v>
      </c>
      <c r="DS191" s="56">
        <v>0</v>
      </c>
      <c r="DT191" s="56">
        <v>406</v>
      </c>
      <c r="DU191" s="56">
        <v>27673</v>
      </c>
      <c r="DV191" s="56">
        <v>102718</v>
      </c>
      <c r="DW191" s="56">
        <v>46967</v>
      </c>
      <c r="DX191" s="56">
        <v>19.399999999999999</v>
      </c>
      <c r="DY191" s="56">
        <v>41</v>
      </c>
      <c r="DZ191" s="56">
        <v>66.900000000000006</v>
      </c>
      <c r="EA191" s="56">
        <v>88088</v>
      </c>
      <c r="EB191" s="56" t="s">
        <v>554</v>
      </c>
      <c r="EC191" s="56" t="s">
        <v>54</v>
      </c>
      <c r="ED191" s="56">
        <v>29555</v>
      </c>
      <c r="EE191" s="56" t="s">
        <v>554</v>
      </c>
      <c r="EF191" s="56">
        <v>1705240</v>
      </c>
      <c r="EG191" s="56">
        <v>4329</v>
      </c>
      <c r="EH191" s="56" t="s">
        <v>54</v>
      </c>
      <c r="EI191" s="56">
        <v>29</v>
      </c>
      <c r="EJ191" s="56">
        <v>1540789</v>
      </c>
      <c r="EK191" s="56">
        <v>38</v>
      </c>
      <c r="EL191" s="56">
        <v>479</v>
      </c>
      <c r="EM191" s="56">
        <v>2723112.0799999982</v>
      </c>
      <c r="EN191" s="56">
        <v>147662.79999999999</v>
      </c>
      <c r="EO191" s="56">
        <v>47283</v>
      </c>
      <c r="EP191" s="56">
        <v>175546</v>
      </c>
      <c r="EQ191" s="56">
        <v>106169</v>
      </c>
      <c r="ER191" s="56">
        <v>42193</v>
      </c>
      <c r="ES191" s="56">
        <v>51569</v>
      </c>
      <c r="ET191" s="56">
        <v>4899</v>
      </c>
      <c r="EU191" s="56">
        <v>12689</v>
      </c>
      <c r="EV191" s="56">
        <v>1499</v>
      </c>
      <c r="EW191" s="56">
        <v>15445</v>
      </c>
      <c r="EX191" s="56">
        <v>11339</v>
      </c>
      <c r="EY191" s="56">
        <v>3452</v>
      </c>
      <c r="EZ191" s="56">
        <v>476</v>
      </c>
      <c r="FA191" s="56">
        <v>0</v>
      </c>
      <c r="FB191" s="56">
        <v>0</v>
      </c>
      <c r="FC191" s="56">
        <v>0</v>
      </c>
      <c r="FD191" s="56">
        <v>3035</v>
      </c>
      <c r="FE191" s="56">
        <v>3223</v>
      </c>
      <c r="FF191" s="56">
        <v>478817</v>
      </c>
      <c r="FG191" s="56">
        <v>61907</v>
      </c>
      <c r="FH191" s="56">
        <v>49791</v>
      </c>
      <c r="FI191" s="56">
        <v>19365</v>
      </c>
      <c r="FJ191" s="56">
        <v>2367</v>
      </c>
      <c r="FK191" s="56">
        <v>47646</v>
      </c>
      <c r="FL191" s="56">
        <v>3530667.879999998</v>
      </c>
      <c r="FM191" s="56">
        <v>8380</v>
      </c>
      <c r="FN191" s="56">
        <v>0</v>
      </c>
      <c r="FO191" s="56">
        <v>0</v>
      </c>
      <c r="FP191" s="56">
        <v>11463</v>
      </c>
      <c r="FQ191" s="56">
        <v>0</v>
      </c>
      <c r="FR191" s="56">
        <v>24530</v>
      </c>
      <c r="FS191" s="56">
        <v>0</v>
      </c>
      <c r="FT191" s="56">
        <v>61670</v>
      </c>
      <c r="FU191" s="56">
        <v>3054</v>
      </c>
      <c r="FV191" s="56">
        <v>109097</v>
      </c>
      <c r="FW191" s="56">
        <v>3421570.879999998</v>
      </c>
      <c r="FX191" s="56">
        <v>17413</v>
      </c>
      <c r="FY191" s="56">
        <v>2820918</v>
      </c>
      <c r="FZ191" s="56">
        <v>110074</v>
      </c>
      <c r="GA191" s="56">
        <v>536415</v>
      </c>
      <c r="GB191" s="56">
        <v>118454</v>
      </c>
      <c r="GC191" s="56">
        <v>3585861</v>
      </c>
      <c r="GD191" s="56">
        <v>104880</v>
      </c>
      <c r="GE191" s="56">
        <v>3480981</v>
      </c>
      <c r="GF191" s="56">
        <v>17413</v>
      </c>
      <c r="GG191" s="56">
        <v>0</v>
      </c>
      <c r="GH191" s="56">
        <v>0</v>
      </c>
      <c r="GI191" s="56">
        <v>0</v>
      </c>
      <c r="GJ191" s="56">
        <v>0</v>
      </c>
      <c r="GK191" s="56">
        <v>0</v>
      </c>
      <c r="GL191" s="56">
        <v>0</v>
      </c>
      <c r="GM191" s="56">
        <v>0</v>
      </c>
      <c r="GN191" s="56" t="s">
        <v>554</v>
      </c>
      <c r="GO191" s="56" t="s">
        <v>7512</v>
      </c>
      <c r="GP191" s="56" t="s">
        <v>554</v>
      </c>
      <c r="GQ191" s="56">
        <v>0</v>
      </c>
      <c r="GR191" s="56">
        <v>0</v>
      </c>
      <c r="GS191" s="56" t="s">
        <v>554</v>
      </c>
      <c r="GT191" s="56" t="s">
        <v>554</v>
      </c>
      <c r="GU191" s="56" t="s">
        <v>7513</v>
      </c>
      <c r="GW191" s="56">
        <v>54</v>
      </c>
      <c r="GX191" s="56">
        <v>0</v>
      </c>
      <c r="GY191" s="56">
        <v>0</v>
      </c>
      <c r="GZ191" s="56">
        <v>6</v>
      </c>
      <c r="HA191" s="56">
        <v>48</v>
      </c>
      <c r="HB191" s="56">
        <v>0</v>
      </c>
    </row>
    <row r="192" spans="1:210" ht="12.75" customHeight="1" x14ac:dyDescent="0.3">
      <c r="A192" s="397" t="s">
        <v>728</v>
      </c>
      <c r="B192" s="423">
        <v>35</v>
      </c>
      <c r="C192" s="397" t="s">
        <v>729</v>
      </c>
      <c r="D192" s="397" t="s">
        <v>5923</v>
      </c>
      <c r="E192" s="56" t="s">
        <v>1810</v>
      </c>
      <c r="F192" s="398" t="s">
        <v>900</v>
      </c>
      <c r="G192" s="397">
        <v>30.5</v>
      </c>
      <c r="H192" s="397">
        <v>0</v>
      </c>
      <c r="I192" s="56" t="s">
        <v>810</v>
      </c>
      <c r="J192" s="56" t="s">
        <v>38</v>
      </c>
      <c r="L192" s="56" t="s">
        <v>205</v>
      </c>
      <c r="M192" s="56">
        <v>0</v>
      </c>
      <c r="N192" s="56">
        <v>0</v>
      </c>
      <c r="O192" s="56">
        <v>0</v>
      </c>
      <c r="P192" s="56">
        <v>0</v>
      </c>
      <c r="Q192" s="56">
        <v>1</v>
      </c>
      <c r="R192" s="56">
        <v>0</v>
      </c>
      <c r="S192" s="56">
        <v>4</v>
      </c>
      <c r="T192" s="56">
        <v>0</v>
      </c>
      <c r="U192" s="56">
        <v>1</v>
      </c>
      <c r="V192" s="56">
        <v>1</v>
      </c>
      <c r="W192" s="56">
        <v>0</v>
      </c>
      <c r="X192" s="56">
        <v>0</v>
      </c>
      <c r="Y192" s="56">
        <v>0</v>
      </c>
      <c r="Z192" s="56">
        <v>0</v>
      </c>
      <c r="AA192" s="56">
        <v>7</v>
      </c>
      <c r="AB192" s="56">
        <v>0</v>
      </c>
      <c r="AC192" s="56">
        <v>0</v>
      </c>
      <c r="AD192" s="56">
        <v>0</v>
      </c>
      <c r="AE192" s="56">
        <v>0</v>
      </c>
      <c r="AF192" s="56">
        <v>0</v>
      </c>
      <c r="AG192" s="56">
        <v>0</v>
      </c>
      <c r="AH192" s="56">
        <v>0</v>
      </c>
      <c r="AI192" s="56">
        <v>0</v>
      </c>
      <c r="AJ192" s="56">
        <v>0</v>
      </c>
      <c r="AK192" s="56">
        <v>0</v>
      </c>
      <c r="AL192" s="56">
        <v>0</v>
      </c>
      <c r="AM192" s="56">
        <v>0</v>
      </c>
      <c r="AN192" s="56">
        <v>0</v>
      </c>
      <c r="AO192" s="56">
        <v>0</v>
      </c>
      <c r="AP192" s="56">
        <v>0</v>
      </c>
      <c r="AQ192" s="56">
        <v>0</v>
      </c>
      <c r="AR192" s="56">
        <v>0</v>
      </c>
      <c r="AS192" s="56">
        <v>0</v>
      </c>
      <c r="AT192" s="56">
        <v>0</v>
      </c>
      <c r="AU192" s="56">
        <v>1</v>
      </c>
      <c r="AV192" s="56">
        <v>0</v>
      </c>
      <c r="AW192" s="56">
        <v>4</v>
      </c>
      <c r="AX192" s="56">
        <v>0</v>
      </c>
      <c r="AY192" s="56">
        <v>1</v>
      </c>
      <c r="AZ192" s="56">
        <v>1</v>
      </c>
      <c r="BA192" s="56">
        <v>0</v>
      </c>
      <c r="BB192" s="56">
        <v>0</v>
      </c>
      <c r="BC192" s="56">
        <v>0</v>
      </c>
      <c r="BD192" s="56">
        <v>0</v>
      </c>
      <c r="BE192" s="56">
        <v>7</v>
      </c>
      <c r="BF192" s="56">
        <v>0</v>
      </c>
      <c r="BG192" s="56">
        <v>0</v>
      </c>
      <c r="BH192" s="56" t="s">
        <v>1496</v>
      </c>
      <c r="BI192" s="56">
        <v>36977</v>
      </c>
      <c r="BJ192" s="56" t="s">
        <v>1496</v>
      </c>
      <c r="BK192" s="56">
        <v>95696</v>
      </c>
      <c r="BL192" s="56">
        <v>93</v>
      </c>
      <c r="BM192" s="56">
        <v>139240.59</v>
      </c>
      <c r="BN192" s="56">
        <v>32347.879999999997</v>
      </c>
      <c r="BO192" s="56">
        <v>7</v>
      </c>
      <c r="BP192" s="56">
        <v>84595</v>
      </c>
      <c r="BQ192" s="56">
        <v>4242</v>
      </c>
      <c r="BR192" s="56">
        <v>28143</v>
      </c>
      <c r="BS192" s="56">
        <v>18287</v>
      </c>
      <c r="BT192" s="56">
        <v>24464</v>
      </c>
      <c r="BU192" s="56">
        <v>6232</v>
      </c>
      <c r="BV192" s="56">
        <v>77126</v>
      </c>
      <c r="BW192" s="56">
        <v>0</v>
      </c>
      <c r="BX192" s="56">
        <v>81368</v>
      </c>
      <c r="BY192" s="56">
        <v>0</v>
      </c>
      <c r="BZ192" s="56">
        <v>2186</v>
      </c>
      <c r="CA192" s="56">
        <v>491</v>
      </c>
      <c r="CB192" s="56">
        <v>2260</v>
      </c>
      <c r="CC192" s="56">
        <v>106</v>
      </c>
      <c r="CD192" s="56">
        <v>5043</v>
      </c>
      <c r="CE192" s="56">
        <v>5043</v>
      </c>
      <c r="CF192" s="56">
        <v>0</v>
      </c>
      <c r="CG192" s="56">
        <v>4064</v>
      </c>
      <c r="CH192" s="56">
        <v>782</v>
      </c>
      <c r="CI192" s="56">
        <v>4236</v>
      </c>
      <c r="CJ192" s="56">
        <v>2041</v>
      </c>
      <c r="CK192" s="56">
        <v>0</v>
      </c>
      <c r="CL192" s="56">
        <v>469</v>
      </c>
      <c r="CM192" s="56">
        <v>0</v>
      </c>
      <c r="CN192" s="56">
        <v>0</v>
      </c>
      <c r="CO192" s="56">
        <v>9082</v>
      </c>
      <c r="CP192" s="56">
        <v>0</v>
      </c>
      <c r="CQ192" s="56">
        <v>9082</v>
      </c>
      <c r="CR192" s="56">
        <v>0</v>
      </c>
      <c r="CS192" s="56">
        <v>113</v>
      </c>
      <c r="CT192" s="56">
        <v>2</v>
      </c>
      <c r="CU192" s="56">
        <v>116</v>
      </c>
      <c r="DA192" s="56">
        <v>231</v>
      </c>
      <c r="DB192" s="56">
        <v>231</v>
      </c>
      <c r="DC192" s="56">
        <v>5.5</v>
      </c>
      <c r="DD192" s="56">
        <v>25</v>
      </c>
      <c r="DE192" s="56">
        <v>30.5</v>
      </c>
      <c r="DF192" s="56">
        <v>0</v>
      </c>
      <c r="DG192" s="56">
        <v>0</v>
      </c>
      <c r="DH192" s="56">
        <v>59539</v>
      </c>
      <c r="DI192" s="56">
        <v>11290</v>
      </c>
      <c r="DJ192" s="56">
        <v>44079</v>
      </c>
      <c r="DK192" s="56">
        <v>4644</v>
      </c>
      <c r="DL192" s="56">
        <v>119552</v>
      </c>
      <c r="DM192" s="56">
        <v>4320</v>
      </c>
      <c r="DN192" s="56">
        <v>237</v>
      </c>
      <c r="DO192" s="56">
        <v>1760</v>
      </c>
      <c r="DP192" s="56">
        <v>5666</v>
      </c>
      <c r="DQ192" s="56">
        <v>0</v>
      </c>
      <c r="DR192" s="56">
        <v>3917</v>
      </c>
      <c r="DS192" s="56">
        <v>0</v>
      </c>
      <c r="DT192" s="56">
        <v>0</v>
      </c>
      <c r="DU192" s="56">
        <v>6317</v>
      </c>
      <c r="DV192" s="56">
        <v>9527</v>
      </c>
      <c r="DW192" s="56">
        <v>2899</v>
      </c>
      <c r="DX192" s="56">
        <v>75.02</v>
      </c>
      <c r="DY192" s="56">
        <v>86.39</v>
      </c>
      <c r="DZ192" s="56">
        <v>94.83</v>
      </c>
      <c r="EA192" s="56">
        <v>49124</v>
      </c>
      <c r="EB192" s="56">
        <v>750</v>
      </c>
      <c r="EC192" s="56" t="s">
        <v>55</v>
      </c>
      <c r="ED192" s="56">
        <v>6374</v>
      </c>
      <c r="EE192" s="56">
        <v>76</v>
      </c>
      <c r="EF192" s="56">
        <v>217777</v>
      </c>
      <c r="EG192" s="56">
        <v>0</v>
      </c>
      <c r="EH192" s="56" t="s">
        <v>55</v>
      </c>
      <c r="EI192" s="56">
        <v>7</v>
      </c>
      <c r="EJ192" s="56">
        <v>25072</v>
      </c>
      <c r="EK192" s="56">
        <v>1</v>
      </c>
      <c r="EL192" s="56">
        <v>3</v>
      </c>
      <c r="EM192" s="56">
        <v>938121.25000000023</v>
      </c>
      <c r="EN192" s="56">
        <v>312507</v>
      </c>
      <c r="EO192" s="56">
        <v>0</v>
      </c>
      <c r="EP192" s="56">
        <v>18487.45</v>
      </c>
      <c r="EQ192" s="56">
        <v>4303.28</v>
      </c>
      <c r="ER192" s="56">
        <v>10883.19</v>
      </c>
      <c r="ES192" s="56">
        <v>652.99</v>
      </c>
      <c r="ET192" s="56">
        <v>5343</v>
      </c>
      <c r="EU192" s="56">
        <v>4534.3900000000003</v>
      </c>
      <c r="EV192" s="56">
        <v>40.18</v>
      </c>
      <c r="EW192" s="56">
        <v>1523.27</v>
      </c>
      <c r="EX192" s="56">
        <v>3361.4300000000003</v>
      </c>
      <c r="EY192" s="56">
        <v>0</v>
      </c>
      <c r="EZ192" s="56">
        <v>3996.27</v>
      </c>
      <c r="FA192" s="56">
        <v>0</v>
      </c>
      <c r="FB192" s="56">
        <v>0</v>
      </c>
      <c r="FC192" s="56">
        <v>4439.0600000000004</v>
      </c>
      <c r="FD192" s="56">
        <v>0</v>
      </c>
      <c r="FE192" s="56">
        <v>0</v>
      </c>
      <c r="FF192" s="56">
        <v>57564.509999999987</v>
      </c>
      <c r="FG192" s="56">
        <v>18847.52</v>
      </c>
      <c r="FH192" s="56">
        <v>88066.21</v>
      </c>
      <c r="FI192" s="56">
        <v>0</v>
      </c>
      <c r="FJ192" s="56">
        <v>5517.32</v>
      </c>
      <c r="FK192" s="56">
        <v>204112.11000000002</v>
      </c>
      <c r="FL192" s="56">
        <v>1624735.9200000004</v>
      </c>
      <c r="FM192" s="56">
        <v>3825.87</v>
      </c>
      <c r="FN192" s="56">
        <v>0</v>
      </c>
      <c r="FO192" s="56">
        <v>70</v>
      </c>
      <c r="FP192" s="56">
        <v>1529.32</v>
      </c>
      <c r="FQ192" s="56">
        <v>7698.84</v>
      </c>
      <c r="FR192" s="56">
        <v>27611.68</v>
      </c>
      <c r="FS192" s="56">
        <v>0</v>
      </c>
      <c r="FT192" s="56">
        <v>5303.369999999999</v>
      </c>
      <c r="FU192" s="56">
        <v>4709.46</v>
      </c>
      <c r="FV192" s="56">
        <v>50748.54</v>
      </c>
      <c r="FW192" s="56">
        <v>1573987.3800000004</v>
      </c>
      <c r="FX192" s="56">
        <v>204995.03</v>
      </c>
      <c r="FY192" s="56">
        <v>908970</v>
      </c>
      <c r="FZ192" s="56">
        <v>305950</v>
      </c>
      <c r="GA192" s="56">
        <v>67100</v>
      </c>
      <c r="GB192" s="56">
        <v>76480</v>
      </c>
      <c r="GC192" s="56">
        <v>1358500</v>
      </c>
      <c r="GD192" s="56">
        <v>55130</v>
      </c>
      <c r="GE192" s="56">
        <v>1303370</v>
      </c>
      <c r="GF192" s="56">
        <v>150000</v>
      </c>
      <c r="GG192" s="56">
        <v>0</v>
      </c>
      <c r="GH192" s="56">
        <v>221884.52000000002</v>
      </c>
      <c r="GI192" s="56">
        <v>0</v>
      </c>
      <c r="GJ192" s="56">
        <v>0</v>
      </c>
      <c r="GK192" s="56">
        <v>0</v>
      </c>
      <c r="GL192" s="56">
        <v>0</v>
      </c>
      <c r="GM192" s="56">
        <v>221884.52000000002</v>
      </c>
      <c r="GN192" s="56" t="s">
        <v>7514</v>
      </c>
      <c r="GO192" s="56" t="s">
        <v>554</v>
      </c>
      <c r="GP192" s="56" t="s">
        <v>554</v>
      </c>
      <c r="GQ192" s="56" t="s">
        <v>554</v>
      </c>
      <c r="GR192" s="56" t="s">
        <v>554</v>
      </c>
      <c r="GS192" s="56" t="s">
        <v>554</v>
      </c>
      <c r="GT192" s="56" t="s">
        <v>554</v>
      </c>
      <c r="GU192" s="56" t="s">
        <v>7515</v>
      </c>
      <c r="GW192" s="56">
        <v>7</v>
      </c>
      <c r="GX192" s="56">
        <v>0</v>
      </c>
      <c r="GY192" s="56">
        <v>7</v>
      </c>
      <c r="GZ192" s="56">
        <v>0</v>
      </c>
      <c r="HA192" s="56">
        <v>0</v>
      </c>
      <c r="HB192" s="56">
        <v>0</v>
      </c>
    </row>
    <row r="193" spans="1:210" ht="12.75" customHeight="1" x14ac:dyDescent="0.3">
      <c r="A193" s="397" t="s">
        <v>728</v>
      </c>
      <c r="B193" s="423">
        <v>36</v>
      </c>
      <c r="C193" s="397" t="s">
        <v>729</v>
      </c>
      <c r="D193" s="397" t="s">
        <v>5924</v>
      </c>
      <c r="E193" s="56" t="s">
        <v>3022</v>
      </c>
      <c r="F193" s="398" t="s">
        <v>900</v>
      </c>
      <c r="G193" s="397">
        <v>54</v>
      </c>
      <c r="H193" s="397">
        <v>0</v>
      </c>
      <c r="I193" s="56" t="s">
        <v>6476</v>
      </c>
      <c r="J193" s="56" t="s">
        <v>38</v>
      </c>
      <c r="L193" s="56" t="s">
        <v>206</v>
      </c>
      <c r="M193" s="56">
        <v>1</v>
      </c>
      <c r="N193" s="56">
        <v>0</v>
      </c>
      <c r="O193" s="56">
        <v>0</v>
      </c>
      <c r="P193" s="56">
        <v>0</v>
      </c>
      <c r="Q193" s="56">
        <v>3</v>
      </c>
      <c r="R193" s="56">
        <v>4</v>
      </c>
      <c r="S193" s="56">
        <v>0</v>
      </c>
      <c r="T193" s="56">
        <v>0</v>
      </c>
      <c r="U193" s="56">
        <v>1</v>
      </c>
      <c r="V193" s="56">
        <v>0</v>
      </c>
      <c r="W193" s="56">
        <v>0</v>
      </c>
      <c r="X193" s="56">
        <v>1</v>
      </c>
      <c r="Y193" s="56">
        <v>0</v>
      </c>
      <c r="Z193" s="56">
        <v>0</v>
      </c>
      <c r="AA193" s="56">
        <v>10</v>
      </c>
      <c r="AB193" s="56">
        <v>0</v>
      </c>
      <c r="AC193" s="56">
        <v>0</v>
      </c>
      <c r="AD193" s="56">
        <v>0</v>
      </c>
      <c r="AE193" s="56">
        <v>0</v>
      </c>
      <c r="AF193" s="56">
        <v>0</v>
      </c>
      <c r="AG193" s="56">
        <v>0</v>
      </c>
      <c r="AH193" s="56">
        <v>0</v>
      </c>
      <c r="AI193" s="56">
        <v>0</v>
      </c>
      <c r="AJ193" s="56">
        <v>0</v>
      </c>
      <c r="AK193" s="56">
        <v>0</v>
      </c>
      <c r="AL193" s="56">
        <v>0</v>
      </c>
      <c r="AM193" s="56">
        <v>0</v>
      </c>
      <c r="AN193" s="56">
        <v>0</v>
      </c>
      <c r="AO193" s="56">
        <v>0</v>
      </c>
      <c r="AP193" s="56">
        <v>0</v>
      </c>
      <c r="AQ193" s="56">
        <v>1</v>
      </c>
      <c r="AR193" s="56">
        <v>0</v>
      </c>
      <c r="AS193" s="56">
        <v>0</v>
      </c>
      <c r="AT193" s="56">
        <v>0</v>
      </c>
      <c r="AU193" s="56">
        <v>3</v>
      </c>
      <c r="AV193" s="56">
        <v>4</v>
      </c>
      <c r="AW193" s="56">
        <v>0</v>
      </c>
      <c r="AX193" s="56">
        <v>0</v>
      </c>
      <c r="AY193" s="56">
        <v>1</v>
      </c>
      <c r="AZ193" s="56">
        <v>0</v>
      </c>
      <c r="BA193" s="56">
        <v>0</v>
      </c>
      <c r="BB193" s="56">
        <v>1</v>
      </c>
      <c r="BC193" s="56">
        <v>0</v>
      </c>
      <c r="BD193" s="56">
        <v>0</v>
      </c>
      <c r="BE193" s="56">
        <v>10</v>
      </c>
      <c r="BF193" s="56">
        <v>0</v>
      </c>
      <c r="BG193" s="56">
        <v>0</v>
      </c>
      <c r="BH193" s="56" t="s">
        <v>1741</v>
      </c>
      <c r="BI193" s="56">
        <v>57059</v>
      </c>
      <c r="BJ193" s="56" t="s">
        <v>6996</v>
      </c>
      <c r="BK193" s="56">
        <v>180716</v>
      </c>
      <c r="BL193" s="56">
        <v>91</v>
      </c>
      <c r="BM193" s="56">
        <v>167138</v>
      </c>
      <c r="BN193" s="56">
        <v>30322</v>
      </c>
      <c r="BO193" s="56">
        <v>9</v>
      </c>
      <c r="BP193" s="56">
        <v>181412</v>
      </c>
      <c r="BQ193" s="56">
        <v>8196</v>
      </c>
      <c r="BR193" s="56">
        <v>63217</v>
      </c>
      <c r="BS193" s="56">
        <v>33662</v>
      </c>
      <c r="BT193" s="56">
        <v>40514</v>
      </c>
      <c r="BU193" s="56">
        <v>19528</v>
      </c>
      <c r="BV193" s="56">
        <v>156921</v>
      </c>
      <c r="BW193" s="56">
        <v>13323</v>
      </c>
      <c r="BX193" s="56">
        <v>178440</v>
      </c>
      <c r="BY193" s="56">
        <v>0</v>
      </c>
      <c r="BZ193" s="56">
        <v>5629</v>
      </c>
      <c r="CA193" s="56">
        <v>1632</v>
      </c>
      <c r="CB193" s="56">
        <v>4085</v>
      </c>
      <c r="CC193" s="56">
        <v>877</v>
      </c>
      <c r="CD193" s="56">
        <v>12223</v>
      </c>
      <c r="CE193" s="56">
        <v>12223</v>
      </c>
      <c r="CF193" s="56">
        <v>0</v>
      </c>
      <c r="CG193" s="56">
        <v>3370</v>
      </c>
      <c r="CH193" s="56">
        <v>416</v>
      </c>
      <c r="CI193" s="56">
        <v>13358</v>
      </c>
      <c r="CJ193" s="56">
        <v>1843</v>
      </c>
      <c r="CK193" s="56">
        <v>8975</v>
      </c>
      <c r="CL193" s="56">
        <v>1462</v>
      </c>
      <c r="CM193" s="56">
        <v>0</v>
      </c>
      <c r="CN193" s="56">
        <v>0</v>
      </c>
      <c r="CO193" s="56">
        <v>17144</v>
      </c>
      <c r="CP193" s="56">
        <v>3355</v>
      </c>
      <c r="CQ193" s="56">
        <v>20499</v>
      </c>
      <c r="CR193" s="56">
        <v>0</v>
      </c>
      <c r="CS193" s="56">
        <v>216</v>
      </c>
      <c r="CT193" s="56">
        <v>0</v>
      </c>
      <c r="CU193" s="56">
        <v>997</v>
      </c>
      <c r="DA193" s="56">
        <v>1213</v>
      </c>
      <c r="DB193" s="56">
        <v>1213</v>
      </c>
      <c r="DC193" s="56">
        <v>12</v>
      </c>
      <c r="DD193" s="56">
        <v>18</v>
      </c>
      <c r="DE193" s="56">
        <v>30</v>
      </c>
      <c r="DF193" s="56">
        <v>77</v>
      </c>
      <c r="DG193" s="56">
        <v>13090</v>
      </c>
      <c r="DH193" s="56">
        <v>117374</v>
      </c>
      <c r="DI193" s="56">
        <v>26098</v>
      </c>
      <c r="DJ193" s="56">
        <v>77537</v>
      </c>
      <c r="DK193" s="56">
        <v>19500</v>
      </c>
      <c r="DL193" s="56">
        <v>240509</v>
      </c>
      <c r="DM193" s="56">
        <v>6286</v>
      </c>
      <c r="DN193" s="56">
        <v>297</v>
      </c>
      <c r="DO193" s="56">
        <v>13813</v>
      </c>
      <c r="DP193" s="56">
        <v>10490</v>
      </c>
      <c r="DQ193" s="56">
        <v>40792</v>
      </c>
      <c r="DR193" s="56">
        <v>18031</v>
      </c>
      <c r="DS193" s="56">
        <v>0</v>
      </c>
      <c r="DT193" s="56">
        <v>0</v>
      </c>
      <c r="DU193" s="56">
        <v>20396</v>
      </c>
      <c r="DV193" s="56">
        <v>18659</v>
      </c>
      <c r="DW193" s="56">
        <v>7996</v>
      </c>
      <c r="DX193" s="56">
        <v>69</v>
      </c>
      <c r="DY193" s="56">
        <v>82</v>
      </c>
      <c r="DZ193" s="56">
        <v>90</v>
      </c>
      <c r="EA193" s="56">
        <v>175058</v>
      </c>
      <c r="EB193" s="56" t="s">
        <v>554</v>
      </c>
      <c r="EC193" s="56" t="s">
        <v>54</v>
      </c>
      <c r="ED193" s="56">
        <v>10998</v>
      </c>
      <c r="EE193" s="56">
        <v>36</v>
      </c>
      <c r="EF193" s="56">
        <v>679130</v>
      </c>
      <c r="EG193" s="56">
        <v>0</v>
      </c>
      <c r="EH193" s="56" t="s">
        <v>554</v>
      </c>
      <c r="EI193" s="56">
        <v>9</v>
      </c>
      <c r="EJ193" s="56">
        <v>104910</v>
      </c>
      <c r="EK193" s="56">
        <v>0</v>
      </c>
      <c r="EL193" s="56">
        <v>0</v>
      </c>
      <c r="EM193" s="56">
        <v>942157</v>
      </c>
      <c r="EN193" s="56">
        <v>125497</v>
      </c>
      <c r="EO193" s="56">
        <v>117</v>
      </c>
      <c r="EP193" s="56">
        <v>48179</v>
      </c>
      <c r="EQ193" s="56">
        <v>14711</v>
      </c>
      <c r="ER193" s="56">
        <v>23521</v>
      </c>
      <c r="ES193" s="56">
        <v>6300</v>
      </c>
      <c r="ET193" s="56">
        <v>13701</v>
      </c>
      <c r="EU193" s="56">
        <v>6200</v>
      </c>
      <c r="EV193" s="56">
        <v>0</v>
      </c>
      <c r="EW193" s="56">
        <v>9599</v>
      </c>
      <c r="EX193" s="56">
        <v>5810</v>
      </c>
      <c r="EY193" s="56">
        <v>4200</v>
      </c>
      <c r="EZ193" s="56">
        <v>17632</v>
      </c>
      <c r="FA193" s="56">
        <v>0</v>
      </c>
      <c r="FB193" s="56">
        <v>0</v>
      </c>
      <c r="FC193" s="56">
        <v>0</v>
      </c>
      <c r="FD193" s="56">
        <v>138</v>
      </c>
      <c r="FE193" s="56">
        <v>0</v>
      </c>
      <c r="FF193" s="56">
        <v>150108</v>
      </c>
      <c r="FG193" s="56">
        <v>55656</v>
      </c>
      <c r="FH193" s="56">
        <v>14310</v>
      </c>
      <c r="FI193" s="56">
        <v>11771</v>
      </c>
      <c r="FJ193" s="56">
        <v>454</v>
      </c>
      <c r="FK193" s="56">
        <v>123371</v>
      </c>
      <c r="FL193" s="56">
        <v>1423324</v>
      </c>
      <c r="FM193" s="56">
        <v>4323</v>
      </c>
      <c r="FN193" s="56">
        <v>-2</v>
      </c>
      <c r="FO193" s="56">
        <v>660</v>
      </c>
      <c r="FP193" s="56">
        <v>116</v>
      </c>
      <c r="FQ193" s="56">
        <v>47</v>
      </c>
      <c r="FR193" s="56">
        <v>10075</v>
      </c>
      <c r="FS193" s="56">
        <v>6720</v>
      </c>
      <c r="FT193" s="56">
        <v>26925</v>
      </c>
      <c r="FU193" s="56">
        <v>1957</v>
      </c>
      <c r="FV193" s="56">
        <v>50821</v>
      </c>
      <c r="FW193" s="56">
        <v>1372503</v>
      </c>
      <c r="FX193" s="56">
        <v>221668</v>
      </c>
      <c r="FY193" s="56">
        <v>984106</v>
      </c>
      <c r="FZ193" s="56">
        <v>122989</v>
      </c>
      <c r="GA193" s="56">
        <v>155554</v>
      </c>
      <c r="GB193" s="56">
        <v>219942</v>
      </c>
      <c r="GC193" s="56">
        <v>1482591</v>
      </c>
      <c r="GD193" s="56" t="s">
        <v>554</v>
      </c>
      <c r="GE193" s="56" t="s">
        <v>554</v>
      </c>
      <c r="GF193" s="56" t="s">
        <v>554</v>
      </c>
      <c r="GG193" s="56">
        <v>0</v>
      </c>
      <c r="GH193" s="56">
        <v>0</v>
      </c>
      <c r="GI193" s="56">
        <v>0</v>
      </c>
      <c r="GJ193" s="56">
        <v>0</v>
      </c>
      <c r="GK193" s="56">
        <v>0</v>
      </c>
      <c r="GL193" s="56">
        <v>0</v>
      </c>
      <c r="GM193" s="56">
        <v>0</v>
      </c>
      <c r="GN193" s="56" t="s">
        <v>554</v>
      </c>
      <c r="GO193" s="56" t="s">
        <v>554</v>
      </c>
      <c r="GP193" s="56" t="s">
        <v>554</v>
      </c>
      <c r="GQ193" s="56" t="s">
        <v>554</v>
      </c>
      <c r="GR193" s="56" t="s">
        <v>554</v>
      </c>
      <c r="GS193" s="56" t="s">
        <v>7516</v>
      </c>
      <c r="GT193" s="56" t="s">
        <v>554</v>
      </c>
      <c r="GU193" s="56" t="s">
        <v>7517</v>
      </c>
      <c r="GW193" s="56">
        <v>10</v>
      </c>
      <c r="GX193" s="56">
        <v>0</v>
      </c>
      <c r="GY193" s="56">
        <v>10</v>
      </c>
      <c r="GZ193" s="56">
        <v>0</v>
      </c>
      <c r="HA193" s="56">
        <v>0</v>
      </c>
      <c r="HB193" s="56">
        <v>0</v>
      </c>
    </row>
    <row r="194" spans="1:210" ht="12.75" customHeight="1" x14ac:dyDescent="0.3">
      <c r="A194" s="397" t="s">
        <v>728</v>
      </c>
      <c r="B194" s="423">
        <v>37</v>
      </c>
      <c r="C194" s="397" t="s">
        <v>729</v>
      </c>
      <c r="D194" s="397" t="s">
        <v>5925</v>
      </c>
      <c r="E194" s="56" t="s">
        <v>3023</v>
      </c>
      <c r="F194" s="398" t="s">
        <v>900</v>
      </c>
      <c r="G194" s="397">
        <v>45</v>
      </c>
      <c r="H194" s="397">
        <v>0</v>
      </c>
      <c r="I194" s="56" t="s">
        <v>6476</v>
      </c>
      <c r="J194" s="56" t="s">
        <v>38</v>
      </c>
      <c r="L194" s="56" t="s">
        <v>207</v>
      </c>
      <c r="M194" s="56">
        <v>0</v>
      </c>
      <c r="N194" s="56">
        <v>1</v>
      </c>
      <c r="O194" s="56">
        <v>0</v>
      </c>
      <c r="P194" s="56">
        <v>0</v>
      </c>
      <c r="Q194" s="56">
        <v>0</v>
      </c>
      <c r="R194" s="56">
        <v>2</v>
      </c>
      <c r="S194" s="56">
        <v>1</v>
      </c>
      <c r="T194" s="56">
        <v>0</v>
      </c>
      <c r="U194" s="56">
        <v>0</v>
      </c>
      <c r="V194" s="56">
        <v>2</v>
      </c>
      <c r="W194" s="56">
        <v>4</v>
      </c>
      <c r="X194" s="56">
        <v>1</v>
      </c>
      <c r="Y194" s="56">
        <v>0</v>
      </c>
      <c r="Z194" s="56">
        <v>1</v>
      </c>
      <c r="AA194" s="56">
        <v>12</v>
      </c>
      <c r="AB194" s="56">
        <v>0</v>
      </c>
      <c r="AC194" s="56">
        <v>0</v>
      </c>
      <c r="AD194" s="56">
        <v>0</v>
      </c>
      <c r="AE194" s="56">
        <v>0</v>
      </c>
      <c r="AF194" s="56">
        <v>0</v>
      </c>
      <c r="AG194" s="56">
        <v>0</v>
      </c>
      <c r="AH194" s="56">
        <v>0</v>
      </c>
      <c r="AI194" s="56">
        <v>0</v>
      </c>
      <c r="AJ194" s="56">
        <v>0</v>
      </c>
      <c r="AK194" s="56">
        <v>0</v>
      </c>
      <c r="AL194" s="56">
        <v>0</v>
      </c>
      <c r="AM194" s="56">
        <v>0</v>
      </c>
      <c r="AN194" s="56">
        <v>0</v>
      </c>
      <c r="AO194" s="56">
        <v>0</v>
      </c>
      <c r="AP194" s="56">
        <v>0</v>
      </c>
      <c r="AQ194" s="56">
        <v>0</v>
      </c>
      <c r="AR194" s="56">
        <v>1</v>
      </c>
      <c r="AS194" s="56">
        <v>0</v>
      </c>
      <c r="AT194" s="56">
        <v>0</v>
      </c>
      <c r="AU194" s="56">
        <v>0</v>
      </c>
      <c r="AV194" s="56">
        <v>2</v>
      </c>
      <c r="AW194" s="56">
        <v>1</v>
      </c>
      <c r="AX194" s="56">
        <v>0</v>
      </c>
      <c r="AY194" s="56">
        <v>0</v>
      </c>
      <c r="AZ194" s="56">
        <v>2</v>
      </c>
      <c r="BA194" s="56">
        <v>4</v>
      </c>
      <c r="BB194" s="56">
        <v>1</v>
      </c>
      <c r="BC194" s="56">
        <v>0</v>
      </c>
      <c r="BD194" s="56">
        <v>1</v>
      </c>
      <c r="BE194" s="56">
        <v>12</v>
      </c>
      <c r="BF194" s="56">
        <v>0</v>
      </c>
      <c r="BG194" s="56">
        <v>0</v>
      </c>
      <c r="BH194" s="56" t="s">
        <v>1748</v>
      </c>
      <c r="BI194" s="56">
        <v>143252</v>
      </c>
      <c r="BJ194" s="56" t="s">
        <v>1748</v>
      </c>
      <c r="BK194" s="56">
        <v>206106</v>
      </c>
      <c r="BL194" s="56">
        <v>146</v>
      </c>
      <c r="BM194" s="56">
        <v>152550</v>
      </c>
      <c r="BN194" s="56">
        <v>42729</v>
      </c>
      <c r="BO194" s="56">
        <v>11</v>
      </c>
      <c r="BP194" s="56">
        <v>257412</v>
      </c>
      <c r="BQ194" s="56">
        <v>15611</v>
      </c>
      <c r="BR194" s="56">
        <v>51560</v>
      </c>
      <c r="BS194" s="56">
        <v>31794</v>
      </c>
      <c r="BT194" s="56">
        <v>35444</v>
      </c>
      <c r="BU194" s="56">
        <v>17400</v>
      </c>
      <c r="BV194" s="56">
        <v>136198</v>
      </c>
      <c r="BW194" s="56">
        <v>106357</v>
      </c>
      <c r="BX194" s="56">
        <v>258166</v>
      </c>
      <c r="BY194" s="56">
        <v>27</v>
      </c>
      <c r="BZ194" s="56">
        <v>4885</v>
      </c>
      <c r="CA194" s="56">
        <v>1371</v>
      </c>
      <c r="CB194" s="56">
        <v>2738</v>
      </c>
      <c r="CC194" s="56">
        <v>1584</v>
      </c>
      <c r="CD194" s="56">
        <v>10578</v>
      </c>
      <c r="CE194" s="56">
        <v>10605</v>
      </c>
      <c r="CF194" s="56">
        <v>0</v>
      </c>
      <c r="CG194" s="56">
        <v>2889</v>
      </c>
      <c r="CH194" s="56">
        <v>1286</v>
      </c>
      <c r="CI194" s="56">
        <v>6705</v>
      </c>
      <c r="CJ194" s="56">
        <v>988</v>
      </c>
      <c r="CK194" s="56">
        <v>0</v>
      </c>
      <c r="CL194" s="56">
        <v>2266</v>
      </c>
      <c r="CM194" s="56">
        <v>0</v>
      </c>
      <c r="CN194" s="56">
        <v>0</v>
      </c>
      <c r="CO194" s="56">
        <v>10880</v>
      </c>
      <c r="CP194" s="56">
        <v>4633</v>
      </c>
      <c r="CQ194" s="56">
        <v>15513</v>
      </c>
      <c r="CR194" s="56">
        <v>0</v>
      </c>
      <c r="CS194" s="56">
        <v>231</v>
      </c>
      <c r="CT194" s="56">
        <v>43</v>
      </c>
      <c r="CU194" s="56">
        <v>238</v>
      </c>
      <c r="DA194" s="56">
        <v>512</v>
      </c>
      <c r="DB194" s="56">
        <v>512</v>
      </c>
      <c r="DC194" s="56">
        <v>4</v>
      </c>
      <c r="DD194" s="56">
        <v>26.14</v>
      </c>
      <c r="DE194" s="56">
        <v>30.14</v>
      </c>
      <c r="DF194" s="56">
        <v>13</v>
      </c>
      <c r="DG194" s="56">
        <v>106</v>
      </c>
      <c r="DH194" s="56">
        <v>179942</v>
      </c>
      <c r="DI194" s="56">
        <v>47919</v>
      </c>
      <c r="DJ194" s="56">
        <v>81772</v>
      </c>
      <c r="DK194" s="56">
        <v>20128</v>
      </c>
      <c r="DL194" s="56">
        <v>329761</v>
      </c>
      <c r="DM194" s="56">
        <v>7048</v>
      </c>
      <c r="DN194" s="56">
        <v>1637</v>
      </c>
      <c r="DO194" s="56">
        <v>6683</v>
      </c>
      <c r="DP194" s="56">
        <v>3119</v>
      </c>
      <c r="DQ194" s="56">
        <v>0</v>
      </c>
      <c r="DR194" s="56">
        <v>5574</v>
      </c>
      <c r="DS194" s="56">
        <v>0</v>
      </c>
      <c r="DT194" s="56">
        <v>0</v>
      </c>
      <c r="DU194" s="56">
        <v>15368</v>
      </c>
      <c r="DV194" s="56">
        <v>37616</v>
      </c>
      <c r="DW194" s="56">
        <v>18463</v>
      </c>
      <c r="DX194" s="56">
        <v>54</v>
      </c>
      <c r="DY194" s="56">
        <v>72</v>
      </c>
      <c r="DZ194" s="56">
        <v>85</v>
      </c>
      <c r="EA194" s="56">
        <v>25292</v>
      </c>
      <c r="EB194" s="56">
        <v>620</v>
      </c>
      <c r="EC194" s="56" t="s">
        <v>55</v>
      </c>
      <c r="ED194" s="56">
        <v>16080</v>
      </c>
      <c r="EE194" s="56" t="s">
        <v>554</v>
      </c>
      <c r="EF194" s="56">
        <v>410745</v>
      </c>
      <c r="EG194" s="56">
        <v>0</v>
      </c>
      <c r="EH194" s="56" t="s">
        <v>55</v>
      </c>
      <c r="EI194" s="56">
        <v>5</v>
      </c>
      <c r="EJ194" s="56">
        <v>663545</v>
      </c>
      <c r="EK194" s="56">
        <v>2</v>
      </c>
      <c r="EL194" s="56">
        <v>29</v>
      </c>
      <c r="EM194" s="56">
        <v>953386</v>
      </c>
      <c r="EN194" s="56">
        <v>315945</v>
      </c>
      <c r="EO194" s="56">
        <v>80789</v>
      </c>
      <c r="EP194" s="56" t="s">
        <v>3425</v>
      </c>
      <c r="EQ194" s="56" t="s">
        <v>3425</v>
      </c>
      <c r="ER194" s="56" t="s">
        <v>3425</v>
      </c>
      <c r="ES194" s="56" t="s">
        <v>3425</v>
      </c>
      <c r="ET194" s="56">
        <v>4657</v>
      </c>
      <c r="EU194" s="56">
        <v>12587</v>
      </c>
      <c r="EV194" s="56" t="s">
        <v>3426</v>
      </c>
      <c r="EW194" s="56">
        <v>2697</v>
      </c>
      <c r="EX194" s="56" t="s">
        <v>3425</v>
      </c>
      <c r="EY194" s="56">
        <v>0</v>
      </c>
      <c r="EZ194" s="56" t="s">
        <v>3426</v>
      </c>
      <c r="FA194" s="56">
        <v>0</v>
      </c>
      <c r="FB194" s="56">
        <v>0</v>
      </c>
      <c r="FC194" s="56">
        <v>0</v>
      </c>
      <c r="FD194" s="56">
        <v>0</v>
      </c>
      <c r="FE194" s="56">
        <v>0</v>
      </c>
      <c r="FF194" s="56">
        <v>100730</v>
      </c>
      <c r="FG194" s="56">
        <v>63683</v>
      </c>
      <c r="FH194" s="56">
        <v>44032</v>
      </c>
      <c r="FI194" s="56">
        <v>15052</v>
      </c>
      <c r="FJ194" s="56">
        <v>0</v>
      </c>
      <c r="FK194" s="56">
        <v>388273</v>
      </c>
      <c r="FL194" s="56">
        <v>1881101</v>
      </c>
      <c r="FM194" s="56">
        <v>7575</v>
      </c>
      <c r="FN194" s="56">
        <v>0</v>
      </c>
      <c r="FO194" s="56">
        <v>28958</v>
      </c>
      <c r="FP194" s="56">
        <v>4654</v>
      </c>
      <c r="FQ194" s="56">
        <v>1767</v>
      </c>
      <c r="FR194" s="56">
        <v>0</v>
      </c>
      <c r="FS194" s="56">
        <v>0</v>
      </c>
      <c r="FT194" s="56">
        <v>28746</v>
      </c>
      <c r="FU194" s="56">
        <v>42966</v>
      </c>
      <c r="FV194" s="56">
        <v>114666</v>
      </c>
      <c r="FW194" s="56">
        <v>1766435</v>
      </c>
      <c r="FX194" s="56">
        <v>236332</v>
      </c>
      <c r="FY194" s="56">
        <v>1031154</v>
      </c>
      <c r="FZ194" s="56">
        <v>305977</v>
      </c>
      <c r="GA194" s="56">
        <v>116938</v>
      </c>
      <c r="GB194" s="56">
        <v>522458</v>
      </c>
      <c r="GC194" s="56">
        <v>1976527</v>
      </c>
      <c r="GD194" s="56">
        <v>152119</v>
      </c>
      <c r="GE194" s="56">
        <v>1824408</v>
      </c>
      <c r="GF194" s="56">
        <v>236152</v>
      </c>
      <c r="GG194" s="56">
        <v>0</v>
      </c>
      <c r="GH194" s="56">
        <v>0</v>
      </c>
      <c r="GI194" s="56">
        <v>0</v>
      </c>
      <c r="GJ194" s="56">
        <v>0</v>
      </c>
      <c r="GK194" s="56">
        <v>0</v>
      </c>
      <c r="GL194" s="56">
        <v>0</v>
      </c>
      <c r="GM194" s="56">
        <v>0</v>
      </c>
      <c r="GN194" s="56">
        <v>0</v>
      </c>
      <c r="GO194" s="56">
        <v>0</v>
      </c>
      <c r="GP194" s="56">
        <v>0</v>
      </c>
      <c r="GQ194" s="56" t="s">
        <v>554</v>
      </c>
      <c r="GR194" s="56" t="s">
        <v>554</v>
      </c>
      <c r="GS194" s="56" t="s">
        <v>7518</v>
      </c>
      <c r="GT194" s="56" t="s">
        <v>554</v>
      </c>
      <c r="GU194" s="56" t="s">
        <v>554</v>
      </c>
      <c r="GW194" s="56">
        <v>12</v>
      </c>
      <c r="GX194" s="56">
        <v>0</v>
      </c>
      <c r="GY194" s="56">
        <v>12</v>
      </c>
      <c r="GZ194" s="56">
        <v>0</v>
      </c>
      <c r="HA194" s="56">
        <v>0</v>
      </c>
      <c r="HB194" s="56">
        <v>0</v>
      </c>
    </row>
    <row r="195" spans="1:210" ht="12.75" customHeight="1" x14ac:dyDescent="0.3">
      <c r="A195" s="397" t="s">
        <v>728</v>
      </c>
      <c r="B195" s="423">
        <v>38</v>
      </c>
      <c r="C195" s="397" t="s">
        <v>729</v>
      </c>
      <c r="D195" s="397" t="s">
        <v>5926</v>
      </c>
      <c r="E195" s="56" t="s">
        <v>3024</v>
      </c>
      <c r="F195" s="398" t="s">
        <v>900</v>
      </c>
      <c r="G195" s="397">
        <v>23</v>
      </c>
      <c r="H195" s="397">
        <v>0</v>
      </c>
      <c r="I195" s="56" t="s">
        <v>810</v>
      </c>
      <c r="J195" s="56" t="s">
        <v>38</v>
      </c>
      <c r="L195" s="56" t="s">
        <v>208</v>
      </c>
      <c r="M195" s="56">
        <v>0</v>
      </c>
      <c r="N195" s="56">
        <v>0</v>
      </c>
      <c r="O195" s="56">
        <v>0</v>
      </c>
      <c r="P195" s="56">
        <v>1</v>
      </c>
      <c r="Q195" s="56">
        <v>2</v>
      </c>
      <c r="R195" s="56">
        <v>1</v>
      </c>
      <c r="S195" s="56">
        <v>2</v>
      </c>
      <c r="T195" s="56">
        <v>9</v>
      </c>
      <c r="U195" s="56">
        <v>0</v>
      </c>
      <c r="V195" s="56">
        <v>2</v>
      </c>
      <c r="W195" s="56">
        <v>0</v>
      </c>
      <c r="X195" s="56">
        <v>1</v>
      </c>
      <c r="Y195" s="56">
        <v>1</v>
      </c>
      <c r="Z195" s="56">
        <v>2</v>
      </c>
      <c r="AA195" s="56">
        <v>21</v>
      </c>
      <c r="AB195" s="56">
        <v>0</v>
      </c>
      <c r="AC195" s="56">
        <v>0</v>
      </c>
      <c r="AD195" s="56">
        <v>0</v>
      </c>
      <c r="AE195" s="56">
        <v>0</v>
      </c>
      <c r="AF195" s="56">
        <v>0</v>
      </c>
      <c r="AG195" s="56">
        <v>0</v>
      </c>
      <c r="AH195" s="56">
        <v>0</v>
      </c>
      <c r="AI195" s="56">
        <v>0</v>
      </c>
      <c r="AJ195" s="56">
        <v>0</v>
      </c>
      <c r="AK195" s="56">
        <v>0</v>
      </c>
      <c r="AL195" s="56">
        <v>0</v>
      </c>
      <c r="AM195" s="56">
        <v>0</v>
      </c>
      <c r="AN195" s="56">
        <v>0</v>
      </c>
      <c r="AO195" s="56">
        <v>0</v>
      </c>
      <c r="AP195" s="56">
        <v>0</v>
      </c>
      <c r="AQ195" s="56">
        <v>0</v>
      </c>
      <c r="AR195" s="56">
        <v>0</v>
      </c>
      <c r="AS195" s="56">
        <v>0</v>
      </c>
      <c r="AT195" s="56">
        <v>1</v>
      </c>
      <c r="AU195" s="56">
        <v>2</v>
      </c>
      <c r="AV195" s="56">
        <v>1</v>
      </c>
      <c r="AW195" s="56">
        <v>2</v>
      </c>
      <c r="AX195" s="56">
        <v>9</v>
      </c>
      <c r="AY195" s="56">
        <v>0</v>
      </c>
      <c r="AZ195" s="56">
        <v>2</v>
      </c>
      <c r="BA195" s="56">
        <v>0</v>
      </c>
      <c r="BB195" s="56">
        <v>1</v>
      </c>
      <c r="BC195" s="56">
        <v>1</v>
      </c>
      <c r="BD195" s="56">
        <v>2</v>
      </c>
      <c r="BE195" s="56">
        <v>21</v>
      </c>
      <c r="BF195" s="56">
        <v>0</v>
      </c>
      <c r="BG195" s="56">
        <v>0</v>
      </c>
      <c r="BH195" s="56" t="s">
        <v>2436</v>
      </c>
      <c r="BI195" s="56">
        <v>50957</v>
      </c>
      <c r="BJ195" s="56" t="s">
        <v>2436</v>
      </c>
      <c r="BK195" s="56">
        <v>86099</v>
      </c>
      <c r="BL195" s="56">
        <v>163</v>
      </c>
      <c r="BM195" s="56">
        <v>192772</v>
      </c>
      <c r="BN195" s="56">
        <v>56484</v>
      </c>
      <c r="BO195" s="56">
        <v>18</v>
      </c>
      <c r="BP195" s="56">
        <v>225717</v>
      </c>
      <c r="BQ195" s="56">
        <v>8050</v>
      </c>
      <c r="BR195" s="56">
        <v>86647</v>
      </c>
      <c r="BS195" s="56">
        <v>24632</v>
      </c>
      <c r="BT195" s="56">
        <v>42860</v>
      </c>
      <c r="BU195" s="56">
        <v>9499</v>
      </c>
      <c r="BV195" s="56">
        <v>163638</v>
      </c>
      <c r="BW195" s="56">
        <v>331</v>
      </c>
      <c r="BX195" s="56">
        <v>172019</v>
      </c>
      <c r="BY195" s="56">
        <v>2</v>
      </c>
      <c r="BZ195" s="56">
        <v>10131</v>
      </c>
      <c r="CA195" s="56">
        <v>1517</v>
      </c>
      <c r="CB195" s="56">
        <v>5364</v>
      </c>
      <c r="CC195" s="56">
        <v>326</v>
      </c>
      <c r="CD195" s="56">
        <v>17338</v>
      </c>
      <c r="CE195" s="56">
        <v>17340</v>
      </c>
      <c r="CF195" s="56">
        <v>0</v>
      </c>
      <c r="CG195" s="56">
        <v>5247</v>
      </c>
      <c r="CH195" s="56">
        <v>0</v>
      </c>
      <c r="CI195" s="56">
        <v>6728</v>
      </c>
      <c r="CJ195" s="56">
        <v>3933</v>
      </c>
      <c r="CK195" s="56">
        <v>34</v>
      </c>
      <c r="CL195" s="56">
        <v>1509</v>
      </c>
      <c r="CM195" s="56">
        <v>14441175</v>
      </c>
      <c r="CN195" s="56">
        <v>0</v>
      </c>
      <c r="CO195" s="56">
        <v>11975</v>
      </c>
      <c r="CP195" s="56">
        <v>0</v>
      </c>
      <c r="CQ195" s="56">
        <v>11975</v>
      </c>
      <c r="CR195" s="56">
        <v>0</v>
      </c>
      <c r="CS195" s="56">
        <v>133</v>
      </c>
      <c r="CT195" s="56">
        <v>0</v>
      </c>
      <c r="CU195" s="56">
        <v>236</v>
      </c>
      <c r="DA195" s="56">
        <v>369</v>
      </c>
      <c r="DB195" s="56">
        <v>369</v>
      </c>
      <c r="DC195" s="56">
        <v>7</v>
      </c>
      <c r="DD195" s="56">
        <v>40</v>
      </c>
      <c r="DE195" s="56">
        <v>47</v>
      </c>
      <c r="DF195" s="56">
        <v>101</v>
      </c>
      <c r="DG195" s="56">
        <v>4888</v>
      </c>
      <c r="DH195" s="56">
        <v>207688</v>
      </c>
      <c r="DI195" s="56">
        <v>34395</v>
      </c>
      <c r="DJ195" s="56">
        <v>57397</v>
      </c>
      <c r="DK195" s="56">
        <v>7450</v>
      </c>
      <c r="DL195" s="56">
        <v>306930</v>
      </c>
      <c r="DM195" s="56">
        <v>9565</v>
      </c>
      <c r="DN195" s="56">
        <v>0</v>
      </c>
      <c r="DO195" s="56">
        <v>4769</v>
      </c>
      <c r="DP195" s="56">
        <v>11263</v>
      </c>
      <c r="DQ195" s="56">
        <v>19527</v>
      </c>
      <c r="DR195" s="56">
        <v>6957</v>
      </c>
      <c r="DS195" s="56">
        <v>9729</v>
      </c>
      <c r="DT195" s="56">
        <v>0</v>
      </c>
      <c r="DU195" s="56">
        <v>14334</v>
      </c>
      <c r="DV195" s="56">
        <v>36461</v>
      </c>
      <c r="DW195" s="56" t="s">
        <v>554</v>
      </c>
      <c r="DX195" s="56">
        <v>54.16</v>
      </c>
      <c r="DY195" s="56">
        <v>63.53</v>
      </c>
      <c r="DZ195" s="56">
        <v>70.5</v>
      </c>
      <c r="EA195" s="56">
        <v>190638</v>
      </c>
      <c r="EB195" s="56" t="s">
        <v>554</v>
      </c>
      <c r="EC195" s="56" t="s">
        <v>54</v>
      </c>
      <c r="ED195" s="56">
        <v>16970</v>
      </c>
      <c r="EE195" s="56">
        <v>60</v>
      </c>
      <c r="EF195" s="56">
        <v>534497</v>
      </c>
      <c r="EG195" s="56">
        <v>0</v>
      </c>
      <c r="EH195" s="56" t="s">
        <v>55</v>
      </c>
      <c r="EI195" s="56">
        <v>15</v>
      </c>
      <c r="EJ195" s="56">
        <v>451418</v>
      </c>
      <c r="EK195" s="56">
        <v>0</v>
      </c>
      <c r="EL195" s="56">
        <v>183</v>
      </c>
      <c r="EM195" s="56">
        <v>1081986</v>
      </c>
      <c r="EN195" s="56">
        <v>76705</v>
      </c>
      <c r="EO195" s="56">
        <v>0</v>
      </c>
      <c r="EP195" s="56">
        <v>80485</v>
      </c>
      <c r="EQ195" s="56">
        <v>43909</v>
      </c>
      <c r="ER195" s="56">
        <v>23049</v>
      </c>
      <c r="ES195" s="56">
        <v>4249</v>
      </c>
      <c r="ET195" s="56">
        <v>7719</v>
      </c>
      <c r="EU195" s="56">
        <v>4958</v>
      </c>
      <c r="EV195" s="56">
        <v>0</v>
      </c>
      <c r="EW195" s="56">
        <v>3687</v>
      </c>
      <c r="EX195" s="56">
        <v>2012</v>
      </c>
      <c r="EY195" s="56">
        <v>3226.8</v>
      </c>
      <c r="EZ195" s="56">
        <v>4250</v>
      </c>
      <c r="FA195" s="56">
        <v>7939.89</v>
      </c>
      <c r="FB195" s="56">
        <v>0</v>
      </c>
      <c r="FC195" s="56">
        <v>0</v>
      </c>
      <c r="FD195" s="56">
        <v>0</v>
      </c>
      <c r="FE195" s="56">
        <v>0</v>
      </c>
      <c r="FF195" s="56">
        <v>185484.69</v>
      </c>
      <c r="FG195" s="56">
        <v>77337</v>
      </c>
      <c r="FH195" s="56">
        <v>121869</v>
      </c>
      <c r="FI195" s="56">
        <v>0</v>
      </c>
      <c r="FJ195" s="56">
        <v>73674</v>
      </c>
      <c r="FK195" s="56">
        <v>0</v>
      </c>
      <c r="FL195" s="56">
        <v>1617055.69</v>
      </c>
      <c r="FM195" s="56">
        <v>9809</v>
      </c>
      <c r="FN195" s="56">
        <v>0</v>
      </c>
      <c r="FO195" s="56">
        <v>2508</v>
      </c>
      <c r="FP195" s="56">
        <v>4623</v>
      </c>
      <c r="FQ195" s="56">
        <v>13900</v>
      </c>
      <c r="FR195" s="56">
        <v>79778</v>
      </c>
      <c r="FS195" s="56">
        <v>0</v>
      </c>
      <c r="FT195" s="56">
        <v>18789</v>
      </c>
      <c r="FU195" s="56">
        <v>0</v>
      </c>
      <c r="FV195" s="56">
        <v>129407</v>
      </c>
      <c r="FW195" s="56">
        <v>1487648.69</v>
      </c>
      <c r="FX195" s="56">
        <v>224659</v>
      </c>
      <c r="FY195" s="56">
        <v>1179462</v>
      </c>
      <c r="FZ195" s="56">
        <v>65046</v>
      </c>
      <c r="GA195" s="56">
        <v>274182</v>
      </c>
      <c r="GB195" s="56">
        <v>266118</v>
      </c>
      <c r="GC195" s="56">
        <v>1784808</v>
      </c>
      <c r="GD195" s="56">
        <v>125982</v>
      </c>
      <c r="GE195" s="56">
        <v>1658826</v>
      </c>
      <c r="GF195" s="56">
        <v>122289</v>
      </c>
      <c r="GG195" s="56">
        <v>0</v>
      </c>
      <c r="GH195" s="56">
        <v>0</v>
      </c>
      <c r="GI195" s="56">
        <v>0</v>
      </c>
      <c r="GJ195" s="56">
        <v>0</v>
      </c>
      <c r="GK195" s="56">
        <v>0</v>
      </c>
      <c r="GL195" s="56">
        <v>10315</v>
      </c>
      <c r="GM195" s="56">
        <v>10315</v>
      </c>
      <c r="GN195" s="56" t="s">
        <v>554</v>
      </c>
      <c r="GO195" s="56" t="s">
        <v>554</v>
      </c>
      <c r="GP195" s="56" t="s">
        <v>554</v>
      </c>
      <c r="GQ195" s="56" t="s">
        <v>554</v>
      </c>
      <c r="GR195" s="56" t="s">
        <v>7519</v>
      </c>
      <c r="GS195" s="56" t="s">
        <v>554</v>
      </c>
      <c r="GT195" s="56" t="s">
        <v>554</v>
      </c>
      <c r="GU195" s="56" t="s">
        <v>7520</v>
      </c>
      <c r="GW195" s="56">
        <v>21</v>
      </c>
      <c r="GX195" s="56">
        <v>0</v>
      </c>
      <c r="GY195" s="56">
        <v>21</v>
      </c>
      <c r="GZ195" s="56">
        <v>0</v>
      </c>
      <c r="HA195" s="56">
        <v>0</v>
      </c>
      <c r="HB195" s="56">
        <v>0</v>
      </c>
    </row>
    <row r="196" spans="1:210" ht="12.75" customHeight="1" x14ac:dyDescent="0.3">
      <c r="A196" s="397" t="s">
        <v>728</v>
      </c>
      <c r="B196" s="423">
        <v>39</v>
      </c>
      <c r="C196" s="397" t="s">
        <v>729</v>
      </c>
      <c r="D196" s="397" t="s">
        <v>5927</v>
      </c>
      <c r="E196" s="56" t="s">
        <v>3025</v>
      </c>
      <c r="F196" s="398" t="s">
        <v>900</v>
      </c>
      <c r="G196" s="397">
        <v>51.5</v>
      </c>
      <c r="H196" s="397">
        <v>0</v>
      </c>
      <c r="I196" s="56" t="s">
        <v>6476</v>
      </c>
      <c r="J196" s="56" t="s">
        <v>38</v>
      </c>
      <c r="L196" s="56" t="s">
        <v>209</v>
      </c>
      <c r="M196" s="56">
        <v>0</v>
      </c>
      <c r="N196" s="56">
        <v>0</v>
      </c>
      <c r="O196" s="56">
        <v>5</v>
      </c>
      <c r="P196" s="56">
        <v>1</v>
      </c>
      <c r="Q196" s="56">
        <v>0</v>
      </c>
      <c r="R196" s="56">
        <v>1</v>
      </c>
      <c r="S196" s="56">
        <v>8</v>
      </c>
      <c r="T196" s="56">
        <v>0</v>
      </c>
      <c r="U196" s="56">
        <v>1</v>
      </c>
      <c r="V196" s="56">
        <v>3</v>
      </c>
      <c r="W196" s="56">
        <v>0</v>
      </c>
      <c r="X196" s="56">
        <v>4</v>
      </c>
      <c r="Y196" s="56">
        <v>0</v>
      </c>
      <c r="Z196" s="56">
        <v>0</v>
      </c>
      <c r="AA196" s="56">
        <v>23</v>
      </c>
      <c r="AB196" s="56">
        <v>0</v>
      </c>
      <c r="AC196" s="56">
        <v>0</v>
      </c>
      <c r="AD196" s="56">
        <v>0</v>
      </c>
      <c r="AE196" s="56">
        <v>0</v>
      </c>
      <c r="AF196" s="56">
        <v>0</v>
      </c>
      <c r="AG196" s="56">
        <v>0</v>
      </c>
      <c r="AH196" s="56">
        <v>0</v>
      </c>
      <c r="AI196" s="56">
        <v>0</v>
      </c>
      <c r="AJ196" s="56">
        <v>0</v>
      </c>
      <c r="AK196" s="56">
        <v>0</v>
      </c>
      <c r="AL196" s="56">
        <v>0</v>
      </c>
      <c r="AM196" s="56">
        <v>0</v>
      </c>
      <c r="AN196" s="56">
        <v>0</v>
      </c>
      <c r="AO196" s="56">
        <v>0</v>
      </c>
      <c r="AP196" s="56">
        <v>0</v>
      </c>
      <c r="AQ196" s="56">
        <v>0</v>
      </c>
      <c r="AR196" s="56">
        <v>0</v>
      </c>
      <c r="AS196" s="56">
        <v>5</v>
      </c>
      <c r="AT196" s="56">
        <v>1</v>
      </c>
      <c r="AU196" s="56">
        <v>0</v>
      </c>
      <c r="AV196" s="56">
        <v>1</v>
      </c>
      <c r="AW196" s="56">
        <v>8</v>
      </c>
      <c r="AX196" s="56">
        <v>0</v>
      </c>
      <c r="AY196" s="56">
        <v>1</v>
      </c>
      <c r="AZ196" s="56">
        <v>3</v>
      </c>
      <c r="BA196" s="56">
        <v>0</v>
      </c>
      <c r="BB196" s="56">
        <v>4</v>
      </c>
      <c r="BC196" s="56">
        <v>0</v>
      </c>
      <c r="BD196" s="56">
        <v>0</v>
      </c>
      <c r="BE196" s="56">
        <v>23</v>
      </c>
      <c r="BF196" s="56">
        <v>0</v>
      </c>
      <c r="BG196" s="56">
        <v>0</v>
      </c>
      <c r="BH196" s="56" t="s">
        <v>2459</v>
      </c>
      <c r="BI196" s="56">
        <v>73307</v>
      </c>
      <c r="BJ196" s="56" t="s">
        <v>2466</v>
      </c>
      <c r="BK196" s="56">
        <v>254789</v>
      </c>
      <c r="BL196" s="56">
        <v>233</v>
      </c>
      <c r="BM196" s="56">
        <v>338445</v>
      </c>
      <c r="BN196" s="56" t="s">
        <v>554</v>
      </c>
      <c r="BO196" s="56">
        <v>16</v>
      </c>
      <c r="BP196" s="56">
        <v>375032</v>
      </c>
      <c r="BQ196" s="56">
        <v>3244</v>
      </c>
      <c r="BR196" s="56">
        <v>159763</v>
      </c>
      <c r="BS196" s="56">
        <v>73790</v>
      </c>
      <c r="BT196" s="56">
        <v>91134</v>
      </c>
      <c r="BU196" s="56">
        <v>33236</v>
      </c>
      <c r="BV196" s="56">
        <v>357923</v>
      </c>
      <c r="BW196" s="56">
        <v>13865</v>
      </c>
      <c r="BX196" s="56">
        <v>375032</v>
      </c>
      <c r="BY196" s="56">
        <v>0</v>
      </c>
      <c r="BZ196" s="56">
        <v>15868</v>
      </c>
      <c r="CA196" s="56">
        <v>3713</v>
      </c>
      <c r="CB196" s="56">
        <v>7453</v>
      </c>
      <c r="CC196" s="56">
        <v>1669</v>
      </c>
      <c r="CD196" s="56">
        <v>28703</v>
      </c>
      <c r="CE196" s="56">
        <v>28703</v>
      </c>
      <c r="CF196" s="56">
        <v>28</v>
      </c>
      <c r="CG196" s="56">
        <v>12947</v>
      </c>
      <c r="CH196" s="56">
        <v>808</v>
      </c>
      <c r="CI196" s="56">
        <v>23256</v>
      </c>
      <c r="CJ196" s="56">
        <v>3936</v>
      </c>
      <c r="CK196" s="56">
        <v>2097</v>
      </c>
      <c r="CL196" s="56">
        <v>1331</v>
      </c>
      <c r="CM196" s="56">
        <v>0</v>
      </c>
      <c r="CN196" s="56">
        <v>0</v>
      </c>
      <c r="CO196" s="56">
        <v>37011</v>
      </c>
      <c r="CP196" s="56">
        <v>0</v>
      </c>
      <c r="CQ196" s="56">
        <v>37039</v>
      </c>
      <c r="CR196" s="56">
        <v>0</v>
      </c>
      <c r="CS196" s="56">
        <v>764</v>
      </c>
      <c r="CT196" s="56">
        <v>0</v>
      </c>
      <c r="CU196" s="56">
        <v>0</v>
      </c>
      <c r="DA196" s="56">
        <v>764</v>
      </c>
      <c r="DB196" s="56">
        <v>764</v>
      </c>
      <c r="DC196" s="56">
        <v>15.3</v>
      </c>
      <c r="DD196" s="56">
        <v>96.7</v>
      </c>
      <c r="DE196" s="56">
        <v>112</v>
      </c>
      <c r="DF196" s="56">
        <v>0</v>
      </c>
      <c r="DG196" s="56">
        <v>0</v>
      </c>
      <c r="DH196" s="56">
        <v>324888</v>
      </c>
      <c r="DI196" s="56">
        <v>84356</v>
      </c>
      <c r="DJ196" s="56">
        <v>154050</v>
      </c>
      <c r="DK196" s="56">
        <v>26893</v>
      </c>
      <c r="DL196" s="56">
        <v>590187</v>
      </c>
      <c r="DM196" s="56">
        <v>16805</v>
      </c>
      <c r="DN196" s="56">
        <v>428</v>
      </c>
      <c r="DO196" s="56">
        <v>10559</v>
      </c>
      <c r="DP196" s="56">
        <v>16599</v>
      </c>
      <c r="DQ196" s="56">
        <v>18076</v>
      </c>
      <c r="DR196" s="56">
        <v>15149</v>
      </c>
      <c r="DS196" s="56">
        <v>0</v>
      </c>
      <c r="DT196" s="56">
        <v>0</v>
      </c>
      <c r="DU196" s="56">
        <v>27792</v>
      </c>
      <c r="DV196" s="56">
        <v>33906</v>
      </c>
      <c r="DW196" s="56">
        <v>15422</v>
      </c>
      <c r="DX196" s="56">
        <v>51.57</v>
      </c>
      <c r="DY196" s="56">
        <v>62.84</v>
      </c>
      <c r="DZ196" s="56">
        <v>69.290000000000006</v>
      </c>
      <c r="EA196" s="56" t="s">
        <v>554</v>
      </c>
      <c r="EB196" s="56" t="s">
        <v>554</v>
      </c>
      <c r="EC196" s="56" t="s">
        <v>554</v>
      </c>
      <c r="ED196" s="56">
        <v>40623</v>
      </c>
      <c r="EE196" s="56">
        <v>191</v>
      </c>
      <c r="EF196" s="56">
        <v>1357969</v>
      </c>
      <c r="EG196" s="56" t="s">
        <v>554</v>
      </c>
      <c r="EH196" s="56" t="s">
        <v>554</v>
      </c>
      <c r="EI196" s="56">
        <v>18</v>
      </c>
      <c r="EJ196" s="56">
        <v>54274</v>
      </c>
      <c r="EK196" s="56">
        <v>0</v>
      </c>
      <c r="EL196" s="56">
        <v>0</v>
      </c>
      <c r="EM196" s="56">
        <v>3553730.1100000003</v>
      </c>
      <c r="EN196" s="56">
        <v>592905.88</v>
      </c>
      <c r="EO196" s="56">
        <v>3763</v>
      </c>
      <c r="EP196" s="56">
        <v>111354</v>
      </c>
      <c r="EQ196" s="56">
        <v>29852</v>
      </c>
      <c r="ER196" s="56">
        <v>30697</v>
      </c>
      <c r="ES196" s="56">
        <v>9582</v>
      </c>
      <c r="ET196" s="56">
        <v>13578</v>
      </c>
      <c r="EU196" s="56">
        <v>19280</v>
      </c>
      <c r="EV196" s="56">
        <v>0</v>
      </c>
      <c r="EW196" s="56">
        <v>0</v>
      </c>
      <c r="EX196" s="56">
        <v>2802</v>
      </c>
      <c r="EY196" s="56">
        <v>5130</v>
      </c>
      <c r="EZ196" s="56">
        <v>5396</v>
      </c>
      <c r="FA196" s="56">
        <v>0</v>
      </c>
      <c r="FB196" s="56">
        <v>0</v>
      </c>
      <c r="FC196" s="56">
        <v>23118</v>
      </c>
      <c r="FD196" s="56">
        <v>0</v>
      </c>
      <c r="FE196" s="56">
        <v>0</v>
      </c>
      <c r="FF196" s="56">
        <v>254552</v>
      </c>
      <c r="FG196" s="56">
        <v>17459</v>
      </c>
      <c r="FH196" s="56">
        <v>85716</v>
      </c>
      <c r="FI196" s="56">
        <v>110045</v>
      </c>
      <c r="FJ196" s="56">
        <v>0</v>
      </c>
      <c r="FK196" s="56">
        <v>473521</v>
      </c>
      <c r="FL196" s="56">
        <v>5087928.99</v>
      </c>
      <c r="FM196" s="56">
        <v>23872</v>
      </c>
      <c r="FN196" s="56">
        <v>89</v>
      </c>
      <c r="FO196" s="56">
        <v>9364</v>
      </c>
      <c r="FP196" s="56">
        <v>3802</v>
      </c>
      <c r="FQ196" s="56">
        <v>47300</v>
      </c>
      <c r="FR196" s="56">
        <v>3118</v>
      </c>
      <c r="FS196" s="56">
        <v>0</v>
      </c>
      <c r="FT196" s="56">
        <v>52756</v>
      </c>
      <c r="FU196" s="56">
        <v>41303</v>
      </c>
      <c r="FV196" s="56">
        <v>181604</v>
      </c>
      <c r="FW196" s="56">
        <v>4906324.99</v>
      </c>
      <c r="FX196" s="56" t="s">
        <v>554</v>
      </c>
      <c r="FY196" s="56">
        <v>3446710.6939000008</v>
      </c>
      <c r="FZ196" s="56">
        <v>634478.52699999989</v>
      </c>
      <c r="GA196" s="56">
        <v>249552.65</v>
      </c>
      <c r="GB196" s="56">
        <v>726424.19849999994</v>
      </c>
      <c r="GC196" s="56">
        <v>5057166.0694000004</v>
      </c>
      <c r="GD196" s="56">
        <v>182058.56</v>
      </c>
      <c r="GE196" s="56">
        <v>4875107.5094000008</v>
      </c>
      <c r="GF196" s="56" t="s">
        <v>554</v>
      </c>
      <c r="GG196" s="56">
        <v>0</v>
      </c>
      <c r="GH196" s="56">
        <v>35693.199999999997</v>
      </c>
      <c r="GI196" s="56">
        <v>11040.42</v>
      </c>
      <c r="GJ196" s="56">
        <v>0</v>
      </c>
      <c r="GK196" s="56">
        <v>0</v>
      </c>
      <c r="GL196" s="56">
        <v>0</v>
      </c>
      <c r="GM196" s="56">
        <v>46733.619999999995</v>
      </c>
      <c r="GN196" s="56">
        <v>0</v>
      </c>
      <c r="GO196" s="56">
        <v>0</v>
      </c>
      <c r="GP196" s="56">
        <v>0</v>
      </c>
      <c r="GQ196" s="56" t="s">
        <v>554</v>
      </c>
      <c r="GR196" s="56">
        <v>0</v>
      </c>
      <c r="GS196" s="56">
        <v>0</v>
      </c>
      <c r="GT196" s="56">
        <v>0</v>
      </c>
      <c r="GU196" s="56" t="s">
        <v>7521</v>
      </c>
      <c r="GW196" s="56">
        <v>23</v>
      </c>
      <c r="GX196" s="56">
        <v>0</v>
      </c>
      <c r="GY196" s="56">
        <v>0</v>
      </c>
      <c r="GZ196" s="56">
        <v>0</v>
      </c>
      <c r="HA196" s="56">
        <v>23</v>
      </c>
      <c r="HB196" s="56">
        <v>0</v>
      </c>
    </row>
    <row r="197" spans="1:210" ht="12.75" customHeight="1" x14ac:dyDescent="0.3">
      <c r="A197" s="397" t="s">
        <v>728</v>
      </c>
      <c r="B197" s="423">
        <v>40</v>
      </c>
      <c r="C197" s="397" t="s">
        <v>729</v>
      </c>
      <c r="D197" s="397" t="s">
        <v>5928</v>
      </c>
      <c r="E197" s="56" t="s">
        <v>3026</v>
      </c>
      <c r="F197" s="398" t="s">
        <v>900</v>
      </c>
      <c r="G197" s="397">
        <v>47</v>
      </c>
      <c r="H197" s="397">
        <v>0</v>
      </c>
      <c r="I197" s="56" t="s">
        <v>6476</v>
      </c>
      <c r="J197" s="56" t="s">
        <v>38</v>
      </c>
      <c r="L197" s="56" t="s">
        <v>210</v>
      </c>
      <c r="M197" s="56">
        <v>0</v>
      </c>
      <c r="N197" s="56">
        <v>0</v>
      </c>
      <c r="O197" s="56">
        <v>0</v>
      </c>
      <c r="P197" s="56">
        <v>0</v>
      </c>
      <c r="Q197" s="56">
        <v>2</v>
      </c>
      <c r="R197" s="56">
        <v>3</v>
      </c>
      <c r="S197" s="56">
        <v>2</v>
      </c>
      <c r="T197" s="56">
        <v>1</v>
      </c>
      <c r="U197" s="56">
        <v>0</v>
      </c>
      <c r="V197" s="56">
        <v>2</v>
      </c>
      <c r="W197" s="56">
        <v>3</v>
      </c>
      <c r="X197" s="56">
        <v>3</v>
      </c>
      <c r="Y197" s="56">
        <v>0</v>
      </c>
      <c r="Z197" s="56">
        <v>0</v>
      </c>
      <c r="AA197" s="56">
        <v>16</v>
      </c>
      <c r="AB197" s="56">
        <v>0</v>
      </c>
      <c r="AC197" s="56">
        <v>0</v>
      </c>
      <c r="AD197" s="56">
        <v>0</v>
      </c>
      <c r="AE197" s="56">
        <v>0</v>
      </c>
      <c r="AF197" s="56">
        <v>0</v>
      </c>
      <c r="AG197" s="56">
        <v>0</v>
      </c>
      <c r="AH197" s="56">
        <v>0</v>
      </c>
      <c r="AI197" s="56">
        <v>0</v>
      </c>
      <c r="AJ197" s="56">
        <v>0</v>
      </c>
      <c r="AK197" s="56">
        <v>0</v>
      </c>
      <c r="AL197" s="56">
        <v>0</v>
      </c>
      <c r="AM197" s="56">
        <v>0</v>
      </c>
      <c r="AN197" s="56">
        <v>0</v>
      </c>
      <c r="AO197" s="56">
        <v>0</v>
      </c>
      <c r="AP197" s="56">
        <v>0</v>
      </c>
      <c r="AQ197" s="56">
        <v>0</v>
      </c>
      <c r="AR197" s="56">
        <v>0</v>
      </c>
      <c r="AS197" s="56">
        <v>0</v>
      </c>
      <c r="AT197" s="56">
        <v>0</v>
      </c>
      <c r="AU197" s="56">
        <v>2</v>
      </c>
      <c r="AV197" s="56">
        <v>3</v>
      </c>
      <c r="AW197" s="56">
        <v>2</v>
      </c>
      <c r="AX197" s="56">
        <v>1</v>
      </c>
      <c r="AY197" s="56">
        <v>0</v>
      </c>
      <c r="AZ197" s="56">
        <v>2</v>
      </c>
      <c r="BA197" s="56">
        <v>3</v>
      </c>
      <c r="BB197" s="56">
        <v>3</v>
      </c>
      <c r="BC197" s="56">
        <v>0</v>
      </c>
      <c r="BD197" s="56">
        <v>0</v>
      </c>
      <c r="BE197" s="56">
        <v>16</v>
      </c>
      <c r="BF197" s="56">
        <v>0</v>
      </c>
      <c r="BG197" s="56">
        <v>0</v>
      </c>
      <c r="BH197" s="56" t="s">
        <v>7182</v>
      </c>
      <c r="BI197" s="56">
        <v>126493</v>
      </c>
      <c r="BJ197" s="56" t="s">
        <v>7182</v>
      </c>
      <c r="BK197" s="56">
        <v>461003</v>
      </c>
      <c r="BL197" s="56">
        <v>99</v>
      </c>
      <c r="BM197" s="56">
        <v>149899</v>
      </c>
      <c r="BN197" s="56">
        <v>30161</v>
      </c>
      <c r="BO197" s="56">
        <v>13</v>
      </c>
      <c r="BP197" s="56">
        <v>340016</v>
      </c>
      <c r="BQ197" s="56">
        <v>12378</v>
      </c>
      <c r="BR197" s="56">
        <v>67300</v>
      </c>
      <c r="BS197" s="56">
        <v>85694</v>
      </c>
      <c r="BT197" s="56">
        <v>42317</v>
      </c>
      <c r="BU197" s="56">
        <v>26488</v>
      </c>
      <c r="BV197" s="56">
        <v>221799</v>
      </c>
      <c r="BW197" s="56">
        <v>136412</v>
      </c>
      <c r="BX197" s="56">
        <v>370589</v>
      </c>
      <c r="BY197" s="56">
        <v>54</v>
      </c>
      <c r="BZ197" s="56">
        <v>6454</v>
      </c>
      <c r="CA197" s="56">
        <v>3314</v>
      </c>
      <c r="CB197" s="56">
        <v>4144</v>
      </c>
      <c r="CC197" s="56">
        <v>1518</v>
      </c>
      <c r="CD197" s="56">
        <v>15430</v>
      </c>
      <c r="CE197" s="56">
        <v>15484</v>
      </c>
      <c r="CF197" s="56">
        <v>12</v>
      </c>
      <c r="CG197" s="56">
        <v>4185</v>
      </c>
      <c r="CH197" s="56">
        <v>2272</v>
      </c>
      <c r="CI197" s="56">
        <v>11</v>
      </c>
      <c r="CJ197" s="56">
        <v>4582</v>
      </c>
      <c r="CK197" s="56">
        <v>6117</v>
      </c>
      <c r="CL197" s="56">
        <v>731</v>
      </c>
      <c r="CM197" s="56">
        <v>0</v>
      </c>
      <c r="CN197" s="56">
        <v>165</v>
      </c>
      <c r="CO197" s="56">
        <v>6468</v>
      </c>
      <c r="CP197" s="56">
        <v>3587</v>
      </c>
      <c r="CQ197" s="56">
        <v>10067</v>
      </c>
      <c r="CR197" s="56">
        <v>0</v>
      </c>
      <c r="CS197" s="56">
        <v>399</v>
      </c>
      <c r="CT197" s="56">
        <v>51</v>
      </c>
      <c r="CU197" s="56">
        <v>0</v>
      </c>
      <c r="DA197" s="56">
        <v>450</v>
      </c>
      <c r="DB197" s="56">
        <v>450</v>
      </c>
      <c r="DC197" s="56">
        <v>4</v>
      </c>
      <c r="DD197" s="56">
        <v>34</v>
      </c>
      <c r="DE197" s="56">
        <v>38</v>
      </c>
      <c r="DF197" s="56">
        <v>145</v>
      </c>
      <c r="DG197" s="56">
        <v>3127</v>
      </c>
      <c r="DH197" s="56">
        <v>200472</v>
      </c>
      <c r="DI197" s="56">
        <v>74750</v>
      </c>
      <c r="DJ197" s="56">
        <v>130668</v>
      </c>
      <c r="DK197" s="56">
        <v>37164</v>
      </c>
      <c r="DL197" s="56">
        <v>443054</v>
      </c>
      <c r="DM197" s="56">
        <v>10371</v>
      </c>
      <c r="DN197" s="56">
        <v>2367</v>
      </c>
      <c r="DO197" s="56">
        <v>83</v>
      </c>
      <c r="DP197" s="56">
        <v>10859</v>
      </c>
      <c r="DQ197" s="56">
        <v>143095</v>
      </c>
      <c r="DR197" s="56">
        <v>11237</v>
      </c>
      <c r="DS197" s="56">
        <v>0</v>
      </c>
      <c r="DT197" s="56">
        <v>14</v>
      </c>
      <c r="DU197" s="56">
        <v>12821</v>
      </c>
      <c r="DV197" s="56">
        <v>55577</v>
      </c>
      <c r="DW197" s="56">
        <v>29866</v>
      </c>
      <c r="DX197" s="56">
        <v>72</v>
      </c>
      <c r="DY197" s="56">
        <v>79</v>
      </c>
      <c r="DZ197" s="56">
        <v>86</v>
      </c>
      <c r="EA197" s="56">
        <v>21905</v>
      </c>
      <c r="EB197" s="56" t="s">
        <v>554</v>
      </c>
      <c r="EC197" s="56" t="s">
        <v>54</v>
      </c>
      <c r="ED197" s="56">
        <v>17915</v>
      </c>
      <c r="EE197" s="56">
        <v>771</v>
      </c>
      <c r="EF197" s="56">
        <v>578303</v>
      </c>
      <c r="EG197" s="56">
        <v>11047</v>
      </c>
      <c r="EH197" s="56" t="s">
        <v>54</v>
      </c>
      <c r="EI197" s="56">
        <v>7</v>
      </c>
      <c r="EJ197" s="56">
        <v>930064</v>
      </c>
      <c r="EK197" s="56">
        <v>15</v>
      </c>
      <c r="EL197" s="56">
        <v>35</v>
      </c>
      <c r="EM197" s="56">
        <v>1406123</v>
      </c>
      <c r="EN197" s="56">
        <v>323398</v>
      </c>
      <c r="EO197" s="56">
        <v>1419</v>
      </c>
      <c r="EP197" s="56">
        <v>47140</v>
      </c>
      <c r="EQ197" s="56">
        <v>28637</v>
      </c>
      <c r="ER197" s="56">
        <v>18912</v>
      </c>
      <c r="ES197" s="56">
        <v>10569</v>
      </c>
      <c r="ET197" s="56">
        <v>24889</v>
      </c>
      <c r="EU197" s="56">
        <v>6732</v>
      </c>
      <c r="EV197" s="56">
        <v>1824</v>
      </c>
      <c r="EW197" s="56">
        <v>0</v>
      </c>
      <c r="EX197" s="56">
        <v>5744</v>
      </c>
      <c r="EY197" s="56">
        <v>14855</v>
      </c>
      <c r="EZ197" s="56">
        <v>4024</v>
      </c>
      <c r="FA197" s="56">
        <v>0</v>
      </c>
      <c r="FB197" s="56">
        <v>0</v>
      </c>
      <c r="FC197" s="56">
        <v>0</v>
      </c>
      <c r="FD197" s="56">
        <v>2038</v>
      </c>
      <c r="FE197" s="56">
        <v>0</v>
      </c>
      <c r="FF197" s="56">
        <v>166783</v>
      </c>
      <c r="FG197" s="56">
        <v>35813</v>
      </c>
      <c r="FH197" s="56">
        <v>82447</v>
      </c>
      <c r="FI197" s="56">
        <v>92340</v>
      </c>
      <c r="FJ197" s="56">
        <v>0</v>
      </c>
      <c r="FK197" s="56">
        <v>339312</v>
      </c>
      <c r="FL197" s="56">
        <v>2446216</v>
      </c>
      <c r="FM197" s="56">
        <v>1892</v>
      </c>
      <c r="FN197" s="56">
        <v>12642</v>
      </c>
      <c r="FO197" s="56">
        <v>33507</v>
      </c>
      <c r="FP197" s="56">
        <v>58</v>
      </c>
      <c r="FQ197" s="56">
        <v>0</v>
      </c>
      <c r="FR197" s="56">
        <v>50000</v>
      </c>
      <c r="FS197" s="56">
        <v>0</v>
      </c>
      <c r="FT197" s="56">
        <v>30497</v>
      </c>
      <c r="FU197" s="56">
        <v>16601</v>
      </c>
      <c r="FV197" s="56">
        <v>145197</v>
      </c>
      <c r="FW197" s="56">
        <v>2301019</v>
      </c>
      <c r="FX197" s="56">
        <v>0</v>
      </c>
      <c r="FY197" s="56">
        <v>1448307</v>
      </c>
      <c r="FZ197" s="56">
        <v>334166</v>
      </c>
      <c r="GA197" s="56">
        <v>114200</v>
      </c>
      <c r="GB197" s="56">
        <v>474600</v>
      </c>
      <c r="GC197" s="56">
        <v>2371273</v>
      </c>
      <c r="GD197" s="56" t="s">
        <v>554</v>
      </c>
      <c r="GE197" s="56" t="s">
        <v>554</v>
      </c>
      <c r="GF197" s="56">
        <v>0</v>
      </c>
      <c r="GG197" s="56" t="s">
        <v>554</v>
      </c>
      <c r="GH197" s="56" t="s">
        <v>554</v>
      </c>
      <c r="GI197" s="56" t="s">
        <v>554</v>
      </c>
      <c r="GJ197" s="56" t="s">
        <v>554</v>
      </c>
      <c r="GK197" s="56" t="s">
        <v>554</v>
      </c>
      <c r="GL197" s="56" t="s">
        <v>554</v>
      </c>
      <c r="GM197" s="56" t="s">
        <v>554</v>
      </c>
      <c r="GN197" s="56" t="s">
        <v>554</v>
      </c>
      <c r="GO197" s="56" t="s">
        <v>554</v>
      </c>
      <c r="GP197" s="56" t="s">
        <v>554</v>
      </c>
      <c r="GQ197" s="56" t="s">
        <v>7305</v>
      </c>
      <c r="GR197" s="56" t="s">
        <v>554</v>
      </c>
      <c r="GS197" s="56" t="s">
        <v>554</v>
      </c>
      <c r="GT197" s="56" t="s">
        <v>7522</v>
      </c>
      <c r="GU197" s="56" t="s">
        <v>7523</v>
      </c>
      <c r="GW197" s="56">
        <v>16</v>
      </c>
      <c r="GX197" s="56">
        <v>0</v>
      </c>
      <c r="GY197" s="56">
        <v>0</v>
      </c>
      <c r="GZ197" s="56">
        <v>0</v>
      </c>
      <c r="HA197" s="56">
        <v>16</v>
      </c>
      <c r="HB197" s="56">
        <v>0</v>
      </c>
    </row>
    <row r="198" spans="1:210" ht="12.75" customHeight="1" x14ac:dyDescent="0.3">
      <c r="A198" s="397" t="s">
        <v>728</v>
      </c>
      <c r="B198" s="423">
        <v>41</v>
      </c>
      <c r="C198" s="397" t="s">
        <v>729</v>
      </c>
      <c r="D198" s="397" t="s">
        <v>5929</v>
      </c>
      <c r="E198" s="56" t="s">
        <v>2713</v>
      </c>
      <c r="F198" s="398" t="s">
        <v>900</v>
      </c>
      <c r="G198" s="397">
        <v>33</v>
      </c>
      <c r="H198" s="397">
        <v>0</v>
      </c>
      <c r="I198" s="56" t="s">
        <v>810</v>
      </c>
      <c r="J198" s="56" t="s">
        <v>38</v>
      </c>
      <c r="L198" s="56" t="s">
        <v>211</v>
      </c>
      <c r="M198" s="56">
        <v>0</v>
      </c>
      <c r="N198" s="56">
        <v>0</v>
      </c>
      <c r="O198" s="56">
        <v>5</v>
      </c>
      <c r="P198" s="56">
        <v>1</v>
      </c>
      <c r="Q198" s="56">
        <v>2</v>
      </c>
      <c r="R198" s="56">
        <v>1</v>
      </c>
      <c r="S198" s="56">
        <v>0</v>
      </c>
      <c r="T198" s="56">
        <v>2</v>
      </c>
      <c r="U198" s="56">
        <v>1</v>
      </c>
      <c r="V198" s="56">
        <v>0</v>
      </c>
      <c r="W198" s="56">
        <v>0</v>
      </c>
      <c r="X198" s="56">
        <v>0</v>
      </c>
      <c r="Y198" s="56">
        <v>0</v>
      </c>
      <c r="Z198" s="56">
        <v>0</v>
      </c>
      <c r="AA198" s="56">
        <v>12</v>
      </c>
      <c r="AB198" s="56">
        <v>0</v>
      </c>
      <c r="AC198" s="56">
        <v>0</v>
      </c>
      <c r="AD198" s="56">
        <v>0</v>
      </c>
      <c r="AE198" s="56">
        <v>0</v>
      </c>
      <c r="AF198" s="56">
        <v>0</v>
      </c>
      <c r="AG198" s="56">
        <v>0</v>
      </c>
      <c r="AH198" s="56">
        <v>0</v>
      </c>
      <c r="AI198" s="56">
        <v>0</v>
      </c>
      <c r="AJ198" s="56">
        <v>0</v>
      </c>
      <c r="AK198" s="56">
        <v>0</v>
      </c>
      <c r="AL198" s="56">
        <v>0</v>
      </c>
      <c r="AM198" s="56">
        <v>0</v>
      </c>
      <c r="AN198" s="56">
        <v>0</v>
      </c>
      <c r="AO198" s="56">
        <v>0</v>
      </c>
      <c r="AP198" s="56">
        <v>0</v>
      </c>
      <c r="AQ198" s="56">
        <v>0</v>
      </c>
      <c r="AR198" s="56">
        <v>0</v>
      </c>
      <c r="AS198" s="56">
        <v>5</v>
      </c>
      <c r="AT198" s="56">
        <v>1</v>
      </c>
      <c r="AU198" s="56">
        <v>2</v>
      </c>
      <c r="AV198" s="56">
        <v>1</v>
      </c>
      <c r="AW198" s="56">
        <v>0</v>
      </c>
      <c r="AX198" s="56">
        <v>2</v>
      </c>
      <c r="AY198" s="56">
        <v>1</v>
      </c>
      <c r="AZ198" s="56">
        <v>0</v>
      </c>
      <c r="BA198" s="56">
        <v>0</v>
      </c>
      <c r="BB198" s="56">
        <v>0</v>
      </c>
      <c r="BC198" s="56">
        <v>0</v>
      </c>
      <c r="BD198" s="56">
        <v>0</v>
      </c>
      <c r="BE198" s="56">
        <v>12</v>
      </c>
      <c r="BF198" s="56">
        <v>0</v>
      </c>
      <c r="BG198" s="56">
        <v>0</v>
      </c>
      <c r="BH198" s="56" t="s">
        <v>3488</v>
      </c>
      <c r="BI198" s="56">
        <v>55961</v>
      </c>
      <c r="BJ198" s="56" t="s">
        <v>3488</v>
      </c>
      <c r="BK198" s="56">
        <v>103034</v>
      </c>
      <c r="BL198" s="56">
        <v>101</v>
      </c>
      <c r="BM198" s="56">
        <v>225266</v>
      </c>
      <c r="BN198" s="56">
        <v>40713</v>
      </c>
      <c r="BO198" s="56">
        <v>12</v>
      </c>
      <c r="BP198" s="56">
        <v>216094</v>
      </c>
      <c r="BQ198" s="56">
        <v>16628</v>
      </c>
      <c r="BR198" s="56">
        <v>57347</v>
      </c>
      <c r="BS198" s="56">
        <v>48436</v>
      </c>
      <c r="BT198" s="56">
        <v>56232</v>
      </c>
      <c r="BU198" s="56">
        <v>17399</v>
      </c>
      <c r="BV198" s="56">
        <v>179414</v>
      </c>
      <c r="BW198" s="56">
        <v>7453</v>
      </c>
      <c r="BX198" s="56">
        <v>203495</v>
      </c>
      <c r="BY198" s="56">
        <v>795</v>
      </c>
      <c r="BZ198" s="56">
        <v>11355</v>
      </c>
      <c r="CA198" s="56">
        <v>3445</v>
      </c>
      <c r="CB198" s="56">
        <v>10748</v>
      </c>
      <c r="CC198" s="56">
        <v>1777</v>
      </c>
      <c r="CD198" s="56">
        <v>27325</v>
      </c>
      <c r="CE198" s="56">
        <v>28120</v>
      </c>
      <c r="CF198" s="56">
        <v>12</v>
      </c>
      <c r="CG198" s="56">
        <v>5723</v>
      </c>
      <c r="CH198" s="56">
        <v>693</v>
      </c>
      <c r="CI198" s="56">
        <v>6896</v>
      </c>
      <c r="CJ198" s="56">
        <v>5300</v>
      </c>
      <c r="CK198" s="56">
        <v>68</v>
      </c>
      <c r="CL198" s="56">
        <v>1063</v>
      </c>
      <c r="CM198" s="56">
        <v>0</v>
      </c>
      <c r="CN198" s="56">
        <v>0</v>
      </c>
      <c r="CO198" s="56">
        <v>13312</v>
      </c>
      <c r="CP198" s="56">
        <v>16</v>
      </c>
      <c r="CQ198" s="56">
        <v>13340</v>
      </c>
      <c r="CR198" s="56">
        <v>1</v>
      </c>
      <c r="CS198" s="56">
        <v>529</v>
      </c>
      <c r="CT198" s="56">
        <v>2</v>
      </c>
      <c r="CU198" s="56">
        <v>3</v>
      </c>
      <c r="DA198" s="56">
        <v>534</v>
      </c>
      <c r="DB198" s="56">
        <v>535</v>
      </c>
      <c r="DC198" s="56">
        <v>7</v>
      </c>
      <c r="DD198" s="56">
        <v>57.9</v>
      </c>
      <c r="DE198" s="56">
        <v>64.900000000000006</v>
      </c>
      <c r="DF198" s="56">
        <v>32</v>
      </c>
      <c r="DG198" s="56">
        <v>1684</v>
      </c>
      <c r="DH198" s="56">
        <v>159474</v>
      </c>
      <c r="DI198" s="56">
        <v>29743</v>
      </c>
      <c r="DJ198" s="56">
        <v>68943</v>
      </c>
      <c r="DK198" s="56">
        <v>10487</v>
      </c>
      <c r="DL198" s="56">
        <v>268647</v>
      </c>
      <c r="DM198" s="56">
        <v>9224</v>
      </c>
      <c r="DN198" s="56">
        <v>412</v>
      </c>
      <c r="DO198" s="56">
        <v>4656</v>
      </c>
      <c r="DP198" s="56">
        <v>23261</v>
      </c>
      <c r="DQ198" s="56">
        <v>14323</v>
      </c>
      <c r="DR198" s="56">
        <v>8825</v>
      </c>
      <c r="DS198" s="56">
        <v>0</v>
      </c>
      <c r="DT198" s="56">
        <v>0</v>
      </c>
      <c r="DU198" s="56">
        <v>14292</v>
      </c>
      <c r="DV198" s="56">
        <v>20643</v>
      </c>
      <c r="DW198" s="56">
        <v>10178</v>
      </c>
      <c r="DX198" s="56">
        <v>51</v>
      </c>
      <c r="DY198" s="56">
        <v>61</v>
      </c>
      <c r="DZ198" s="56">
        <v>68</v>
      </c>
      <c r="EA198" s="56">
        <v>43739</v>
      </c>
      <c r="EB198" s="56">
        <v>169</v>
      </c>
      <c r="EC198" s="56" t="s">
        <v>55</v>
      </c>
      <c r="ED198" s="56">
        <v>34113</v>
      </c>
      <c r="EE198" s="56">
        <v>122</v>
      </c>
      <c r="EF198" s="56">
        <v>426360</v>
      </c>
      <c r="EG198" s="56">
        <v>0</v>
      </c>
      <c r="EH198" s="56" t="s">
        <v>54</v>
      </c>
      <c r="EI198" s="56">
        <v>12</v>
      </c>
      <c r="EJ198" s="56">
        <v>411275</v>
      </c>
      <c r="EK198" s="56">
        <v>2</v>
      </c>
      <c r="EL198" s="56">
        <v>324</v>
      </c>
      <c r="EM198" s="56" t="s">
        <v>554</v>
      </c>
      <c r="EN198" s="56" t="s">
        <v>554</v>
      </c>
      <c r="EO198" s="56" t="s">
        <v>554</v>
      </c>
      <c r="EP198" s="56" t="s">
        <v>554</v>
      </c>
      <c r="EQ198" s="56" t="s">
        <v>554</v>
      </c>
      <c r="ER198" s="56" t="s">
        <v>554</v>
      </c>
      <c r="ES198" s="56" t="s">
        <v>554</v>
      </c>
      <c r="ET198" s="56" t="s">
        <v>554</v>
      </c>
      <c r="EU198" s="56" t="s">
        <v>554</v>
      </c>
      <c r="EV198" s="56" t="s">
        <v>554</v>
      </c>
      <c r="EW198" s="56" t="s">
        <v>554</v>
      </c>
      <c r="EX198" s="56" t="s">
        <v>554</v>
      </c>
      <c r="EY198" s="56" t="s">
        <v>554</v>
      </c>
      <c r="EZ198" s="56" t="s">
        <v>554</v>
      </c>
      <c r="FA198" s="56" t="s">
        <v>554</v>
      </c>
      <c r="FB198" s="56" t="s">
        <v>554</v>
      </c>
      <c r="FC198" s="56" t="s">
        <v>554</v>
      </c>
      <c r="FD198" s="56" t="s">
        <v>554</v>
      </c>
      <c r="FE198" s="56" t="s">
        <v>554</v>
      </c>
      <c r="FF198" s="56" t="s">
        <v>554</v>
      </c>
      <c r="FG198" s="56" t="s">
        <v>554</v>
      </c>
      <c r="FH198" s="56" t="s">
        <v>554</v>
      </c>
      <c r="FI198" s="56" t="s">
        <v>554</v>
      </c>
      <c r="FJ198" s="56" t="s">
        <v>554</v>
      </c>
      <c r="FK198" s="56" t="s">
        <v>554</v>
      </c>
      <c r="FL198" s="56" t="s">
        <v>554</v>
      </c>
      <c r="FM198" s="56" t="s">
        <v>554</v>
      </c>
      <c r="FN198" s="56" t="s">
        <v>554</v>
      </c>
      <c r="FO198" s="56" t="s">
        <v>554</v>
      </c>
      <c r="FP198" s="56" t="s">
        <v>554</v>
      </c>
      <c r="FQ198" s="56" t="s">
        <v>554</v>
      </c>
      <c r="FR198" s="56" t="s">
        <v>554</v>
      </c>
      <c r="FS198" s="56" t="s">
        <v>554</v>
      </c>
      <c r="FT198" s="56" t="s">
        <v>554</v>
      </c>
      <c r="FU198" s="56" t="s">
        <v>554</v>
      </c>
      <c r="FV198" s="56" t="s">
        <v>554</v>
      </c>
      <c r="FW198" s="56" t="s">
        <v>554</v>
      </c>
      <c r="FX198" s="56" t="s">
        <v>554</v>
      </c>
      <c r="FY198" s="56" t="s">
        <v>554</v>
      </c>
      <c r="FZ198" s="56" t="s">
        <v>554</v>
      </c>
      <c r="GA198" s="56" t="s">
        <v>554</v>
      </c>
      <c r="GB198" s="56" t="s">
        <v>554</v>
      </c>
      <c r="GC198" s="56" t="s">
        <v>554</v>
      </c>
      <c r="GD198" s="56" t="s">
        <v>554</v>
      </c>
      <c r="GE198" s="56" t="s">
        <v>554</v>
      </c>
      <c r="GF198" s="56" t="s">
        <v>554</v>
      </c>
      <c r="GG198" s="56" t="s">
        <v>554</v>
      </c>
      <c r="GH198" s="56" t="s">
        <v>554</v>
      </c>
      <c r="GI198" s="56" t="s">
        <v>554</v>
      </c>
      <c r="GJ198" s="56" t="s">
        <v>554</v>
      </c>
      <c r="GK198" s="56" t="s">
        <v>554</v>
      </c>
      <c r="GL198" s="56" t="s">
        <v>554</v>
      </c>
      <c r="GM198" s="56" t="s">
        <v>554</v>
      </c>
      <c r="GN198" s="56">
        <v>0</v>
      </c>
      <c r="GO198" s="56" t="s">
        <v>3435</v>
      </c>
      <c r="GP198" s="56" t="s">
        <v>3435</v>
      </c>
      <c r="GQ198" s="56" t="s">
        <v>554</v>
      </c>
      <c r="GR198" s="56" t="s">
        <v>554</v>
      </c>
      <c r="GS198" s="56" t="s">
        <v>554</v>
      </c>
      <c r="GT198" s="56" t="s">
        <v>554</v>
      </c>
      <c r="GU198" s="56" t="s">
        <v>7524</v>
      </c>
      <c r="GW198" s="56">
        <v>12</v>
      </c>
      <c r="GX198" s="56">
        <v>0</v>
      </c>
      <c r="GY198" s="56">
        <v>0</v>
      </c>
      <c r="GZ198" s="56">
        <v>0</v>
      </c>
      <c r="HA198" s="56">
        <v>12</v>
      </c>
      <c r="HB198" s="56">
        <v>0</v>
      </c>
    </row>
    <row r="199" spans="1:210" ht="12.75" customHeight="1" x14ac:dyDescent="0.3">
      <c r="A199" s="397" t="s">
        <v>728</v>
      </c>
      <c r="B199" s="423">
        <v>42</v>
      </c>
      <c r="C199" s="397" t="s">
        <v>729</v>
      </c>
      <c r="D199" s="397" t="s">
        <v>5930</v>
      </c>
      <c r="E199" s="56" t="s">
        <v>3027</v>
      </c>
      <c r="F199" s="398" t="s">
        <v>900</v>
      </c>
      <c r="G199" s="397">
        <v>24.75</v>
      </c>
      <c r="H199" s="397">
        <v>0</v>
      </c>
      <c r="I199" s="56" t="s">
        <v>810</v>
      </c>
      <c r="J199" s="56" t="s">
        <v>38</v>
      </c>
      <c r="L199" s="56" t="s">
        <v>212</v>
      </c>
      <c r="M199" s="56">
        <v>0</v>
      </c>
      <c r="N199" s="56">
        <v>0</v>
      </c>
      <c r="O199" s="56">
        <v>0</v>
      </c>
      <c r="P199" s="56">
        <v>3</v>
      </c>
      <c r="Q199" s="56">
        <v>0</v>
      </c>
      <c r="R199" s="56">
        <v>0</v>
      </c>
      <c r="S199" s="56">
        <v>3</v>
      </c>
      <c r="T199" s="56">
        <v>2</v>
      </c>
      <c r="U199" s="56">
        <v>1</v>
      </c>
      <c r="V199" s="56">
        <v>2</v>
      </c>
      <c r="W199" s="56">
        <v>1</v>
      </c>
      <c r="X199" s="56">
        <v>3</v>
      </c>
      <c r="Y199" s="56">
        <v>0</v>
      </c>
      <c r="Z199" s="56">
        <v>0</v>
      </c>
      <c r="AA199" s="56">
        <v>15</v>
      </c>
      <c r="AB199" s="56">
        <v>0</v>
      </c>
      <c r="AC199" s="56">
        <v>0</v>
      </c>
      <c r="AD199" s="56">
        <v>0</v>
      </c>
      <c r="AE199" s="56">
        <v>0</v>
      </c>
      <c r="AF199" s="56">
        <v>0</v>
      </c>
      <c r="AG199" s="56">
        <v>0</v>
      </c>
      <c r="AH199" s="56">
        <v>0</v>
      </c>
      <c r="AI199" s="56">
        <v>0</v>
      </c>
      <c r="AJ199" s="56">
        <v>0</v>
      </c>
      <c r="AK199" s="56">
        <v>0</v>
      </c>
      <c r="AL199" s="56">
        <v>0</v>
      </c>
      <c r="AM199" s="56">
        <v>0</v>
      </c>
      <c r="AN199" s="56">
        <v>0</v>
      </c>
      <c r="AO199" s="56">
        <v>1</v>
      </c>
      <c r="AP199" s="56">
        <v>1</v>
      </c>
      <c r="AQ199" s="56">
        <v>0</v>
      </c>
      <c r="AR199" s="56">
        <v>0</v>
      </c>
      <c r="AS199" s="56">
        <v>0</v>
      </c>
      <c r="AT199" s="56">
        <v>3</v>
      </c>
      <c r="AU199" s="56">
        <v>0</v>
      </c>
      <c r="AV199" s="56">
        <v>0</v>
      </c>
      <c r="AW199" s="56">
        <v>3</v>
      </c>
      <c r="AX199" s="56">
        <v>2</v>
      </c>
      <c r="AY199" s="56">
        <v>1</v>
      </c>
      <c r="AZ199" s="56">
        <v>2</v>
      </c>
      <c r="BA199" s="56">
        <v>1</v>
      </c>
      <c r="BB199" s="56">
        <v>3</v>
      </c>
      <c r="BC199" s="56">
        <v>0</v>
      </c>
      <c r="BD199" s="56">
        <v>1</v>
      </c>
      <c r="BE199" s="56">
        <v>16</v>
      </c>
      <c r="BF199" s="56">
        <v>0</v>
      </c>
      <c r="BG199" s="56">
        <v>0</v>
      </c>
      <c r="BH199" s="56" t="s">
        <v>2843</v>
      </c>
      <c r="BI199" s="56">
        <v>35062</v>
      </c>
      <c r="BJ199" s="56" t="s">
        <v>2843</v>
      </c>
      <c r="BK199" s="56">
        <v>51072</v>
      </c>
      <c r="BL199" s="56">
        <v>91</v>
      </c>
      <c r="BM199" s="56">
        <v>156775</v>
      </c>
      <c r="BN199" s="56">
        <v>25641</v>
      </c>
      <c r="BO199" s="56">
        <v>11</v>
      </c>
      <c r="BP199" s="56">
        <v>175104</v>
      </c>
      <c r="BQ199" s="56">
        <v>37777</v>
      </c>
      <c r="BR199" s="56">
        <v>51371</v>
      </c>
      <c r="BS199" s="56">
        <v>36427</v>
      </c>
      <c r="BT199" s="56">
        <v>29538</v>
      </c>
      <c r="BU199" s="56">
        <v>14237</v>
      </c>
      <c r="BV199" s="56">
        <v>131573</v>
      </c>
      <c r="BW199" s="56">
        <v>3332</v>
      </c>
      <c r="BX199" s="56">
        <v>172682</v>
      </c>
      <c r="BY199" s="56">
        <v>270</v>
      </c>
      <c r="BZ199" s="56">
        <v>5018</v>
      </c>
      <c r="CA199" s="56">
        <v>1643</v>
      </c>
      <c r="CB199" s="56">
        <v>549</v>
      </c>
      <c r="CC199" s="56">
        <v>535</v>
      </c>
      <c r="CD199" s="56">
        <v>7745</v>
      </c>
      <c r="CE199" s="56">
        <v>8015</v>
      </c>
      <c r="CF199" s="56">
        <v>44</v>
      </c>
      <c r="CG199" s="56">
        <v>6711</v>
      </c>
      <c r="CH199" s="56">
        <v>954</v>
      </c>
      <c r="CI199" s="56">
        <v>4321</v>
      </c>
      <c r="CJ199" s="56">
        <v>3031</v>
      </c>
      <c r="CK199" s="56">
        <v>1579</v>
      </c>
      <c r="CL199" s="56">
        <v>1607</v>
      </c>
      <c r="CM199" s="56">
        <v>0</v>
      </c>
      <c r="CN199" s="56">
        <v>0</v>
      </c>
      <c r="CO199" s="56">
        <v>11986</v>
      </c>
      <c r="CP199" s="56">
        <v>49</v>
      </c>
      <c r="CQ199" s="56">
        <v>12079</v>
      </c>
      <c r="CR199" s="56">
        <v>263</v>
      </c>
      <c r="CS199" s="56">
        <v>607</v>
      </c>
      <c r="CT199" s="56">
        <v>41</v>
      </c>
      <c r="CU199" s="56">
        <v>263</v>
      </c>
      <c r="DA199" s="56">
        <v>911</v>
      </c>
      <c r="DB199" s="56">
        <v>1174</v>
      </c>
      <c r="DC199" s="56">
        <v>2.8</v>
      </c>
      <c r="DD199" s="56">
        <v>32.9</v>
      </c>
      <c r="DE199" s="56">
        <v>35.699999999999996</v>
      </c>
      <c r="DF199" s="56" t="s">
        <v>554</v>
      </c>
      <c r="DG199" s="56" t="s">
        <v>554</v>
      </c>
      <c r="DH199" s="56">
        <v>183591</v>
      </c>
      <c r="DI199" s="56">
        <v>43287</v>
      </c>
      <c r="DJ199" s="56">
        <v>89862</v>
      </c>
      <c r="DK199" s="56">
        <v>14618</v>
      </c>
      <c r="DL199" s="56">
        <v>331358</v>
      </c>
      <c r="DM199" s="56">
        <v>17943</v>
      </c>
      <c r="DN199" s="56">
        <v>1164</v>
      </c>
      <c r="DO199" s="56">
        <v>3305</v>
      </c>
      <c r="DP199" s="56">
        <v>14130</v>
      </c>
      <c r="DQ199" s="56">
        <v>10167</v>
      </c>
      <c r="DR199" s="56">
        <v>18914</v>
      </c>
      <c r="DS199" s="56">
        <v>0</v>
      </c>
      <c r="DT199" s="56">
        <v>0</v>
      </c>
      <c r="DU199" s="56">
        <v>22412</v>
      </c>
      <c r="DV199" s="56">
        <v>10843</v>
      </c>
      <c r="DW199" s="56">
        <v>4000</v>
      </c>
      <c r="DX199" s="56">
        <v>63</v>
      </c>
      <c r="DY199" s="56">
        <v>77</v>
      </c>
      <c r="DZ199" s="56">
        <v>92</v>
      </c>
      <c r="EA199" s="56">
        <v>20853</v>
      </c>
      <c r="EB199" s="56">
        <v>619</v>
      </c>
      <c r="EC199" s="56" t="s">
        <v>55</v>
      </c>
      <c r="ED199" s="56">
        <v>10997</v>
      </c>
      <c r="EE199" s="56">
        <v>190</v>
      </c>
      <c r="EF199" s="56">
        <v>285918</v>
      </c>
      <c r="EG199" s="56" t="s">
        <v>554</v>
      </c>
      <c r="EH199" s="56" t="s">
        <v>55</v>
      </c>
      <c r="EI199" s="56">
        <v>12</v>
      </c>
      <c r="EJ199" s="56">
        <v>62336</v>
      </c>
      <c r="EK199" s="56">
        <v>2</v>
      </c>
      <c r="EL199" s="56">
        <v>14</v>
      </c>
      <c r="EM199" s="56">
        <v>650000</v>
      </c>
      <c r="EN199" s="56">
        <v>62000</v>
      </c>
      <c r="EO199" s="56">
        <v>3956</v>
      </c>
      <c r="EP199" s="56">
        <v>37441</v>
      </c>
      <c r="EQ199" s="56">
        <v>13157</v>
      </c>
      <c r="ER199" s="56">
        <v>8957</v>
      </c>
      <c r="ES199" s="56">
        <v>3396</v>
      </c>
      <c r="ET199" s="56">
        <v>3737</v>
      </c>
      <c r="EU199" s="56">
        <v>15621</v>
      </c>
      <c r="EV199" s="56" t="s">
        <v>3426</v>
      </c>
      <c r="EW199" s="56">
        <v>4927</v>
      </c>
      <c r="EX199" s="56">
        <v>8925</v>
      </c>
      <c r="EY199" s="56">
        <v>2603</v>
      </c>
      <c r="EZ199" s="56">
        <v>10753</v>
      </c>
      <c r="FA199" s="56">
        <v>0</v>
      </c>
      <c r="FB199" s="56">
        <v>0</v>
      </c>
      <c r="FC199" s="56">
        <v>12109</v>
      </c>
      <c r="FD199" s="56">
        <v>2405</v>
      </c>
      <c r="FE199" s="56">
        <v>0</v>
      </c>
      <c r="FF199" s="56">
        <v>127987</v>
      </c>
      <c r="FG199" s="56">
        <v>45088</v>
      </c>
      <c r="FH199" s="56">
        <v>30069</v>
      </c>
      <c r="FI199" s="56">
        <v>68263</v>
      </c>
      <c r="FJ199" s="56">
        <v>17674</v>
      </c>
      <c r="FK199" s="56">
        <v>0</v>
      </c>
      <c r="FL199" s="56">
        <v>1001081</v>
      </c>
      <c r="FM199" s="56">
        <v>2362</v>
      </c>
      <c r="FN199" s="56">
        <v>1787</v>
      </c>
      <c r="FO199" s="56">
        <v>809</v>
      </c>
      <c r="FP199" s="56">
        <v>912</v>
      </c>
      <c r="FQ199" s="56">
        <v>5724</v>
      </c>
      <c r="FR199" s="56">
        <v>10314</v>
      </c>
      <c r="FS199" s="56">
        <v>0</v>
      </c>
      <c r="FT199" s="56">
        <v>14039</v>
      </c>
      <c r="FU199" s="56">
        <v>0</v>
      </c>
      <c r="FV199" s="56">
        <v>35947</v>
      </c>
      <c r="FW199" s="56">
        <v>965134</v>
      </c>
      <c r="FX199" s="56">
        <v>0</v>
      </c>
      <c r="FY199" s="56">
        <v>714000</v>
      </c>
      <c r="FZ199" s="56">
        <v>57000</v>
      </c>
      <c r="GA199" s="56">
        <v>115000</v>
      </c>
      <c r="GB199" s="56">
        <v>124000</v>
      </c>
      <c r="GC199" s="56">
        <v>1010000</v>
      </c>
      <c r="GD199" s="56">
        <v>38500</v>
      </c>
      <c r="GE199" s="56">
        <v>971500</v>
      </c>
      <c r="GF199" s="56">
        <v>0</v>
      </c>
      <c r="GG199" s="56">
        <v>0</v>
      </c>
      <c r="GH199" s="56">
        <v>0</v>
      </c>
      <c r="GI199" s="56">
        <v>0</v>
      </c>
      <c r="GJ199" s="56">
        <v>0</v>
      </c>
      <c r="GK199" s="56">
        <v>0</v>
      </c>
      <c r="GL199" s="56">
        <v>0</v>
      </c>
      <c r="GM199" s="56">
        <v>0</v>
      </c>
      <c r="GN199" s="56" t="s">
        <v>554</v>
      </c>
      <c r="GO199" s="56" t="s">
        <v>554</v>
      </c>
      <c r="GP199" s="56" t="s">
        <v>554</v>
      </c>
      <c r="GQ199" s="56" t="s">
        <v>554</v>
      </c>
      <c r="GR199" s="56">
        <v>0</v>
      </c>
      <c r="GS199" s="56" t="s">
        <v>554</v>
      </c>
      <c r="GT199" s="56" t="s">
        <v>554</v>
      </c>
      <c r="GU199" s="56" t="s">
        <v>7525</v>
      </c>
      <c r="GW199" s="56">
        <v>15</v>
      </c>
      <c r="GX199" s="56">
        <v>1</v>
      </c>
      <c r="GY199" s="56">
        <v>5</v>
      </c>
      <c r="GZ199" s="56">
        <v>1</v>
      </c>
      <c r="HA199" s="56">
        <v>10</v>
      </c>
      <c r="HB199" s="56">
        <v>0</v>
      </c>
    </row>
    <row r="200" spans="1:210" ht="12.75" customHeight="1" x14ac:dyDescent="0.3">
      <c r="A200" s="397" t="s">
        <v>728</v>
      </c>
      <c r="B200" s="423">
        <v>43</v>
      </c>
      <c r="C200" s="397" t="s">
        <v>729</v>
      </c>
      <c r="D200" s="397" t="s">
        <v>5931</v>
      </c>
      <c r="E200" s="56" t="s">
        <v>3028</v>
      </c>
      <c r="F200" s="398" t="s">
        <v>900</v>
      </c>
      <c r="G200" s="397">
        <v>42</v>
      </c>
      <c r="H200" s="397">
        <v>0</v>
      </c>
      <c r="I200" s="56" t="s">
        <v>6476</v>
      </c>
      <c r="J200" s="56" t="s">
        <v>38</v>
      </c>
      <c r="L200" s="56" t="s">
        <v>213</v>
      </c>
      <c r="M200" s="56">
        <v>0</v>
      </c>
      <c r="N200" s="56">
        <v>0</v>
      </c>
      <c r="O200" s="56">
        <v>2</v>
      </c>
      <c r="P200" s="56">
        <v>1</v>
      </c>
      <c r="Q200" s="56">
        <v>1</v>
      </c>
      <c r="R200" s="56">
        <v>0</v>
      </c>
      <c r="S200" s="56">
        <v>0</v>
      </c>
      <c r="T200" s="56">
        <v>3</v>
      </c>
      <c r="U200" s="56">
        <v>0</v>
      </c>
      <c r="V200" s="56">
        <v>0</v>
      </c>
      <c r="W200" s="56">
        <v>3</v>
      </c>
      <c r="X200" s="56">
        <v>1</v>
      </c>
      <c r="Y200" s="56">
        <v>0</v>
      </c>
      <c r="Z200" s="56">
        <v>1</v>
      </c>
      <c r="AA200" s="56">
        <v>12</v>
      </c>
      <c r="AB200" s="56">
        <v>0</v>
      </c>
      <c r="AC200" s="56">
        <v>0</v>
      </c>
      <c r="AD200" s="56">
        <v>0</v>
      </c>
      <c r="AE200" s="56">
        <v>0</v>
      </c>
      <c r="AF200" s="56">
        <v>0</v>
      </c>
      <c r="AG200" s="56">
        <v>0</v>
      </c>
      <c r="AH200" s="56">
        <v>0</v>
      </c>
      <c r="AI200" s="56">
        <v>0</v>
      </c>
      <c r="AJ200" s="56">
        <v>0</v>
      </c>
      <c r="AK200" s="56">
        <v>0</v>
      </c>
      <c r="AL200" s="56">
        <v>0</v>
      </c>
      <c r="AM200" s="56">
        <v>0</v>
      </c>
      <c r="AN200" s="56">
        <v>0</v>
      </c>
      <c r="AO200" s="56">
        <v>0</v>
      </c>
      <c r="AP200" s="56">
        <v>0</v>
      </c>
      <c r="AQ200" s="56">
        <v>0</v>
      </c>
      <c r="AR200" s="56">
        <v>0</v>
      </c>
      <c r="AS200" s="56">
        <v>2</v>
      </c>
      <c r="AT200" s="56">
        <v>1</v>
      </c>
      <c r="AU200" s="56">
        <v>1</v>
      </c>
      <c r="AV200" s="56">
        <v>0</v>
      </c>
      <c r="AW200" s="56">
        <v>0</v>
      </c>
      <c r="AX200" s="56">
        <v>3</v>
      </c>
      <c r="AY200" s="56">
        <v>0</v>
      </c>
      <c r="AZ200" s="56">
        <v>0</v>
      </c>
      <c r="BA200" s="56">
        <v>3</v>
      </c>
      <c r="BB200" s="56">
        <v>1</v>
      </c>
      <c r="BC200" s="56">
        <v>0</v>
      </c>
      <c r="BD200" s="56">
        <v>1</v>
      </c>
      <c r="BE200" s="56">
        <v>12</v>
      </c>
      <c r="BF200" s="56">
        <v>0</v>
      </c>
      <c r="BG200" s="56">
        <v>0</v>
      </c>
      <c r="BH200" s="56" t="s">
        <v>2736</v>
      </c>
      <c r="BI200" s="56">
        <v>94175</v>
      </c>
      <c r="BJ200" s="56" t="s">
        <v>2736</v>
      </c>
      <c r="BK200" s="56">
        <v>160142</v>
      </c>
      <c r="BL200" s="56">
        <v>85</v>
      </c>
      <c r="BM200" s="56">
        <v>166811</v>
      </c>
      <c r="BN200" s="56">
        <v>46740</v>
      </c>
      <c r="BO200" s="56">
        <v>11</v>
      </c>
      <c r="BP200" s="56">
        <v>137161</v>
      </c>
      <c r="BQ200" s="56">
        <v>11912</v>
      </c>
      <c r="BR200" s="56">
        <v>60822</v>
      </c>
      <c r="BS200" s="56">
        <v>20754</v>
      </c>
      <c r="BT200" s="56">
        <v>29328</v>
      </c>
      <c r="BU200" s="56">
        <v>19053</v>
      </c>
      <c r="BV200" s="56">
        <v>129957</v>
      </c>
      <c r="BW200" s="56">
        <v>3369</v>
      </c>
      <c r="BX200" s="56">
        <v>145238</v>
      </c>
      <c r="BY200" s="56">
        <v>58</v>
      </c>
      <c r="BZ200" s="56">
        <v>6975</v>
      </c>
      <c r="CA200" s="56">
        <v>1935</v>
      </c>
      <c r="CB200" s="56">
        <v>5822</v>
      </c>
      <c r="CC200" s="56">
        <v>793</v>
      </c>
      <c r="CD200" s="56">
        <v>15525</v>
      </c>
      <c r="CE200" s="56">
        <v>15583</v>
      </c>
      <c r="CF200" s="56">
        <v>299</v>
      </c>
      <c r="CG200" s="56">
        <v>5290</v>
      </c>
      <c r="CH200" s="56">
        <v>193</v>
      </c>
      <c r="CI200" s="56">
        <v>5245</v>
      </c>
      <c r="CJ200" s="56">
        <v>5814</v>
      </c>
      <c r="CK200" s="56">
        <v>6327</v>
      </c>
      <c r="CL200" s="56">
        <v>1235</v>
      </c>
      <c r="CM200" s="56">
        <v>0</v>
      </c>
      <c r="CN200" s="56">
        <v>0</v>
      </c>
      <c r="CO200" s="56">
        <v>10728</v>
      </c>
      <c r="CP200" s="56">
        <v>329</v>
      </c>
      <c r="CQ200" s="56">
        <v>11356</v>
      </c>
      <c r="CR200" s="56">
        <v>1</v>
      </c>
      <c r="CS200" s="56">
        <v>534</v>
      </c>
      <c r="CT200" s="56">
        <v>0</v>
      </c>
      <c r="CU200" s="56">
        <v>1240</v>
      </c>
      <c r="DA200" s="56">
        <v>1774</v>
      </c>
      <c r="DB200" s="56">
        <v>1775</v>
      </c>
      <c r="DC200" s="56">
        <v>5</v>
      </c>
      <c r="DD200" s="56">
        <v>60.3</v>
      </c>
      <c r="DE200" s="56">
        <v>65.3</v>
      </c>
      <c r="DF200" s="56" t="s">
        <v>554</v>
      </c>
      <c r="DG200" s="56" t="s">
        <v>554</v>
      </c>
      <c r="DH200" s="56">
        <v>202880</v>
      </c>
      <c r="DI200" s="56">
        <v>31352</v>
      </c>
      <c r="DJ200" s="56">
        <v>75641</v>
      </c>
      <c r="DK200" s="56">
        <v>9309</v>
      </c>
      <c r="DL200" s="56">
        <v>319182</v>
      </c>
      <c r="DM200" s="56">
        <v>12443</v>
      </c>
      <c r="DN200" s="56">
        <v>480</v>
      </c>
      <c r="DO200" s="56">
        <v>11071</v>
      </c>
      <c r="DP200" s="56">
        <v>17937</v>
      </c>
      <c r="DQ200" s="56">
        <v>215100</v>
      </c>
      <c r="DR200" s="56">
        <v>8401</v>
      </c>
      <c r="DS200" s="56">
        <v>0</v>
      </c>
      <c r="DT200" s="56">
        <v>0</v>
      </c>
      <c r="DU200" s="56">
        <v>23994</v>
      </c>
      <c r="DV200" s="56">
        <v>33754</v>
      </c>
      <c r="DW200" s="56">
        <v>15153</v>
      </c>
      <c r="DX200" s="56" t="s">
        <v>554</v>
      </c>
      <c r="DY200" s="56" t="s">
        <v>554</v>
      </c>
      <c r="DZ200" s="56" t="s">
        <v>554</v>
      </c>
      <c r="EA200" s="56" t="s">
        <v>554</v>
      </c>
      <c r="EB200" s="56" t="s">
        <v>554</v>
      </c>
      <c r="EC200" s="56" t="s">
        <v>554</v>
      </c>
      <c r="ED200" s="56">
        <v>25879</v>
      </c>
      <c r="EE200" s="56">
        <v>44</v>
      </c>
      <c r="EF200" s="56">
        <v>565443</v>
      </c>
      <c r="EG200" s="56">
        <v>0</v>
      </c>
      <c r="EH200" s="56" t="s">
        <v>55</v>
      </c>
      <c r="EI200" s="56">
        <v>10</v>
      </c>
      <c r="EJ200" s="56">
        <v>361773</v>
      </c>
      <c r="EK200" s="56">
        <v>0</v>
      </c>
      <c r="EL200" s="56">
        <v>0</v>
      </c>
      <c r="EM200" s="56">
        <v>1336998</v>
      </c>
      <c r="EN200" s="56">
        <v>175680</v>
      </c>
      <c r="EO200" s="56" t="s">
        <v>554</v>
      </c>
      <c r="EP200" s="56" t="s">
        <v>554</v>
      </c>
      <c r="EQ200" s="56" t="s">
        <v>554</v>
      </c>
      <c r="ER200" s="56" t="s">
        <v>554</v>
      </c>
      <c r="ES200" s="56" t="s">
        <v>554</v>
      </c>
      <c r="ET200" s="56" t="s">
        <v>554</v>
      </c>
      <c r="EU200" s="56" t="s">
        <v>554</v>
      </c>
      <c r="EV200" s="56">
        <v>0</v>
      </c>
      <c r="EW200" s="56" t="s">
        <v>554</v>
      </c>
      <c r="EX200" s="56" t="s">
        <v>554</v>
      </c>
      <c r="EY200" s="56">
        <v>8350</v>
      </c>
      <c r="EZ200" s="56" t="s">
        <v>554</v>
      </c>
      <c r="FA200" s="56">
        <v>0</v>
      </c>
      <c r="FB200" s="56">
        <v>0</v>
      </c>
      <c r="FC200" s="56">
        <v>9621.59</v>
      </c>
      <c r="FD200" s="56" t="s">
        <v>554</v>
      </c>
      <c r="FE200" s="56" t="s">
        <v>554</v>
      </c>
      <c r="FF200" s="56" t="s">
        <v>554</v>
      </c>
      <c r="FG200" s="56">
        <v>84936</v>
      </c>
      <c r="FH200" s="56">
        <v>130360</v>
      </c>
      <c r="FI200" s="56">
        <v>23201</v>
      </c>
      <c r="FJ200" s="56">
        <v>0</v>
      </c>
      <c r="FK200" s="56">
        <v>0</v>
      </c>
      <c r="FL200" s="56" t="s">
        <v>554</v>
      </c>
      <c r="FM200" s="56" t="s">
        <v>554</v>
      </c>
      <c r="FN200" s="56" t="s">
        <v>554</v>
      </c>
      <c r="FO200" s="56" t="s">
        <v>554</v>
      </c>
      <c r="FP200" s="56">
        <v>6801</v>
      </c>
      <c r="FQ200" s="56">
        <v>0</v>
      </c>
      <c r="FR200" s="56">
        <v>14163</v>
      </c>
      <c r="FS200" s="56">
        <v>0</v>
      </c>
      <c r="FT200" s="56">
        <v>84622</v>
      </c>
      <c r="FU200" s="56">
        <v>300</v>
      </c>
      <c r="FV200" s="56" t="s">
        <v>554</v>
      </c>
      <c r="FW200" s="56" t="s">
        <v>554</v>
      </c>
      <c r="FX200" s="56" t="s">
        <v>554</v>
      </c>
      <c r="FY200" s="56">
        <v>1558219.9</v>
      </c>
      <c r="FZ200" s="56">
        <v>179526.43</v>
      </c>
      <c r="GA200" s="56">
        <v>124923</v>
      </c>
      <c r="GB200" s="56">
        <v>0</v>
      </c>
      <c r="GC200" s="56">
        <v>1862669.3299999998</v>
      </c>
      <c r="GD200" s="56">
        <v>105886</v>
      </c>
      <c r="GE200" s="56">
        <v>1756783.3299999998</v>
      </c>
      <c r="GF200" s="56" t="s">
        <v>554</v>
      </c>
      <c r="GG200" s="56">
        <v>0</v>
      </c>
      <c r="GH200" s="56">
        <v>221533</v>
      </c>
      <c r="GI200" s="56">
        <v>0</v>
      </c>
      <c r="GJ200" s="56">
        <v>0</v>
      </c>
      <c r="GK200" s="56">
        <v>0</v>
      </c>
      <c r="GL200" s="56">
        <v>0</v>
      </c>
      <c r="GM200" s="56">
        <v>221533</v>
      </c>
      <c r="GN200" s="56" t="s">
        <v>554</v>
      </c>
      <c r="GO200" s="56" t="s">
        <v>554</v>
      </c>
      <c r="GP200" s="56" t="s">
        <v>554</v>
      </c>
      <c r="GQ200" s="56" t="s">
        <v>554</v>
      </c>
      <c r="GR200" s="56">
        <v>0</v>
      </c>
      <c r="GS200" s="56" t="s">
        <v>554</v>
      </c>
      <c r="GT200" s="56" t="s">
        <v>554</v>
      </c>
      <c r="GU200" s="56" t="s">
        <v>7526</v>
      </c>
      <c r="GW200" s="56">
        <v>12</v>
      </c>
      <c r="GX200" s="56">
        <v>0</v>
      </c>
      <c r="GY200" s="56">
        <v>12</v>
      </c>
      <c r="GZ200" s="56">
        <v>0</v>
      </c>
      <c r="HA200" s="56">
        <v>0</v>
      </c>
      <c r="HB200" s="56">
        <v>0</v>
      </c>
    </row>
    <row r="201" spans="1:210" ht="12.75" customHeight="1" x14ac:dyDescent="0.3">
      <c r="A201" s="397" t="s">
        <v>728</v>
      </c>
      <c r="B201" s="423">
        <v>44</v>
      </c>
      <c r="C201" s="397" t="s">
        <v>729</v>
      </c>
      <c r="D201" s="397" t="s">
        <v>5932</v>
      </c>
      <c r="E201" s="56" t="s">
        <v>5933</v>
      </c>
      <c r="F201" s="398" t="s">
        <v>901</v>
      </c>
      <c r="G201" s="397">
        <v>15.56</v>
      </c>
      <c r="H201" s="397">
        <v>0</v>
      </c>
      <c r="I201" s="56" t="s">
        <v>6476</v>
      </c>
      <c r="J201" s="56" t="s">
        <v>38</v>
      </c>
      <c r="L201" s="56" t="s">
        <v>214</v>
      </c>
      <c r="M201" s="56">
        <v>1</v>
      </c>
      <c r="N201" s="56">
        <v>1</v>
      </c>
      <c r="O201" s="56">
        <v>1</v>
      </c>
      <c r="P201" s="56">
        <v>2</v>
      </c>
      <c r="Q201" s="56">
        <v>6</v>
      </c>
      <c r="R201" s="56">
        <v>3</v>
      </c>
      <c r="S201" s="56">
        <v>2</v>
      </c>
      <c r="T201" s="56">
        <v>6</v>
      </c>
      <c r="U201" s="56">
        <v>1</v>
      </c>
      <c r="V201" s="56">
        <v>0</v>
      </c>
      <c r="W201" s="56">
        <v>0</v>
      </c>
      <c r="X201" s="56">
        <v>1</v>
      </c>
      <c r="Y201" s="56">
        <v>0</v>
      </c>
      <c r="Z201" s="56">
        <v>0</v>
      </c>
      <c r="AA201" s="56">
        <v>24</v>
      </c>
      <c r="AB201" s="56">
        <v>0</v>
      </c>
      <c r="AC201" s="56">
        <v>0</v>
      </c>
      <c r="AD201" s="56">
        <v>0</v>
      </c>
      <c r="AE201" s="56">
        <v>0</v>
      </c>
      <c r="AF201" s="56">
        <v>0</v>
      </c>
      <c r="AG201" s="56">
        <v>0</v>
      </c>
      <c r="AH201" s="56">
        <v>0</v>
      </c>
      <c r="AI201" s="56">
        <v>0</v>
      </c>
      <c r="AJ201" s="56">
        <v>0</v>
      </c>
      <c r="AK201" s="56">
        <v>0</v>
      </c>
      <c r="AL201" s="56">
        <v>0</v>
      </c>
      <c r="AM201" s="56">
        <v>0</v>
      </c>
      <c r="AN201" s="56">
        <v>0</v>
      </c>
      <c r="AO201" s="56">
        <v>0</v>
      </c>
      <c r="AP201" s="56">
        <v>0</v>
      </c>
      <c r="AQ201" s="56">
        <v>1</v>
      </c>
      <c r="AR201" s="56">
        <v>1</v>
      </c>
      <c r="AS201" s="56">
        <v>1</v>
      </c>
      <c r="AT201" s="56">
        <v>2</v>
      </c>
      <c r="AU201" s="56">
        <v>6</v>
      </c>
      <c r="AV201" s="56">
        <v>3</v>
      </c>
      <c r="AW201" s="56">
        <v>2</v>
      </c>
      <c r="AX201" s="56">
        <v>6</v>
      </c>
      <c r="AY201" s="56">
        <v>1</v>
      </c>
      <c r="AZ201" s="56">
        <v>0</v>
      </c>
      <c r="BA201" s="56">
        <v>0</v>
      </c>
      <c r="BB201" s="56">
        <v>1</v>
      </c>
      <c r="BC201" s="56">
        <v>0</v>
      </c>
      <c r="BD201" s="56">
        <v>0</v>
      </c>
      <c r="BE201" s="56">
        <v>24</v>
      </c>
      <c r="BF201" s="56">
        <v>0</v>
      </c>
      <c r="BG201" s="56">
        <v>0</v>
      </c>
      <c r="BH201" s="56" t="s">
        <v>2957</v>
      </c>
      <c r="BI201" s="56">
        <v>72418</v>
      </c>
      <c r="BJ201" s="56" t="s">
        <v>2957</v>
      </c>
      <c r="BK201" s="56">
        <v>165269</v>
      </c>
      <c r="BL201" s="56">
        <v>148</v>
      </c>
      <c r="BM201" s="56">
        <v>288668</v>
      </c>
      <c r="BN201" s="56">
        <v>75447</v>
      </c>
      <c r="BO201" s="56">
        <v>23</v>
      </c>
      <c r="BP201" s="56">
        <v>286352</v>
      </c>
      <c r="BQ201" s="56">
        <v>17308</v>
      </c>
      <c r="BR201" s="56">
        <v>103968</v>
      </c>
      <c r="BS201" s="56">
        <v>59629</v>
      </c>
      <c r="BT201" s="56">
        <v>60609</v>
      </c>
      <c r="BU201" s="56">
        <v>17454</v>
      </c>
      <c r="BV201" s="56">
        <v>241660</v>
      </c>
      <c r="BW201" s="56">
        <v>826</v>
      </c>
      <c r="BX201" s="56">
        <v>259794</v>
      </c>
      <c r="BY201" s="56">
        <v>243</v>
      </c>
      <c r="BZ201" s="56">
        <v>14614</v>
      </c>
      <c r="CA201" s="56">
        <v>2471</v>
      </c>
      <c r="CB201" s="56">
        <v>4753</v>
      </c>
      <c r="CC201" s="56">
        <v>723</v>
      </c>
      <c r="CD201" s="56">
        <v>22561</v>
      </c>
      <c r="CE201" s="56">
        <v>22804</v>
      </c>
      <c r="CF201" s="56">
        <v>738</v>
      </c>
      <c r="CG201" s="56">
        <v>6906</v>
      </c>
      <c r="CH201" s="56">
        <v>411</v>
      </c>
      <c r="CI201" s="56">
        <v>7824</v>
      </c>
      <c r="CJ201" s="56">
        <v>4118</v>
      </c>
      <c r="CK201" s="56">
        <v>7401</v>
      </c>
      <c r="CL201" s="56">
        <v>2483</v>
      </c>
      <c r="CM201" s="56">
        <v>0</v>
      </c>
      <c r="CN201" s="56">
        <v>0</v>
      </c>
      <c r="CO201" s="56">
        <v>15141</v>
      </c>
      <c r="CP201" s="56">
        <v>826</v>
      </c>
      <c r="CQ201" s="56">
        <v>16705</v>
      </c>
      <c r="CR201" s="56">
        <v>12</v>
      </c>
      <c r="CS201" s="56">
        <v>448</v>
      </c>
      <c r="CT201" s="56">
        <v>14</v>
      </c>
      <c r="CU201" s="56">
        <v>310</v>
      </c>
      <c r="DA201" s="56">
        <v>772</v>
      </c>
      <c r="DB201" s="56">
        <v>784</v>
      </c>
      <c r="DC201" s="56">
        <v>12.49</v>
      </c>
      <c r="DD201" s="56">
        <v>86.84</v>
      </c>
      <c r="DE201" s="56">
        <v>99.33</v>
      </c>
      <c r="DF201" s="56">
        <v>0</v>
      </c>
      <c r="DG201" s="56">
        <v>0</v>
      </c>
      <c r="DH201" s="56">
        <v>306080</v>
      </c>
      <c r="DI201" s="56">
        <v>58294</v>
      </c>
      <c r="DJ201" s="56">
        <v>130284</v>
      </c>
      <c r="DK201" s="56">
        <v>16816</v>
      </c>
      <c r="DL201" s="56">
        <v>511474</v>
      </c>
      <c r="DM201" s="56">
        <v>14558</v>
      </c>
      <c r="DN201" s="56">
        <v>242</v>
      </c>
      <c r="DO201" s="56">
        <v>3695</v>
      </c>
      <c r="DP201" s="56">
        <v>30433</v>
      </c>
      <c r="DQ201" s="56">
        <v>132990</v>
      </c>
      <c r="DR201" s="56">
        <v>23003</v>
      </c>
      <c r="DS201" s="56">
        <v>0</v>
      </c>
      <c r="DT201" s="56">
        <v>0</v>
      </c>
      <c r="DU201" s="56">
        <v>18495</v>
      </c>
      <c r="DV201" s="56">
        <v>65768</v>
      </c>
      <c r="DW201" s="56">
        <v>18926</v>
      </c>
      <c r="DX201" s="56">
        <v>52</v>
      </c>
      <c r="DY201" s="56">
        <v>57</v>
      </c>
      <c r="DZ201" s="56">
        <v>63</v>
      </c>
      <c r="EA201" s="56">
        <v>106030</v>
      </c>
      <c r="EB201" s="56" t="s">
        <v>554</v>
      </c>
      <c r="EC201" s="56" t="s">
        <v>55</v>
      </c>
      <c r="ED201" s="56">
        <v>37050</v>
      </c>
      <c r="EE201" s="56">
        <v>255</v>
      </c>
      <c r="EF201" s="56">
        <v>1029151</v>
      </c>
      <c r="EG201" s="56">
        <v>0</v>
      </c>
      <c r="EH201" s="56" t="s">
        <v>554</v>
      </c>
      <c r="EI201" s="56">
        <v>23</v>
      </c>
      <c r="EJ201" s="56">
        <v>365758</v>
      </c>
      <c r="EK201" s="56">
        <v>17</v>
      </c>
      <c r="EL201" s="56">
        <v>16</v>
      </c>
      <c r="EM201" s="56">
        <v>2640661</v>
      </c>
      <c r="EN201" s="56">
        <v>429420</v>
      </c>
      <c r="EO201" s="56">
        <v>2955</v>
      </c>
      <c r="EP201" s="56">
        <v>74600</v>
      </c>
      <c r="EQ201" s="56">
        <v>29339</v>
      </c>
      <c r="ER201" s="56">
        <v>17242</v>
      </c>
      <c r="ES201" s="56" t="s">
        <v>3439</v>
      </c>
      <c r="ET201" s="56">
        <v>14138</v>
      </c>
      <c r="EU201" s="56">
        <v>25680</v>
      </c>
      <c r="EV201" s="56" t="s">
        <v>3439</v>
      </c>
      <c r="EW201" s="56">
        <v>5174</v>
      </c>
      <c r="EX201" s="56">
        <v>53733</v>
      </c>
      <c r="EY201" s="56">
        <v>15039</v>
      </c>
      <c r="EZ201" s="56" t="s">
        <v>3447</v>
      </c>
      <c r="FA201" s="56">
        <v>0</v>
      </c>
      <c r="FB201" s="56">
        <v>0</v>
      </c>
      <c r="FC201" s="56">
        <v>0</v>
      </c>
      <c r="FD201" s="56">
        <v>0</v>
      </c>
      <c r="FE201" s="56">
        <v>0</v>
      </c>
      <c r="FF201" s="56">
        <v>237900</v>
      </c>
      <c r="FG201" s="56">
        <v>162201</v>
      </c>
      <c r="FH201" s="56">
        <v>82135</v>
      </c>
      <c r="FI201" s="56">
        <v>26897</v>
      </c>
      <c r="FJ201" s="56">
        <v>0</v>
      </c>
      <c r="FK201" s="56">
        <v>344602</v>
      </c>
      <c r="FL201" s="56">
        <v>3923816</v>
      </c>
      <c r="FM201" s="56">
        <v>13744</v>
      </c>
      <c r="FN201" s="56">
        <v>170</v>
      </c>
      <c r="FO201" s="56">
        <v>39587</v>
      </c>
      <c r="FP201" s="56">
        <v>3269</v>
      </c>
      <c r="FQ201" s="56">
        <v>0</v>
      </c>
      <c r="FR201" s="56">
        <v>750</v>
      </c>
      <c r="FS201" s="56">
        <v>0</v>
      </c>
      <c r="FT201" s="56">
        <v>78810</v>
      </c>
      <c r="FU201" s="56">
        <v>0</v>
      </c>
      <c r="FV201" s="56">
        <v>136330</v>
      </c>
      <c r="FW201" s="56">
        <v>3787486</v>
      </c>
      <c r="FX201" s="56" t="s">
        <v>554</v>
      </c>
      <c r="FY201" s="56">
        <v>2712122</v>
      </c>
      <c r="FZ201" s="56">
        <v>418212</v>
      </c>
      <c r="GA201" s="56" t="s">
        <v>554</v>
      </c>
      <c r="GB201" s="56" t="s">
        <v>554</v>
      </c>
      <c r="GC201" s="56" t="s">
        <v>554</v>
      </c>
      <c r="GD201" s="56" t="s">
        <v>554</v>
      </c>
      <c r="GE201" s="56" t="s">
        <v>554</v>
      </c>
      <c r="GF201" s="56" t="s">
        <v>554</v>
      </c>
      <c r="GG201" s="56" t="s">
        <v>554</v>
      </c>
      <c r="GH201" s="56" t="s">
        <v>554</v>
      </c>
      <c r="GI201" s="56" t="s">
        <v>554</v>
      </c>
      <c r="GJ201" s="56" t="s">
        <v>554</v>
      </c>
      <c r="GK201" s="56" t="s">
        <v>554</v>
      </c>
      <c r="GL201" s="56" t="s">
        <v>554</v>
      </c>
      <c r="GM201" s="56" t="s">
        <v>554</v>
      </c>
      <c r="GN201" s="56" t="s">
        <v>554</v>
      </c>
      <c r="GO201" s="56" t="s">
        <v>554</v>
      </c>
      <c r="GP201" s="56" t="s">
        <v>554</v>
      </c>
      <c r="GQ201" s="56" t="s">
        <v>554</v>
      </c>
      <c r="GR201" s="56" t="s">
        <v>554</v>
      </c>
      <c r="GS201" s="56" t="s">
        <v>554</v>
      </c>
      <c r="GT201" s="56" t="s">
        <v>554</v>
      </c>
      <c r="GU201" s="56" t="s">
        <v>554</v>
      </c>
      <c r="GW201" s="56">
        <v>24</v>
      </c>
      <c r="GX201" s="56">
        <v>0</v>
      </c>
      <c r="GY201" s="56">
        <v>24</v>
      </c>
      <c r="GZ201" s="56">
        <v>0</v>
      </c>
      <c r="HA201" s="56">
        <v>0</v>
      </c>
      <c r="HB201" s="56">
        <v>0</v>
      </c>
    </row>
    <row r="202" spans="1:210" ht="12.75" customHeight="1" x14ac:dyDescent="0.3">
      <c r="A202" s="397" t="s">
        <v>728</v>
      </c>
      <c r="B202" s="423">
        <v>45</v>
      </c>
      <c r="C202" s="397" t="s">
        <v>729</v>
      </c>
      <c r="D202" s="397" t="s">
        <v>5934</v>
      </c>
      <c r="E202" s="56" t="s">
        <v>5935</v>
      </c>
      <c r="F202" s="398" t="s">
        <v>901</v>
      </c>
      <c r="G202" s="397">
        <v>17.89</v>
      </c>
      <c r="H202" s="397">
        <v>0</v>
      </c>
      <c r="I202" s="56" t="s">
        <v>6476</v>
      </c>
      <c r="J202" s="56" t="s">
        <v>38</v>
      </c>
      <c r="L202" s="56" t="s">
        <v>215</v>
      </c>
      <c r="M202" s="56">
        <v>0</v>
      </c>
      <c r="N202" s="56">
        <v>0</v>
      </c>
      <c r="O202" s="56">
        <v>1</v>
      </c>
      <c r="P202" s="56">
        <v>0</v>
      </c>
      <c r="Q202" s="56">
        <v>0</v>
      </c>
      <c r="R202" s="56">
        <v>6</v>
      </c>
      <c r="S202" s="56">
        <v>2</v>
      </c>
      <c r="T202" s="56">
        <v>3</v>
      </c>
      <c r="U202" s="56">
        <v>2</v>
      </c>
      <c r="V202" s="56">
        <v>2</v>
      </c>
      <c r="W202" s="56">
        <v>0</v>
      </c>
      <c r="X202" s="56">
        <v>2</v>
      </c>
      <c r="Y202" s="56">
        <v>0</v>
      </c>
      <c r="Z202" s="56">
        <v>0</v>
      </c>
      <c r="AA202" s="56">
        <v>18</v>
      </c>
      <c r="AB202" s="56">
        <v>0</v>
      </c>
      <c r="AC202" s="56">
        <v>0</v>
      </c>
      <c r="AD202" s="56">
        <v>0</v>
      </c>
      <c r="AE202" s="56">
        <v>0</v>
      </c>
      <c r="AF202" s="56">
        <v>0</v>
      </c>
      <c r="AG202" s="56">
        <v>0</v>
      </c>
      <c r="AH202" s="56">
        <v>0</v>
      </c>
      <c r="AI202" s="56">
        <v>0</v>
      </c>
      <c r="AJ202" s="56">
        <v>0</v>
      </c>
      <c r="AK202" s="56">
        <v>0</v>
      </c>
      <c r="AL202" s="56">
        <v>0</v>
      </c>
      <c r="AM202" s="56">
        <v>0</v>
      </c>
      <c r="AN202" s="56">
        <v>0</v>
      </c>
      <c r="AO202" s="56">
        <v>0</v>
      </c>
      <c r="AP202" s="56">
        <v>0</v>
      </c>
      <c r="AQ202" s="56">
        <v>0</v>
      </c>
      <c r="AR202" s="56">
        <v>0</v>
      </c>
      <c r="AS202" s="56">
        <v>1</v>
      </c>
      <c r="AT202" s="56">
        <v>0</v>
      </c>
      <c r="AU202" s="56">
        <v>0</v>
      </c>
      <c r="AV202" s="56">
        <v>6</v>
      </c>
      <c r="AW202" s="56">
        <v>2</v>
      </c>
      <c r="AX202" s="56">
        <v>3</v>
      </c>
      <c r="AY202" s="56">
        <v>2</v>
      </c>
      <c r="AZ202" s="56">
        <v>2</v>
      </c>
      <c r="BA202" s="56">
        <v>0</v>
      </c>
      <c r="BB202" s="56">
        <v>2</v>
      </c>
      <c r="BC202" s="56">
        <v>0</v>
      </c>
      <c r="BD202" s="56">
        <v>0</v>
      </c>
      <c r="BE202" s="56">
        <v>18</v>
      </c>
      <c r="BF202" s="56">
        <v>0</v>
      </c>
      <c r="BG202" s="56">
        <v>0</v>
      </c>
      <c r="BH202" s="56" t="s">
        <v>3037</v>
      </c>
      <c r="BI202" s="56">
        <v>63992</v>
      </c>
      <c r="BJ202" s="56" t="s">
        <v>3043</v>
      </c>
      <c r="BK202" s="56">
        <v>108093</v>
      </c>
      <c r="BL202" s="56">
        <v>121</v>
      </c>
      <c r="BM202" s="56">
        <v>200386</v>
      </c>
      <c r="BN202" s="56">
        <v>22874</v>
      </c>
      <c r="BO202" s="56">
        <v>16</v>
      </c>
      <c r="BP202" s="56">
        <v>218458</v>
      </c>
      <c r="BQ202" s="56">
        <v>7299</v>
      </c>
      <c r="BR202" s="56">
        <v>58635</v>
      </c>
      <c r="BS202" s="56">
        <v>37178</v>
      </c>
      <c r="BT202" s="56">
        <v>54486</v>
      </c>
      <c r="BU202" s="56">
        <v>19791</v>
      </c>
      <c r="BV202" s="56">
        <v>170090</v>
      </c>
      <c r="BW202" s="56">
        <v>24962</v>
      </c>
      <c r="BX202" s="56">
        <v>202351</v>
      </c>
      <c r="BY202" s="56">
        <v>21</v>
      </c>
      <c r="BZ202" s="56">
        <v>9328</v>
      </c>
      <c r="CA202" s="56">
        <v>2155</v>
      </c>
      <c r="CB202" s="56">
        <v>5916</v>
      </c>
      <c r="CC202" s="56">
        <v>1783</v>
      </c>
      <c r="CD202" s="56">
        <v>19182</v>
      </c>
      <c r="CE202" s="56">
        <v>19203</v>
      </c>
      <c r="CF202" s="56">
        <v>0</v>
      </c>
      <c r="CG202" s="56">
        <v>7793</v>
      </c>
      <c r="CH202" s="56">
        <v>799</v>
      </c>
      <c r="CI202" s="56">
        <v>5146</v>
      </c>
      <c r="CJ202" s="56">
        <v>3369</v>
      </c>
      <c r="CK202" s="56">
        <v>8492</v>
      </c>
      <c r="CL202" s="56">
        <v>1998</v>
      </c>
      <c r="CM202" s="56">
        <v>0</v>
      </c>
      <c r="CN202" s="56">
        <v>0</v>
      </c>
      <c r="CO202" s="56">
        <v>13738</v>
      </c>
      <c r="CP202" s="56">
        <v>2069</v>
      </c>
      <c r="CQ202" s="56">
        <v>15807</v>
      </c>
      <c r="CR202" s="56">
        <v>0</v>
      </c>
      <c r="CS202" s="56">
        <v>1006</v>
      </c>
      <c r="CT202" s="56">
        <v>119</v>
      </c>
      <c r="CU202" s="56">
        <v>694</v>
      </c>
      <c r="DA202" s="56">
        <v>1819</v>
      </c>
      <c r="DB202" s="56">
        <v>1819</v>
      </c>
      <c r="DC202" s="56">
        <v>5</v>
      </c>
      <c r="DD202" s="56">
        <v>38.44</v>
      </c>
      <c r="DE202" s="56">
        <v>43.44</v>
      </c>
      <c r="DF202" s="56">
        <v>115</v>
      </c>
      <c r="DG202" s="56">
        <v>2937</v>
      </c>
      <c r="DH202" s="56">
        <v>181462</v>
      </c>
      <c r="DI202" s="56">
        <v>48884</v>
      </c>
      <c r="DJ202" s="56">
        <v>125233</v>
      </c>
      <c r="DK202" s="56">
        <v>32091</v>
      </c>
      <c r="DL202" s="56">
        <v>387670</v>
      </c>
      <c r="DM202" s="56">
        <v>11220</v>
      </c>
      <c r="DN202" s="56">
        <v>2024</v>
      </c>
      <c r="DO202" s="56">
        <v>6731</v>
      </c>
      <c r="DP202" s="56">
        <v>8125</v>
      </c>
      <c r="DQ202" s="56">
        <v>65585</v>
      </c>
      <c r="DR202" s="56">
        <v>7772</v>
      </c>
      <c r="DS202" s="56">
        <v>0</v>
      </c>
      <c r="DT202" s="56">
        <v>0</v>
      </c>
      <c r="DU202" s="56">
        <v>19975</v>
      </c>
      <c r="DV202" s="56">
        <v>36269</v>
      </c>
      <c r="DW202" s="56">
        <v>12381</v>
      </c>
      <c r="DX202" s="56">
        <v>61.5</v>
      </c>
      <c r="DY202" s="56">
        <v>73.2</v>
      </c>
      <c r="DZ202" s="56">
        <v>83.7</v>
      </c>
      <c r="EA202" s="56" t="s">
        <v>554</v>
      </c>
      <c r="EB202" s="56" t="s">
        <v>554</v>
      </c>
      <c r="EC202" s="56" t="s">
        <v>554</v>
      </c>
      <c r="ED202" s="56">
        <v>16569</v>
      </c>
      <c r="EE202" s="56">
        <v>227</v>
      </c>
      <c r="EF202" s="56">
        <v>578264</v>
      </c>
      <c r="EG202" s="56" t="s">
        <v>554</v>
      </c>
      <c r="EH202" s="56" t="s">
        <v>55</v>
      </c>
      <c r="EI202" s="56">
        <v>15</v>
      </c>
      <c r="EJ202" s="56">
        <v>428832</v>
      </c>
      <c r="EK202" s="56">
        <v>5</v>
      </c>
      <c r="EL202" s="56">
        <v>31</v>
      </c>
      <c r="EM202" s="56">
        <v>1521453.9999999974</v>
      </c>
      <c r="EN202" s="56">
        <v>246352.51</v>
      </c>
      <c r="EO202" s="56">
        <v>1695.5</v>
      </c>
      <c r="EP202" s="56">
        <v>76504.09</v>
      </c>
      <c r="EQ202" s="56">
        <v>20350.82</v>
      </c>
      <c r="ER202" s="56">
        <v>29151.69</v>
      </c>
      <c r="ES202" s="56">
        <v>12103.58</v>
      </c>
      <c r="ET202" s="56">
        <v>21415.13</v>
      </c>
      <c r="EU202" s="56">
        <v>21756.38</v>
      </c>
      <c r="EV202" s="56">
        <v>3364.76</v>
      </c>
      <c r="EW202" s="56">
        <v>15499.36</v>
      </c>
      <c r="EX202" s="56">
        <v>8590.8700000000008</v>
      </c>
      <c r="EY202" s="56">
        <v>21246.89</v>
      </c>
      <c r="EZ202" s="56">
        <v>2863.62</v>
      </c>
      <c r="FA202" s="56">
        <v>0</v>
      </c>
      <c r="FB202" s="56">
        <v>0</v>
      </c>
      <c r="FC202" s="56">
        <v>0</v>
      </c>
      <c r="FD202" s="56">
        <v>0</v>
      </c>
      <c r="FE202" s="56">
        <v>0</v>
      </c>
      <c r="FF202" s="56">
        <v>234542.69</v>
      </c>
      <c r="FG202" s="56">
        <v>35487.21</v>
      </c>
      <c r="FH202" s="56">
        <v>94395.969999999987</v>
      </c>
      <c r="FI202" s="56">
        <v>38084.889999999992</v>
      </c>
      <c r="FJ202" s="56">
        <v>5515.7</v>
      </c>
      <c r="FK202" s="56">
        <v>133642.42313201612</v>
      </c>
      <c r="FL202" s="56">
        <v>2309475.3931320142</v>
      </c>
      <c r="FM202" s="56">
        <v>6070.5499999999965</v>
      </c>
      <c r="FN202" s="56">
        <v>0</v>
      </c>
      <c r="FO202" s="56">
        <v>0</v>
      </c>
      <c r="FP202" s="56">
        <v>10741.289999999997</v>
      </c>
      <c r="FQ202" s="56">
        <v>0</v>
      </c>
      <c r="FR202" s="56">
        <v>62866.36</v>
      </c>
      <c r="FS202" s="56">
        <v>0</v>
      </c>
      <c r="FT202" s="56">
        <v>92244.680000000022</v>
      </c>
      <c r="FU202" s="56">
        <v>55665.7</v>
      </c>
      <c r="FV202" s="56">
        <v>227588.58000000002</v>
      </c>
      <c r="FW202" s="56">
        <v>2081886.8131320141</v>
      </c>
      <c r="FX202" s="56">
        <v>161938.91</v>
      </c>
      <c r="FY202" s="56">
        <v>1493870</v>
      </c>
      <c r="FZ202" s="56">
        <v>222620</v>
      </c>
      <c r="GA202" s="56">
        <v>215690</v>
      </c>
      <c r="GB202" s="56">
        <v>284292</v>
      </c>
      <c r="GC202" s="56">
        <v>2216472</v>
      </c>
      <c r="GD202" s="56">
        <v>159640</v>
      </c>
      <c r="GE202" s="56">
        <v>2056832</v>
      </c>
      <c r="GF202" s="56">
        <v>161938.91</v>
      </c>
      <c r="GG202" s="56">
        <v>0</v>
      </c>
      <c r="GH202" s="56">
        <v>10432</v>
      </c>
      <c r="GI202" s="56">
        <v>37184.399999999994</v>
      </c>
      <c r="GJ202" s="56">
        <v>0</v>
      </c>
      <c r="GK202" s="56">
        <v>15536.609999999997</v>
      </c>
      <c r="GL202" s="56">
        <v>341726</v>
      </c>
      <c r="GM202" s="56">
        <v>404879.01</v>
      </c>
      <c r="GN202" s="56">
        <v>0</v>
      </c>
      <c r="GO202" s="56">
        <v>0</v>
      </c>
      <c r="GP202" s="56" t="s">
        <v>554</v>
      </c>
      <c r="GQ202" s="56" t="s">
        <v>554</v>
      </c>
      <c r="GR202" s="56" t="s">
        <v>7527</v>
      </c>
      <c r="GS202" s="56">
        <v>0</v>
      </c>
      <c r="GT202" s="56">
        <v>0</v>
      </c>
      <c r="GU202" s="56" t="s">
        <v>7528</v>
      </c>
      <c r="GW202" s="56">
        <v>18</v>
      </c>
      <c r="GX202" s="56">
        <v>0</v>
      </c>
      <c r="GY202" s="56">
        <v>18</v>
      </c>
      <c r="GZ202" s="56">
        <v>0</v>
      </c>
      <c r="HA202" s="56">
        <v>0</v>
      </c>
      <c r="HB202" s="56">
        <v>0</v>
      </c>
    </row>
    <row r="203" spans="1:210" ht="12.75" customHeight="1" x14ac:dyDescent="0.3">
      <c r="A203" s="397" t="s">
        <v>483</v>
      </c>
      <c r="B203" s="423">
        <v>1</v>
      </c>
      <c r="C203" s="397" t="s">
        <v>484</v>
      </c>
      <c r="D203" s="397" t="s">
        <v>3998</v>
      </c>
      <c r="E203" s="56" t="s">
        <v>1162</v>
      </c>
      <c r="F203" s="398" t="s">
        <v>900</v>
      </c>
      <c r="G203" s="397">
        <v>10</v>
      </c>
      <c r="H203" s="397">
        <v>0</v>
      </c>
      <c r="I203" s="56" t="s">
        <v>811</v>
      </c>
      <c r="J203" s="56" t="s">
        <v>38</v>
      </c>
      <c r="L203" s="56" t="s">
        <v>217</v>
      </c>
      <c r="M203" s="56">
        <v>0</v>
      </c>
      <c r="N203" s="56">
        <v>0</v>
      </c>
      <c r="O203" s="56">
        <v>0</v>
      </c>
      <c r="P203" s="56">
        <v>0</v>
      </c>
      <c r="Q203" s="56">
        <v>4</v>
      </c>
      <c r="R203" s="56">
        <v>0</v>
      </c>
      <c r="S203" s="56">
        <v>1</v>
      </c>
      <c r="T203" s="56">
        <v>0</v>
      </c>
      <c r="U203" s="56">
        <v>0</v>
      </c>
      <c r="V203" s="56">
        <v>3</v>
      </c>
      <c r="W203" s="56">
        <v>0</v>
      </c>
      <c r="X203" s="56">
        <v>1</v>
      </c>
      <c r="Y203" s="56">
        <v>0</v>
      </c>
      <c r="Z203" s="56">
        <v>0</v>
      </c>
      <c r="AA203" s="56">
        <v>9</v>
      </c>
      <c r="AB203" s="56">
        <v>0</v>
      </c>
      <c r="AC203" s="56">
        <v>0</v>
      </c>
      <c r="AD203" s="56">
        <v>0</v>
      </c>
      <c r="AE203" s="56">
        <v>0</v>
      </c>
      <c r="AF203" s="56">
        <v>0</v>
      </c>
      <c r="AG203" s="56">
        <v>0</v>
      </c>
      <c r="AH203" s="56">
        <v>0</v>
      </c>
      <c r="AI203" s="56">
        <v>0</v>
      </c>
      <c r="AJ203" s="56">
        <v>0</v>
      </c>
      <c r="AK203" s="56">
        <v>0</v>
      </c>
      <c r="AL203" s="56">
        <v>0</v>
      </c>
      <c r="AM203" s="56">
        <v>0</v>
      </c>
      <c r="AN203" s="56">
        <v>0</v>
      </c>
      <c r="AO203" s="56">
        <v>0</v>
      </c>
      <c r="AP203" s="56">
        <v>0</v>
      </c>
      <c r="AQ203" s="56">
        <v>0</v>
      </c>
      <c r="AR203" s="56">
        <v>0</v>
      </c>
      <c r="AS203" s="56">
        <v>0</v>
      </c>
      <c r="AT203" s="56">
        <v>0</v>
      </c>
      <c r="AU203" s="56">
        <v>4</v>
      </c>
      <c r="AV203" s="56">
        <v>0</v>
      </c>
      <c r="AW203" s="56">
        <v>1</v>
      </c>
      <c r="AX203" s="56">
        <v>0</v>
      </c>
      <c r="AY203" s="56">
        <v>0</v>
      </c>
      <c r="AZ203" s="56">
        <v>3</v>
      </c>
      <c r="BA203" s="56">
        <v>0</v>
      </c>
      <c r="BB203" s="56">
        <v>1</v>
      </c>
      <c r="BC203" s="56">
        <v>0</v>
      </c>
      <c r="BD203" s="56">
        <v>0</v>
      </c>
      <c r="BE203" s="56">
        <v>9</v>
      </c>
      <c r="BF203" s="56">
        <v>0</v>
      </c>
      <c r="BG203" s="56">
        <v>0</v>
      </c>
      <c r="BH203" s="56" t="s">
        <v>3267</v>
      </c>
      <c r="BI203" s="56">
        <v>37588</v>
      </c>
      <c r="BJ203" s="56" t="s">
        <v>3263</v>
      </c>
      <c r="BK203" s="56">
        <v>66002</v>
      </c>
      <c r="BL203" s="56">
        <v>87</v>
      </c>
      <c r="BM203" s="56">
        <v>115210</v>
      </c>
      <c r="BN203" s="56">
        <v>37209</v>
      </c>
      <c r="BO203" s="56">
        <v>8</v>
      </c>
      <c r="BP203" s="56">
        <v>135217</v>
      </c>
      <c r="BQ203" s="56">
        <v>12984</v>
      </c>
      <c r="BR203" s="56">
        <v>53986</v>
      </c>
      <c r="BS203" s="56">
        <v>24648</v>
      </c>
      <c r="BT203" s="56">
        <v>34669</v>
      </c>
      <c r="BU203" s="56">
        <v>10661</v>
      </c>
      <c r="BV203" s="56">
        <v>123964</v>
      </c>
      <c r="BW203" s="56">
        <v>1194</v>
      </c>
      <c r="BX203" s="56">
        <v>138142</v>
      </c>
      <c r="BY203" s="56">
        <v>310</v>
      </c>
      <c r="BZ203" s="56">
        <v>5687</v>
      </c>
      <c r="CA203" s="56">
        <v>1877</v>
      </c>
      <c r="CB203" s="56">
        <v>2104</v>
      </c>
      <c r="CC203" s="56">
        <v>261</v>
      </c>
      <c r="CD203" s="56">
        <v>9929</v>
      </c>
      <c r="CE203" s="56">
        <v>10239</v>
      </c>
      <c r="CF203" s="56">
        <v>50</v>
      </c>
      <c r="CG203" s="56">
        <v>4637</v>
      </c>
      <c r="CH203" s="56">
        <v>483</v>
      </c>
      <c r="CI203" s="56">
        <v>14331</v>
      </c>
      <c r="CJ203" s="56">
        <v>1767</v>
      </c>
      <c r="CK203" s="56">
        <v>7871</v>
      </c>
      <c r="CL203" s="56">
        <v>685</v>
      </c>
      <c r="CM203" s="56">
        <v>0</v>
      </c>
      <c r="CN203" s="56">
        <v>0</v>
      </c>
      <c r="CO203" s="56">
        <v>19451</v>
      </c>
      <c r="CP203" s="56">
        <v>0</v>
      </c>
      <c r="CQ203" s="56">
        <v>19501</v>
      </c>
      <c r="CR203" s="56">
        <v>0</v>
      </c>
      <c r="CS203" s="56">
        <v>703</v>
      </c>
      <c r="CT203" s="56">
        <v>13</v>
      </c>
      <c r="CU203" s="56">
        <v>770</v>
      </c>
      <c r="DA203" s="56">
        <v>1486</v>
      </c>
      <c r="DB203" s="56">
        <v>1486</v>
      </c>
      <c r="DC203" s="56">
        <v>4.5</v>
      </c>
      <c r="DD203" s="56">
        <v>35.799999999999997</v>
      </c>
      <c r="DE203" s="56">
        <v>40.299999999999997</v>
      </c>
      <c r="DF203" s="56">
        <v>30</v>
      </c>
      <c r="DG203" s="56">
        <v>1098</v>
      </c>
      <c r="DH203" s="56">
        <v>90074</v>
      </c>
      <c r="DI203" s="56">
        <v>16300</v>
      </c>
      <c r="DJ203" s="56">
        <v>35283</v>
      </c>
      <c r="DK203" s="56">
        <v>6192</v>
      </c>
      <c r="DL203" s="56">
        <v>147849</v>
      </c>
      <c r="DM203" s="56">
        <v>4493</v>
      </c>
      <c r="DN203" s="56">
        <v>141</v>
      </c>
      <c r="DO203" s="56">
        <v>5926</v>
      </c>
      <c r="DP203" s="56">
        <v>6539</v>
      </c>
      <c r="DQ203" s="56">
        <v>41001</v>
      </c>
      <c r="DR203" s="56">
        <v>4152</v>
      </c>
      <c r="DS203" s="56">
        <v>0</v>
      </c>
      <c r="DT203" s="56">
        <v>0</v>
      </c>
      <c r="DU203" s="56">
        <v>10560</v>
      </c>
      <c r="DV203" s="56">
        <v>710</v>
      </c>
      <c r="DW203" s="56" t="s">
        <v>554</v>
      </c>
      <c r="DX203" s="56">
        <v>38</v>
      </c>
      <c r="DY203" s="56">
        <v>58</v>
      </c>
      <c r="DZ203" s="56">
        <v>76</v>
      </c>
      <c r="EA203" s="56">
        <v>5394</v>
      </c>
      <c r="EB203" s="56" t="s">
        <v>554</v>
      </c>
      <c r="EC203" s="56" t="s">
        <v>54</v>
      </c>
      <c r="ED203" s="56">
        <v>14305</v>
      </c>
      <c r="EE203" s="56">
        <v>85</v>
      </c>
      <c r="EF203" s="56">
        <v>286515</v>
      </c>
      <c r="EG203" s="56">
        <v>0</v>
      </c>
      <c r="EH203" s="56" t="s">
        <v>55</v>
      </c>
      <c r="EI203" s="56">
        <v>8</v>
      </c>
      <c r="EJ203" s="56">
        <v>234552</v>
      </c>
      <c r="EK203" s="56">
        <v>1</v>
      </c>
      <c r="EL203" s="56">
        <v>5</v>
      </c>
      <c r="EM203" s="56">
        <v>1094672</v>
      </c>
      <c r="EN203" s="56">
        <v>245443</v>
      </c>
      <c r="EO203" s="56">
        <v>3197</v>
      </c>
      <c r="EP203" s="56">
        <v>46995</v>
      </c>
      <c r="EQ203" s="56">
        <v>19116</v>
      </c>
      <c r="ER203" s="56">
        <v>9324</v>
      </c>
      <c r="ES203" s="56">
        <v>1885</v>
      </c>
      <c r="ET203" s="56">
        <v>3848</v>
      </c>
      <c r="EU203" s="56">
        <v>10000</v>
      </c>
      <c r="EV203" s="56">
        <v>130</v>
      </c>
      <c r="EW203" s="56">
        <v>6567</v>
      </c>
      <c r="EX203" s="56">
        <v>11320</v>
      </c>
      <c r="EY203" s="56">
        <v>6422</v>
      </c>
      <c r="EZ203" s="56">
        <v>5680</v>
      </c>
      <c r="FA203" s="56">
        <v>0</v>
      </c>
      <c r="FB203" s="56">
        <v>0</v>
      </c>
      <c r="FC203" s="56">
        <v>3798</v>
      </c>
      <c r="FD203" s="56">
        <v>0</v>
      </c>
      <c r="FE203" s="56">
        <v>0</v>
      </c>
      <c r="FF203" s="56">
        <v>128282</v>
      </c>
      <c r="FG203" s="56">
        <v>13635</v>
      </c>
      <c r="FH203" s="56">
        <v>81024</v>
      </c>
      <c r="FI203" s="56">
        <v>13897</v>
      </c>
      <c r="FJ203" s="56">
        <v>0</v>
      </c>
      <c r="FK203" s="56">
        <v>0</v>
      </c>
      <c r="FL203" s="56">
        <v>1576953</v>
      </c>
      <c r="FM203" s="56">
        <v>0</v>
      </c>
      <c r="FN203" s="56">
        <v>0</v>
      </c>
      <c r="FO203" s="56">
        <v>0</v>
      </c>
      <c r="FP203" s="56">
        <v>5448</v>
      </c>
      <c r="FQ203" s="56">
        <v>0</v>
      </c>
      <c r="FR203" s="56">
        <v>14392</v>
      </c>
      <c r="FS203" s="56">
        <v>0</v>
      </c>
      <c r="FT203" s="56">
        <v>22813</v>
      </c>
      <c r="FU203" s="56">
        <v>0</v>
      </c>
      <c r="FV203" s="56">
        <v>42653</v>
      </c>
      <c r="FW203" s="56">
        <v>1534300</v>
      </c>
      <c r="FX203" s="56">
        <v>0</v>
      </c>
      <c r="FY203" s="56">
        <v>1109282</v>
      </c>
      <c r="FZ203" s="56">
        <v>255137</v>
      </c>
      <c r="GA203" s="56">
        <v>170989</v>
      </c>
      <c r="GB203" s="56">
        <v>84393</v>
      </c>
      <c r="GC203" s="56">
        <v>1619801</v>
      </c>
      <c r="GD203" s="56">
        <v>42827</v>
      </c>
      <c r="GE203" s="56">
        <v>1576974</v>
      </c>
      <c r="GF203" s="56">
        <v>0</v>
      </c>
      <c r="GG203" s="56">
        <v>0</v>
      </c>
      <c r="GH203" s="56">
        <v>99053</v>
      </c>
      <c r="GI203" s="56">
        <v>0</v>
      </c>
      <c r="GJ203" s="56">
        <v>0</v>
      </c>
      <c r="GK203" s="56">
        <v>0</v>
      </c>
      <c r="GL203" s="56">
        <v>0</v>
      </c>
      <c r="GM203" s="56">
        <v>99053</v>
      </c>
      <c r="GN203" s="56" t="s">
        <v>554</v>
      </c>
      <c r="GO203" s="56" t="s">
        <v>554</v>
      </c>
      <c r="GP203" s="56" t="s">
        <v>7529</v>
      </c>
      <c r="GQ203" s="56" t="s">
        <v>554</v>
      </c>
      <c r="GR203" s="56">
        <v>0</v>
      </c>
      <c r="GS203" s="56" t="s">
        <v>3435</v>
      </c>
      <c r="GT203" s="56" t="s">
        <v>3435</v>
      </c>
      <c r="GU203" s="56" t="s">
        <v>7530</v>
      </c>
      <c r="GW203" s="56">
        <v>9</v>
      </c>
      <c r="GX203" s="56">
        <v>0</v>
      </c>
      <c r="GY203" s="56">
        <v>9</v>
      </c>
      <c r="GZ203" s="56">
        <v>0</v>
      </c>
      <c r="HA203" s="56">
        <v>0</v>
      </c>
      <c r="HB203" s="56">
        <v>0</v>
      </c>
    </row>
    <row r="204" spans="1:210" ht="12.75" customHeight="1" x14ac:dyDescent="0.3">
      <c r="A204" s="397" t="s">
        <v>483</v>
      </c>
      <c r="B204" s="423">
        <v>2</v>
      </c>
      <c r="C204" s="397" t="s">
        <v>484</v>
      </c>
      <c r="D204" s="397" t="s">
        <v>3999</v>
      </c>
      <c r="E204" s="56" t="s">
        <v>1137</v>
      </c>
      <c r="F204" s="398" t="s">
        <v>900</v>
      </c>
      <c r="G204" s="397">
        <v>18.5</v>
      </c>
      <c r="H204" s="397">
        <v>41</v>
      </c>
      <c r="I204" s="56" t="s">
        <v>811</v>
      </c>
      <c r="J204" s="56" t="s">
        <v>38</v>
      </c>
      <c r="L204" s="56" t="s">
        <v>218</v>
      </c>
      <c r="M204" s="56">
        <v>3</v>
      </c>
      <c r="N204" s="56">
        <v>0</v>
      </c>
      <c r="O204" s="56">
        <v>0</v>
      </c>
      <c r="P204" s="56">
        <v>2</v>
      </c>
      <c r="Q204" s="56">
        <v>3</v>
      </c>
      <c r="R204" s="56">
        <v>4</v>
      </c>
      <c r="S204" s="56">
        <v>1</v>
      </c>
      <c r="T204" s="56">
        <v>0</v>
      </c>
      <c r="U204" s="56">
        <v>0</v>
      </c>
      <c r="V204" s="56">
        <v>1</v>
      </c>
      <c r="W204" s="56">
        <v>0</v>
      </c>
      <c r="X204" s="56">
        <v>0</v>
      </c>
      <c r="Y204" s="56">
        <v>0</v>
      </c>
      <c r="Z204" s="56">
        <v>1</v>
      </c>
      <c r="AA204" s="56">
        <v>15</v>
      </c>
      <c r="AB204" s="56">
        <v>0</v>
      </c>
      <c r="AC204" s="56">
        <v>0</v>
      </c>
      <c r="AD204" s="56">
        <v>0</v>
      </c>
      <c r="AE204" s="56">
        <v>0</v>
      </c>
      <c r="AF204" s="56">
        <v>0</v>
      </c>
      <c r="AG204" s="56">
        <v>0</v>
      </c>
      <c r="AH204" s="56">
        <v>0</v>
      </c>
      <c r="AI204" s="56">
        <v>0</v>
      </c>
      <c r="AJ204" s="56">
        <v>0</v>
      </c>
      <c r="AK204" s="56">
        <v>0</v>
      </c>
      <c r="AL204" s="56">
        <v>0</v>
      </c>
      <c r="AM204" s="56">
        <v>0</v>
      </c>
      <c r="AN204" s="56">
        <v>0</v>
      </c>
      <c r="AO204" s="56">
        <v>0</v>
      </c>
      <c r="AP204" s="56">
        <v>0</v>
      </c>
      <c r="AQ204" s="56">
        <v>3</v>
      </c>
      <c r="AR204" s="56">
        <v>0</v>
      </c>
      <c r="AS204" s="56">
        <v>0</v>
      </c>
      <c r="AT204" s="56">
        <v>2</v>
      </c>
      <c r="AU204" s="56">
        <v>3</v>
      </c>
      <c r="AV204" s="56">
        <v>4</v>
      </c>
      <c r="AW204" s="56">
        <v>1</v>
      </c>
      <c r="AX204" s="56">
        <v>0</v>
      </c>
      <c r="AY204" s="56">
        <v>0</v>
      </c>
      <c r="AZ204" s="56">
        <v>1</v>
      </c>
      <c r="BA204" s="56">
        <v>0</v>
      </c>
      <c r="BB204" s="56">
        <v>0</v>
      </c>
      <c r="BC204" s="56">
        <v>0</v>
      </c>
      <c r="BD204" s="56">
        <v>1</v>
      </c>
      <c r="BE204" s="56">
        <v>15</v>
      </c>
      <c r="BF204" s="56">
        <v>0</v>
      </c>
      <c r="BG204" s="56">
        <v>0</v>
      </c>
      <c r="BH204" s="56" t="s">
        <v>3281</v>
      </c>
      <c r="BI204" s="56">
        <v>66360</v>
      </c>
      <c r="BJ204" s="56" t="s">
        <v>3276</v>
      </c>
      <c r="BK204" s="56">
        <v>90033</v>
      </c>
      <c r="BL204" s="56">
        <v>103</v>
      </c>
      <c r="BM204" s="56">
        <v>224646</v>
      </c>
      <c r="BN204" s="56">
        <v>61318</v>
      </c>
      <c r="BO204" s="56">
        <v>10</v>
      </c>
      <c r="BP204" s="56">
        <v>183274</v>
      </c>
      <c r="BQ204" s="56">
        <v>32921</v>
      </c>
      <c r="BR204" s="56">
        <v>77011</v>
      </c>
      <c r="BS204" s="56">
        <v>25080</v>
      </c>
      <c r="BT204" s="56">
        <v>40599</v>
      </c>
      <c r="BU204" s="56">
        <v>9879</v>
      </c>
      <c r="BV204" s="56">
        <v>152569</v>
      </c>
      <c r="BW204" s="56">
        <v>0</v>
      </c>
      <c r="BX204" s="56">
        <v>185490</v>
      </c>
      <c r="BY204" s="56">
        <v>0</v>
      </c>
      <c r="BZ204" s="56">
        <v>4542</v>
      </c>
      <c r="CA204" s="56">
        <v>670</v>
      </c>
      <c r="CB204" s="56">
        <v>3680</v>
      </c>
      <c r="CC204" s="56">
        <v>319</v>
      </c>
      <c r="CD204" s="56">
        <v>9211</v>
      </c>
      <c r="CE204" s="56">
        <v>9211</v>
      </c>
      <c r="CF204" s="56">
        <v>0</v>
      </c>
      <c r="CG204" s="56">
        <v>3630</v>
      </c>
      <c r="CH204" s="56">
        <v>581</v>
      </c>
      <c r="CI204" s="56">
        <v>0</v>
      </c>
      <c r="CJ204" s="56">
        <v>756</v>
      </c>
      <c r="CK204" s="56">
        <v>35</v>
      </c>
      <c r="CL204" s="56">
        <v>765</v>
      </c>
      <c r="CM204" s="56">
        <v>0</v>
      </c>
      <c r="CN204" s="56">
        <v>0</v>
      </c>
      <c r="CO204" s="56">
        <v>4211</v>
      </c>
      <c r="CP204" s="56">
        <v>0</v>
      </c>
      <c r="CQ204" s="56">
        <v>4211</v>
      </c>
      <c r="CR204" s="56">
        <v>0</v>
      </c>
      <c r="CS204" s="56">
        <v>105</v>
      </c>
      <c r="CT204" s="56">
        <v>0</v>
      </c>
      <c r="CU204" s="56">
        <v>0</v>
      </c>
      <c r="DA204" s="56">
        <v>105</v>
      </c>
      <c r="DB204" s="56">
        <v>105</v>
      </c>
      <c r="DC204" s="56">
        <v>5.5</v>
      </c>
      <c r="DD204" s="56">
        <v>30.4</v>
      </c>
      <c r="DE204" s="56">
        <v>35.9</v>
      </c>
      <c r="DF204" s="56">
        <v>10</v>
      </c>
      <c r="DG204" s="56">
        <v>1024.6600000000001</v>
      </c>
      <c r="DH204" s="56">
        <v>173298</v>
      </c>
      <c r="DI204" s="56">
        <v>29917</v>
      </c>
      <c r="DJ204" s="56">
        <v>104053</v>
      </c>
      <c r="DK204" s="56">
        <v>13028</v>
      </c>
      <c r="DL204" s="56">
        <v>320296</v>
      </c>
      <c r="DM204" s="56">
        <v>7198</v>
      </c>
      <c r="DN204" s="56">
        <v>745</v>
      </c>
      <c r="DO204" s="56">
        <v>0</v>
      </c>
      <c r="DP204" s="56">
        <v>11005</v>
      </c>
      <c r="DQ204" s="56">
        <v>33764</v>
      </c>
      <c r="DR204" s="56">
        <v>10824</v>
      </c>
      <c r="DS204" s="56">
        <v>0</v>
      </c>
      <c r="DT204" s="56">
        <v>0</v>
      </c>
      <c r="DU204" s="56">
        <v>7943</v>
      </c>
      <c r="DV204" s="56">
        <v>4602</v>
      </c>
      <c r="DW204" s="56">
        <v>4602</v>
      </c>
      <c r="DX204" s="56">
        <v>43</v>
      </c>
      <c r="DY204" s="56">
        <v>56</v>
      </c>
      <c r="DZ204" s="56">
        <v>64</v>
      </c>
      <c r="EA204" s="56">
        <v>8788</v>
      </c>
      <c r="EB204" s="56">
        <v>120</v>
      </c>
      <c r="EC204" s="56" t="s">
        <v>777</v>
      </c>
      <c r="ED204" s="56">
        <v>27496</v>
      </c>
      <c r="EE204" s="56">
        <v>68</v>
      </c>
      <c r="EF204" s="56">
        <v>570311</v>
      </c>
      <c r="EG204" s="56" t="s">
        <v>554</v>
      </c>
      <c r="EH204" s="56" t="s">
        <v>554</v>
      </c>
      <c r="EI204" s="56">
        <v>13</v>
      </c>
      <c r="EJ204" s="56">
        <v>206973</v>
      </c>
      <c r="EK204" s="56">
        <v>0</v>
      </c>
      <c r="EL204" s="56">
        <v>0</v>
      </c>
      <c r="EM204" s="56">
        <v>1160066</v>
      </c>
      <c r="EN204" s="56">
        <v>125536</v>
      </c>
      <c r="EO204" s="56">
        <v>0</v>
      </c>
      <c r="EP204" s="56" t="s">
        <v>3453</v>
      </c>
      <c r="EQ204" s="56" t="s">
        <v>3453</v>
      </c>
      <c r="ER204" s="56" t="s">
        <v>3453</v>
      </c>
      <c r="ES204" s="56" t="s">
        <v>3453</v>
      </c>
      <c r="ET204" s="56" t="s">
        <v>3453</v>
      </c>
      <c r="EU204" s="56" t="s">
        <v>3453</v>
      </c>
      <c r="EV204" s="56">
        <v>0</v>
      </c>
      <c r="EW204" s="56">
        <v>0</v>
      </c>
      <c r="EX204" s="56" t="s">
        <v>3453</v>
      </c>
      <c r="EY204" s="56" t="s">
        <v>3453</v>
      </c>
      <c r="EZ204" s="56" t="s">
        <v>3453</v>
      </c>
      <c r="FA204" s="56">
        <v>0</v>
      </c>
      <c r="FB204" s="56">
        <v>0</v>
      </c>
      <c r="FC204" s="56">
        <v>0</v>
      </c>
      <c r="FD204" s="56">
        <v>0</v>
      </c>
      <c r="FE204" s="56">
        <v>0</v>
      </c>
      <c r="FF204" s="56">
        <v>0</v>
      </c>
      <c r="FG204" s="56">
        <v>38676</v>
      </c>
      <c r="FH204" s="56">
        <v>28062</v>
      </c>
      <c r="FI204" s="56">
        <v>10881</v>
      </c>
      <c r="FJ204" s="56">
        <v>10000</v>
      </c>
      <c r="FK204" s="56">
        <v>581069</v>
      </c>
      <c r="FL204" s="56">
        <v>1954290</v>
      </c>
      <c r="FM204" s="56">
        <v>0</v>
      </c>
      <c r="FN204" s="56">
        <v>0</v>
      </c>
      <c r="FO204" s="56">
        <v>0</v>
      </c>
      <c r="FP204" s="56">
        <v>0</v>
      </c>
      <c r="FQ204" s="56">
        <v>0</v>
      </c>
      <c r="FR204" s="56">
        <v>8109</v>
      </c>
      <c r="FS204" s="56">
        <v>0</v>
      </c>
      <c r="FT204" s="56">
        <v>21279</v>
      </c>
      <c r="FU204" s="56">
        <v>9185</v>
      </c>
      <c r="FV204" s="56">
        <v>38573</v>
      </c>
      <c r="FW204" s="56">
        <v>1915717</v>
      </c>
      <c r="FX204" s="56">
        <v>666869</v>
      </c>
      <c r="FY204" s="56">
        <v>1099702</v>
      </c>
      <c r="FZ204" s="56">
        <v>109826</v>
      </c>
      <c r="GA204" s="56">
        <v>0</v>
      </c>
      <c r="GB204" s="56">
        <v>560000</v>
      </c>
      <c r="GC204" s="56">
        <v>1769528</v>
      </c>
      <c r="GD204" s="56">
        <v>35185</v>
      </c>
      <c r="GE204" s="56">
        <v>1734343</v>
      </c>
      <c r="GF204" s="56">
        <v>650000</v>
      </c>
      <c r="GG204" s="56">
        <v>0</v>
      </c>
      <c r="GH204" s="56">
        <v>0</v>
      </c>
      <c r="GI204" s="56">
        <v>0</v>
      </c>
      <c r="GJ204" s="56">
        <v>96878</v>
      </c>
      <c r="GK204" s="56">
        <v>0</v>
      </c>
      <c r="GL204" s="56">
        <v>0</v>
      </c>
      <c r="GM204" s="56">
        <v>96878</v>
      </c>
      <c r="GN204" s="56" t="s">
        <v>554</v>
      </c>
      <c r="GO204" s="56" t="s">
        <v>554</v>
      </c>
      <c r="GP204" s="56" t="s">
        <v>554</v>
      </c>
      <c r="GQ204" s="56" t="s">
        <v>7531</v>
      </c>
      <c r="GR204" s="56" t="s">
        <v>554</v>
      </c>
      <c r="GS204" s="56" t="s">
        <v>554</v>
      </c>
      <c r="GT204" s="56" t="s">
        <v>7532</v>
      </c>
      <c r="GU204" s="56" t="s">
        <v>7533</v>
      </c>
      <c r="GW204" s="56">
        <v>15</v>
      </c>
      <c r="GX204" s="56">
        <v>0</v>
      </c>
      <c r="GY204" s="56">
        <v>15</v>
      </c>
      <c r="GZ204" s="56">
        <v>0</v>
      </c>
      <c r="HA204" s="56">
        <v>0</v>
      </c>
      <c r="HB204" s="56">
        <v>0</v>
      </c>
    </row>
    <row r="205" spans="1:210" ht="12.75" customHeight="1" x14ac:dyDescent="0.3">
      <c r="A205" s="397" t="s">
        <v>483</v>
      </c>
      <c r="B205" s="423">
        <v>3</v>
      </c>
      <c r="C205" s="397" t="s">
        <v>484</v>
      </c>
      <c r="D205" s="397" t="s">
        <v>4000</v>
      </c>
      <c r="E205" s="56" t="s">
        <v>1142</v>
      </c>
      <c r="F205" s="398" t="s">
        <v>900</v>
      </c>
      <c r="G205" s="397">
        <v>21</v>
      </c>
      <c r="H205" s="397">
        <v>0</v>
      </c>
      <c r="I205" s="56" t="s">
        <v>811</v>
      </c>
      <c r="J205" s="56" t="s">
        <v>38</v>
      </c>
      <c r="L205" s="56" t="s">
        <v>176</v>
      </c>
      <c r="M205" s="56">
        <v>0</v>
      </c>
      <c r="N205" s="56">
        <v>0</v>
      </c>
      <c r="O205" s="56">
        <v>0</v>
      </c>
      <c r="P205" s="56">
        <v>0</v>
      </c>
      <c r="Q205" s="56">
        <v>0</v>
      </c>
      <c r="R205" s="56">
        <v>1</v>
      </c>
      <c r="S205" s="56">
        <v>1</v>
      </c>
      <c r="T205" s="56">
        <v>2</v>
      </c>
      <c r="U205" s="56">
        <v>0</v>
      </c>
      <c r="V205" s="56">
        <v>0</v>
      </c>
      <c r="W205" s="56">
        <v>0</v>
      </c>
      <c r="X205" s="56">
        <v>2</v>
      </c>
      <c r="Y205" s="56">
        <v>0</v>
      </c>
      <c r="Z205" s="56">
        <v>0</v>
      </c>
      <c r="AA205" s="56">
        <v>6</v>
      </c>
      <c r="AB205" s="56">
        <v>0</v>
      </c>
      <c r="AC205" s="56">
        <v>0</v>
      </c>
      <c r="AD205" s="56">
        <v>0</v>
      </c>
      <c r="AE205" s="56">
        <v>0</v>
      </c>
      <c r="AF205" s="56">
        <v>0</v>
      </c>
      <c r="AG205" s="56">
        <v>0</v>
      </c>
      <c r="AH205" s="56">
        <v>0</v>
      </c>
      <c r="AI205" s="56">
        <v>0</v>
      </c>
      <c r="AJ205" s="56">
        <v>0</v>
      </c>
      <c r="AK205" s="56">
        <v>0</v>
      </c>
      <c r="AL205" s="56">
        <v>0</v>
      </c>
      <c r="AM205" s="56">
        <v>0</v>
      </c>
      <c r="AN205" s="56">
        <v>0</v>
      </c>
      <c r="AO205" s="56">
        <v>0</v>
      </c>
      <c r="AP205" s="56">
        <v>0</v>
      </c>
      <c r="AQ205" s="56">
        <v>0</v>
      </c>
      <c r="AR205" s="56">
        <v>0</v>
      </c>
      <c r="AS205" s="56">
        <v>0</v>
      </c>
      <c r="AT205" s="56">
        <v>0</v>
      </c>
      <c r="AU205" s="56">
        <v>0</v>
      </c>
      <c r="AV205" s="56">
        <v>1</v>
      </c>
      <c r="AW205" s="56">
        <v>1</v>
      </c>
      <c r="AX205" s="56">
        <v>2</v>
      </c>
      <c r="AY205" s="56">
        <v>0</v>
      </c>
      <c r="AZ205" s="56">
        <v>0</v>
      </c>
      <c r="BA205" s="56">
        <v>0</v>
      </c>
      <c r="BB205" s="56">
        <v>2</v>
      </c>
      <c r="BC205" s="56">
        <v>0</v>
      </c>
      <c r="BD205" s="56">
        <v>0</v>
      </c>
      <c r="BE205" s="56">
        <v>6</v>
      </c>
      <c r="BF205" s="56">
        <v>0</v>
      </c>
      <c r="BG205" s="56">
        <v>0</v>
      </c>
      <c r="BH205" s="56" t="s">
        <v>1258</v>
      </c>
      <c r="BI205" s="56">
        <v>33756</v>
      </c>
      <c r="BJ205" s="56" t="s">
        <v>1258</v>
      </c>
      <c r="BK205" s="56">
        <v>58890</v>
      </c>
      <c r="BL205" s="56">
        <v>34</v>
      </c>
      <c r="BM205" s="56">
        <v>57509</v>
      </c>
      <c r="BN205" s="56">
        <v>19574</v>
      </c>
      <c r="BO205" s="56">
        <v>4</v>
      </c>
      <c r="BP205" s="56">
        <v>122185</v>
      </c>
      <c r="BQ205" s="56">
        <v>3147</v>
      </c>
      <c r="BR205" s="56">
        <v>28241</v>
      </c>
      <c r="BS205" s="56">
        <v>25035</v>
      </c>
      <c r="BT205" s="56">
        <v>23152</v>
      </c>
      <c r="BU205" s="56">
        <v>16110</v>
      </c>
      <c r="BV205" s="56">
        <v>92538</v>
      </c>
      <c r="BW205" s="56">
        <v>17503</v>
      </c>
      <c r="BX205" s="56">
        <v>113188</v>
      </c>
      <c r="BY205" s="56">
        <v>8</v>
      </c>
      <c r="BZ205" s="56">
        <v>995</v>
      </c>
      <c r="CA205" s="56">
        <v>851</v>
      </c>
      <c r="CB205" s="56">
        <v>787</v>
      </c>
      <c r="CC205" s="56">
        <v>589</v>
      </c>
      <c r="CD205" s="56">
        <v>3222</v>
      </c>
      <c r="CE205" s="56">
        <v>3230</v>
      </c>
      <c r="CF205" s="56">
        <v>1052</v>
      </c>
      <c r="CG205" s="56">
        <v>1106</v>
      </c>
      <c r="CH205" s="56">
        <v>477</v>
      </c>
      <c r="CI205" s="56">
        <v>3384</v>
      </c>
      <c r="CJ205" s="56">
        <v>5943</v>
      </c>
      <c r="CK205" s="56">
        <v>0</v>
      </c>
      <c r="CL205" s="56">
        <v>700</v>
      </c>
      <c r="CM205" s="56">
        <v>0</v>
      </c>
      <c r="CN205" s="56">
        <v>20</v>
      </c>
      <c r="CO205" s="56">
        <v>4967</v>
      </c>
      <c r="CP205" s="56">
        <v>0</v>
      </c>
      <c r="CQ205" s="56">
        <v>6019</v>
      </c>
      <c r="CR205" s="56">
        <v>0</v>
      </c>
      <c r="CS205" s="56">
        <v>70</v>
      </c>
      <c r="CT205" s="56">
        <v>0</v>
      </c>
      <c r="CU205" s="56">
        <v>46</v>
      </c>
      <c r="DA205" s="56">
        <v>116</v>
      </c>
      <c r="DB205" s="56">
        <v>116</v>
      </c>
      <c r="DC205" s="56">
        <v>2</v>
      </c>
      <c r="DD205" s="56">
        <v>12.4</v>
      </c>
      <c r="DE205" s="56">
        <v>14.4</v>
      </c>
      <c r="DF205" s="56">
        <v>2</v>
      </c>
      <c r="DG205" s="56">
        <v>24</v>
      </c>
      <c r="DH205" s="56">
        <v>28847</v>
      </c>
      <c r="DI205" s="56">
        <v>15295</v>
      </c>
      <c r="DJ205" s="56">
        <v>13507</v>
      </c>
      <c r="DK205" s="56">
        <v>2701</v>
      </c>
      <c r="DL205" s="56">
        <v>60350</v>
      </c>
      <c r="DM205" s="56">
        <v>1130</v>
      </c>
      <c r="DN205" s="56">
        <v>238</v>
      </c>
      <c r="DO205" s="56">
        <v>967</v>
      </c>
      <c r="DP205" s="56">
        <v>1487</v>
      </c>
      <c r="DQ205" s="56">
        <v>0</v>
      </c>
      <c r="DR205" s="56">
        <v>1891</v>
      </c>
      <c r="DS205" s="56">
        <v>0</v>
      </c>
      <c r="DT205" s="56">
        <v>0</v>
      </c>
      <c r="DU205" s="56">
        <v>2335</v>
      </c>
      <c r="DV205" s="56">
        <v>11744</v>
      </c>
      <c r="DW205" s="56">
        <v>11744</v>
      </c>
      <c r="DX205" s="56">
        <v>29</v>
      </c>
      <c r="DY205" s="56">
        <v>34</v>
      </c>
      <c r="DZ205" s="56">
        <v>38</v>
      </c>
      <c r="EA205" s="56">
        <v>5352</v>
      </c>
      <c r="EB205" s="56">
        <v>43</v>
      </c>
      <c r="EC205" s="56" t="s">
        <v>55</v>
      </c>
      <c r="ED205" s="56">
        <v>4409</v>
      </c>
      <c r="EE205" s="56" t="s">
        <v>554</v>
      </c>
      <c r="EF205" s="56">
        <v>93486</v>
      </c>
      <c r="EG205" s="56">
        <v>0</v>
      </c>
      <c r="EH205" s="56" t="s">
        <v>54</v>
      </c>
      <c r="EI205" s="56">
        <v>1</v>
      </c>
      <c r="EJ205" s="56">
        <v>193961</v>
      </c>
      <c r="EK205" s="56">
        <v>1</v>
      </c>
      <c r="EL205" s="56">
        <v>59</v>
      </c>
      <c r="EM205" s="56">
        <v>472045</v>
      </c>
      <c r="EN205" s="56">
        <v>110313</v>
      </c>
      <c r="EO205" s="56">
        <v>887</v>
      </c>
      <c r="EP205" s="56">
        <v>6863</v>
      </c>
      <c r="EQ205" s="56">
        <v>6106</v>
      </c>
      <c r="ER205" s="56">
        <v>4263</v>
      </c>
      <c r="ES205" s="56">
        <v>858</v>
      </c>
      <c r="ET205" s="56">
        <v>2196</v>
      </c>
      <c r="EU205" s="56">
        <v>3739.52</v>
      </c>
      <c r="EV205" s="56">
        <v>0</v>
      </c>
      <c r="EW205" s="56">
        <v>5097</v>
      </c>
      <c r="EX205" s="56">
        <v>2000</v>
      </c>
      <c r="EY205" s="56">
        <v>0</v>
      </c>
      <c r="EZ205" s="56">
        <v>3000</v>
      </c>
      <c r="FA205" s="56">
        <v>0</v>
      </c>
      <c r="FB205" s="56">
        <v>0</v>
      </c>
      <c r="FC205" s="56">
        <v>2614</v>
      </c>
      <c r="FD205" s="56">
        <v>0</v>
      </c>
      <c r="FE205" s="56">
        <v>0</v>
      </c>
      <c r="FF205" s="56">
        <v>37623.520000000004</v>
      </c>
      <c r="FG205" s="56">
        <v>19789</v>
      </c>
      <c r="FH205" s="56">
        <v>34945</v>
      </c>
      <c r="FI205" s="56">
        <v>37531</v>
      </c>
      <c r="FJ205" s="56">
        <v>0</v>
      </c>
      <c r="FK205" s="56">
        <v>126634</v>
      </c>
      <c r="FL205" s="56">
        <v>838880.52</v>
      </c>
      <c r="FM205" s="56">
        <v>0</v>
      </c>
      <c r="FN205" s="56">
        <v>454</v>
      </c>
      <c r="FO205" s="56">
        <v>0</v>
      </c>
      <c r="FP205" s="56">
        <v>1239</v>
      </c>
      <c r="FQ205" s="56">
        <v>0</v>
      </c>
      <c r="FR205" s="56">
        <v>39179</v>
      </c>
      <c r="FS205" s="56">
        <v>0</v>
      </c>
      <c r="FT205" s="56">
        <v>15787</v>
      </c>
      <c r="FU205" s="56">
        <v>0</v>
      </c>
      <c r="FV205" s="56">
        <v>56659</v>
      </c>
      <c r="FW205" s="56">
        <v>782221.52</v>
      </c>
      <c r="FX205" s="56">
        <v>115996</v>
      </c>
      <c r="FY205" s="56">
        <v>489961</v>
      </c>
      <c r="FZ205" s="56">
        <v>101371</v>
      </c>
      <c r="GA205" s="56">
        <v>45810</v>
      </c>
      <c r="GB205" s="56">
        <v>213500</v>
      </c>
      <c r="GC205" s="56">
        <v>850642</v>
      </c>
      <c r="GD205" s="56">
        <v>11779</v>
      </c>
      <c r="GE205" s="56">
        <v>838863</v>
      </c>
      <c r="GF205" s="56">
        <v>83840</v>
      </c>
      <c r="GG205" s="56">
        <v>0</v>
      </c>
      <c r="GH205" s="56">
        <v>0</v>
      </c>
      <c r="GI205" s="56">
        <v>0</v>
      </c>
      <c r="GJ205" s="56">
        <v>0</v>
      </c>
      <c r="GK205" s="56">
        <v>0</v>
      </c>
      <c r="GL205" s="56">
        <v>244246</v>
      </c>
      <c r="GM205" s="56">
        <v>244246</v>
      </c>
      <c r="GN205" s="56" t="s">
        <v>554</v>
      </c>
      <c r="GO205" s="56" t="s">
        <v>554</v>
      </c>
      <c r="GP205" s="56" t="s">
        <v>3435</v>
      </c>
      <c r="GQ205" s="56">
        <v>0</v>
      </c>
      <c r="GR205" s="56" t="s">
        <v>7534</v>
      </c>
      <c r="GS205" s="56" t="s">
        <v>554</v>
      </c>
      <c r="GT205" s="56" t="s">
        <v>554</v>
      </c>
      <c r="GU205" s="56" t="s">
        <v>7535</v>
      </c>
      <c r="GW205" s="56">
        <v>6</v>
      </c>
      <c r="GX205" s="56">
        <v>0</v>
      </c>
      <c r="GY205" s="56">
        <v>6</v>
      </c>
      <c r="GZ205" s="56">
        <v>0</v>
      </c>
      <c r="HA205" s="56">
        <v>0</v>
      </c>
      <c r="HB205" s="56">
        <v>0</v>
      </c>
    </row>
    <row r="206" spans="1:210" ht="12.75" customHeight="1" x14ac:dyDescent="0.3">
      <c r="A206" s="397" t="s">
        <v>483</v>
      </c>
      <c r="B206" s="423">
        <v>4</v>
      </c>
      <c r="C206" s="397" t="s">
        <v>484</v>
      </c>
      <c r="D206" s="397" t="s">
        <v>4001</v>
      </c>
      <c r="E206" s="56" t="s">
        <v>1147</v>
      </c>
      <c r="F206" s="398" t="s">
        <v>900</v>
      </c>
      <c r="G206" s="397">
        <v>7</v>
      </c>
      <c r="H206" s="397">
        <v>0</v>
      </c>
      <c r="I206" s="56" t="s">
        <v>811</v>
      </c>
      <c r="J206" s="56" t="s">
        <v>38</v>
      </c>
      <c r="L206" s="56" t="s">
        <v>177</v>
      </c>
      <c r="M206" s="56">
        <v>0</v>
      </c>
      <c r="N206" s="56">
        <v>0</v>
      </c>
      <c r="O206" s="56">
        <v>1</v>
      </c>
      <c r="P206" s="56">
        <v>1</v>
      </c>
      <c r="Q206" s="56">
        <v>0</v>
      </c>
      <c r="R206" s="56">
        <v>0</v>
      </c>
      <c r="S206" s="56">
        <v>0</v>
      </c>
      <c r="T206" s="56">
        <v>0</v>
      </c>
      <c r="U206" s="56">
        <v>0</v>
      </c>
      <c r="V206" s="56">
        <v>0</v>
      </c>
      <c r="W206" s="56">
        <v>0</v>
      </c>
      <c r="X206" s="56">
        <v>0</v>
      </c>
      <c r="Y206" s="56">
        <v>1</v>
      </c>
      <c r="Z206" s="56">
        <v>0</v>
      </c>
      <c r="AA206" s="56">
        <v>3</v>
      </c>
      <c r="AB206" s="56">
        <v>0</v>
      </c>
      <c r="AC206" s="56">
        <v>0</v>
      </c>
      <c r="AD206" s="56">
        <v>0</v>
      </c>
      <c r="AE206" s="56">
        <v>0</v>
      </c>
      <c r="AF206" s="56">
        <v>0</v>
      </c>
      <c r="AG206" s="56">
        <v>0</v>
      </c>
      <c r="AH206" s="56">
        <v>0</v>
      </c>
      <c r="AI206" s="56">
        <v>0</v>
      </c>
      <c r="AJ206" s="56">
        <v>0</v>
      </c>
      <c r="AK206" s="56">
        <v>0</v>
      </c>
      <c r="AL206" s="56">
        <v>0</v>
      </c>
      <c r="AM206" s="56">
        <v>0</v>
      </c>
      <c r="AN206" s="56">
        <v>0</v>
      </c>
      <c r="AO206" s="56">
        <v>0</v>
      </c>
      <c r="AP206" s="56">
        <v>0</v>
      </c>
      <c r="AQ206" s="56">
        <v>0</v>
      </c>
      <c r="AR206" s="56">
        <v>0</v>
      </c>
      <c r="AS206" s="56">
        <v>1</v>
      </c>
      <c r="AT206" s="56">
        <v>1</v>
      </c>
      <c r="AU206" s="56">
        <v>0</v>
      </c>
      <c r="AV206" s="56">
        <v>0</v>
      </c>
      <c r="AW206" s="56">
        <v>0</v>
      </c>
      <c r="AX206" s="56">
        <v>0</v>
      </c>
      <c r="AY206" s="56">
        <v>0</v>
      </c>
      <c r="AZ206" s="56">
        <v>0</v>
      </c>
      <c r="BA206" s="56">
        <v>0</v>
      </c>
      <c r="BB206" s="56">
        <v>0</v>
      </c>
      <c r="BC206" s="56">
        <v>1</v>
      </c>
      <c r="BD206" s="56">
        <v>0</v>
      </c>
      <c r="BE206" s="56">
        <v>3</v>
      </c>
      <c r="BF206" s="56">
        <v>0</v>
      </c>
      <c r="BG206" s="56">
        <v>0</v>
      </c>
      <c r="BH206" s="56" t="s">
        <v>2655</v>
      </c>
      <c r="BI206" s="56">
        <v>101413</v>
      </c>
      <c r="BJ206" s="56" t="s">
        <v>2655</v>
      </c>
      <c r="BK206" s="56">
        <v>101277</v>
      </c>
      <c r="BL206" s="56">
        <v>22</v>
      </c>
      <c r="BM206" s="56">
        <v>47175</v>
      </c>
      <c r="BN206" s="56">
        <v>7884</v>
      </c>
      <c r="BO206" s="56">
        <v>2</v>
      </c>
      <c r="BP206" s="56">
        <v>113956</v>
      </c>
      <c r="BQ206" s="56">
        <v>9583</v>
      </c>
      <c r="BR206" s="56">
        <v>36057</v>
      </c>
      <c r="BS206" s="56">
        <v>44186</v>
      </c>
      <c r="BT206" s="56">
        <v>15483</v>
      </c>
      <c r="BU206" s="56">
        <v>8246</v>
      </c>
      <c r="BV206" s="56">
        <v>103972</v>
      </c>
      <c r="BW206" s="56">
        <v>0</v>
      </c>
      <c r="BX206" s="56">
        <v>113555</v>
      </c>
      <c r="BY206" s="56">
        <v>287</v>
      </c>
      <c r="BZ206" s="56">
        <v>1465</v>
      </c>
      <c r="CA206" s="56">
        <v>651</v>
      </c>
      <c r="CB206" s="56">
        <v>663</v>
      </c>
      <c r="CC206" s="56">
        <v>286</v>
      </c>
      <c r="CD206" s="56">
        <v>3065</v>
      </c>
      <c r="CE206" s="56">
        <v>3352</v>
      </c>
      <c r="CF206" s="56">
        <v>0</v>
      </c>
      <c r="CG206" s="56">
        <v>1917</v>
      </c>
      <c r="CH206" s="56">
        <v>593</v>
      </c>
      <c r="CI206" s="56">
        <v>1895</v>
      </c>
      <c r="CJ206" s="56">
        <v>1479</v>
      </c>
      <c r="CK206" s="56">
        <v>0</v>
      </c>
      <c r="CL206" s="56">
        <v>362</v>
      </c>
      <c r="CM206" s="56" t="s">
        <v>554</v>
      </c>
      <c r="CN206" s="56">
        <v>0</v>
      </c>
      <c r="CO206" s="56">
        <v>4405</v>
      </c>
      <c r="CP206" s="56">
        <v>0</v>
      </c>
      <c r="CQ206" s="56">
        <v>4405</v>
      </c>
      <c r="CR206" s="56">
        <v>0</v>
      </c>
      <c r="CS206" s="56">
        <v>99</v>
      </c>
      <c r="CT206" s="56">
        <v>16</v>
      </c>
      <c r="CU206" s="56">
        <v>86</v>
      </c>
      <c r="DA206" s="56">
        <v>201</v>
      </c>
      <c r="DB206" s="56">
        <v>201</v>
      </c>
      <c r="DC206" s="56">
        <v>2</v>
      </c>
      <c r="DD206" s="56">
        <v>8.3000000000000007</v>
      </c>
      <c r="DE206" s="56">
        <v>10.3</v>
      </c>
      <c r="DF206" s="56">
        <v>45</v>
      </c>
      <c r="DG206" s="56">
        <v>192</v>
      </c>
      <c r="DH206" s="56">
        <v>48342</v>
      </c>
      <c r="DI206" s="56">
        <v>26029</v>
      </c>
      <c r="DJ206" s="56">
        <v>24645</v>
      </c>
      <c r="DK206" s="56">
        <v>7625</v>
      </c>
      <c r="DL206" s="56">
        <v>106641</v>
      </c>
      <c r="DM206" s="56">
        <v>3402</v>
      </c>
      <c r="DN206" s="56">
        <v>725</v>
      </c>
      <c r="DO206" s="56">
        <v>2200</v>
      </c>
      <c r="DP206" s="56">
        <v>2790</v>
      </c>
      <c r="DQ206" s="56">
        <v>0</v>
      </c>
      <c r="DR206" s="56">
        <v>45</v>
      </c>
      <c r="DS206" s="56">
        <v>5261</v>
      </c>
      <c r="DT206" s="56">
        <v>40</v>
      </c>
      <c r="DU206" s="56">
        <v>6327</v>
      </c>
      <c r="DV206" s="56">
        <v>5579</v>
      </c>
      <c r="DW206" s="56">
        <v>2253</v>
      </c>
      <c r="DX206" s="56">
        <v>69</v>
      </c>
      <c r="DY206" s="56">
        <v>80</v>
      </c>
      <c r="DZ206" s="56">
        <v>91</v>
      </c>
      <c r="EA206" s="56" t="s">
        <v>554</v>
      </c>
      <c r="EB206" s="56" t="s">
        <v>554</v>
      </c>
      <c r="EC206" s="56" t="s">
        <v>554</v>
      </c>
      <c r="ED206" s="56">
        <v>5040</v>
      </c>
      <c r="EE206" s="56">
        <v>54</v>
      </c>
      <c r="EF206" s="56">
        <v>146995</v>
      </c>
      <c r="EG206" s="56" t="s">
        <v>554</v>
      </c>
      <c r="EH206" s="56" t="s">
        <v>554</v>
      </c>
      <c r="EI206" s="56">
        <v>2</v>
      </c>
      <c r="EJ206" s="56">
        <v>55170</v>
      </c>
      <c r="EK206" s="56">
        <v>6</v>
      </c>
      <c r="EL206" s="56">
        <v>48</v>
      </c>
      <c r="EM206" s="56">
        <v>348190.08</v>
      </c>
      <c r="EN206" s="56">
        <v>246103.55</v>
      </c>
      <c r="EO206" s="56">
        <v>688.17</v>
      </c>
      <c r="EP206" s="56">
        <v>8957.8799999999992</v>
      </c>
      <c r="EQ206" s="56">
        <v>3680.88</v>
      </c>
      <c r="ER206" s="56">
        <v>2093.2399999999998</v>
      </c>
      <c r="ES206" s="56">
        <v>2073.3000000000002</v>
      </c>
      <c r="ET206" s="56">
        <v>4768.5</v>
      </c>
      <c r="EU206" s="56">
        <v>3609</v>
      </c>
      <c r="EV206" s="56">
        <v>358.24</v>
      </c>
      <c r="EW206" s="56">
        <v>94.04</v>
      </c>
      <c r="EX206" s="56">
        <v>5704</v>
      </c>
      <c r="EY206" s="56">
        <v>0</v>
      </c>
      <c r="EZ206" s="56">
        <v>842.09</v>
      </c>
      <c r="FA206" s="56">
        <v>2060</v>
      </c>
      <c r="FB206" s="56">
        <v>0</v>
      </c>
      <c r="FC206" s="56">
        <v>0</v>
      </c>
      <c r="FD206" s="56">
        <v>0</v>
      </c>
      <c r="FE206" s="56">
        <v>0</v>
      </c>
      <c r="FF206" s="56">
        <v>34929.340000000004</v>
      </c>
      <c r="FG206" s="56">
        <v>32926.31</v>
      </c>
      <c r="FH206" s="56">
        <v>18274.2</v>
      </c>
      <c r="FI206" s="56">
        <v>13655.71</v>
      </c>
      <c r="FJ206" s="56">
        <v>2180</v>
      </c>
      <c r="FK206" s="56">
        <v>140900</v>
      </c>
      <c r="FL206" s="56">
        <v>837159.19</v>
      </c>
      <c r="FM206" s="56">
        <v>2420.42</v>
      </c>
      <c r="FN206" s="56">
        <v>0</v>
      </c>
      <c r="FO206" s="56">
        <v>2522.0300000000002</v>
      </c>
      <c r="FP206" s="56">
        <v>1008</v>
      </c>
      <c r="FQ206" s="56">
        <v>0</v>
      </c>
      <c r="FR206" s="56">
        <v>1000</v>
      </c>
      <c r="FS206" s="56">
        <v>0</v>
      </c>
      <c r="FT206" s="56">
        <v>7334</v>
      </c>
      <c r="FU206" s="56">
        <v>9283.44</v>
      </c>
      <c r="FV206" s="56">
        <v>23567.89</v>
      </c>
      <c r="FW206" s="56">
        <v>813591.29999999993</v>
      </c>
      <c r="FX206" s="56" t="s">
        <v>554</v>
      </c>
      <c r="FY206" s="56">
        <v>351000</v>
      </c>
      <c r="FZ206" s="56">
        <v>220700</v>
      </c>
      <c r="GA206" s="56">
        <v>35000</v>
      </c>
      <c r="GB206" s="56">
        <v>219700</v>
      </c>
      <c r="GC206" s="56">
        <v>826400</v>
      </c>
      <c r="GD206" s="56">
        <v>28600</v>
      </c>
      <c r="GE206" s="56">
        <v>797800</v>
      </c>
      <c r="GF206" s="56" t="s">
        <v>554</v>
      </c>
      <c r="GG206" s="56">
        <v>0</v>
      </c>
      <c r="GH206" s="56">
        <v>11314</v>
      </c>
      <c r="GI206" s="56">
        <v>0</v>
      </c>
      <c r="GJ206" s="56">
        <v>0</v>
      </c>
      <c r="GK206" s="56">
        <v>0</v>
      </c>
      <c r="GL206" s="56">
        <v>0</v>
      </c>
      <c r="GM206" s="56">
        <v>11314</v>
      </c>
      <c r="GN206" s="56" t="s">
        <v>554</v>
      </c>
      <c r="GO206" s="56" t="s">
        <v>554</v>
      </c>
      <c r="GP206" s="56" t="s">
        <v>554</v>
      </c>
      <c r="GQ206" s="56" t="s">
        <v>554</v>
      </c>
      <c r="GR206" s="56" t="s">
        <v>554</v>
      </c>
      <c r="GS206" s="56" t="s">
        <v>554</v>
      </c>
      <c r="GT206" s="56" t="s">
        <v>554</v>
      </c>
      <c r="GU206" s="56" t="s">
        <v>7536</v>
      </c>
      <c r="GW206" s="56">
        <v>3</v>
      </c>
      <c r="GX206" s="56">
        <v>0</v>
      </c>
      <c r="GY206" s="56">
        <v>3</v>
      </c>
      <c r="GZ206" s="56">
        <v>0</v>
      </c>
      <c r="HA206" s="56">
        <v>0</v>
      </c>
      <c r="HB206" s="56">
        <v>0</v>
      </c>
    </row>
    <row r="207" spans="1:210" ht="12.75" customHeight="1" x14ac:dyDescent="0.3">
      <c r="A207" s="397" t="s">
        <v>483</v>
      </c>
      <c r="B207" s="423">
        <v>5</v>
      </c>
      <c r="C207" s="397" t="s">
        <v>484</v>
      </c>
      <c r="D207" s="397" t="s">
        <v>4002</v>
      </c>
      <c r="E207" s="56" t="s">
        <v>1154</v>
      </c>
      <c r="F207" s="398" t="s">
        <v>900</v>
      </c>
      <c r="G207" s="397">
        <v>52</v>
      </c>
      <c r="H207" s="397">
        <v>0</v>
      </c>
      <c r="I207" s="56" t="s">
        <v>811</v>
      </c>
      <c r="J207" s="56" t="s">
        <v>38</v>
      </c>
      <c r="L207" s="56" t="s">
        <v>178</v>
      </c>
      <c r="M207" s="56">
        <v>0</v>
      </c>
      <c r="N207" s="56">
        <v>0</v>
      </c>
      <c r="O207" s="56">
        <v>0</v>
      </c>
      <c r="P207" s="56">
        <v>1</v>
      </c>
      <c r="Q207" s="56">
        <v>0</v>
      </c>
      <c r="R207" s="56">
        <v>0</v>
      </c>
      <c r="S207" s="56">
        <v>0</v>
      </c>
      <c r="T207" s="56">
        <v>0</v>
      </c>
      <c r="U207" s="56">
        <v>0</v>
      </c>
      <c r="V207" s="56">
        <v>0</v>
      </c>
      <c r="W207" s="56">
        <v>2</v>
      </c>
      <c r="X207" s="56">
        <v>1</v>
      </c>
      <c r="Y207" s="56">
        <v>0</v>
      </c>
      <c r="Z207" s="56">
        <v>5</v>
      </c>
      <c r="AA207" s="56">
        <v>9</v>
      </c>
      <c r="AB207" s="56">
        <v>0</v>
      </c>
      <c r="AC207" s="56">
        <v>0</v>
      </c>
      <c r="AD207" s="56">
        <v>0</v>
      </c>
      <c r="AE207" s="56">
        <v>0</v>
      </c>
      <c r="AF207" s="56">
        <v>0</v>
      </c>
      <c r="AG207" s="56">
        <v>0</v>
      </c>
      <c r="AH207" s="56">
        <v>0</v>
      </c>
      <c r="AI207" s="56">
        <v>0</v>
      </c>
      <c r="AJ207" s="56">
        <v>0</v>
      </c>
      <c r="AK207" s="56">
        <v>0</v>
      </c>
      <c r="AL207" s="56">
        <v>0</v>
      </c>
      <c r="AM207" s="56">
        <v>0</v>
      </c>
      <c r="AN207" s="56">
        <v>0</v>
      </c>
      <c r="AO207" s="56">
        <v>0</v>
      </c>
      <c r="AP207" s="56">
        <v>0</v>
      </c>
      <c r="AQ207" s="56">
        <v>0</v>
      </c>
      <c r="AR207" s="56">
        <v>0</v>
      </c>
      <c r="AS207" s="56">
        <v>0</v>
      </c>
      <c r="AT207" s="56">
        <v>1</v>
      </c>
      <c r="AU207" s="56">
        <v>0</v>
      </c>
      <c r="AV207" s="56">
        <v>0</v>
      </c>
      <c r="AW207" s="56">
        <v>0</v>
      </c>
      <c r="AX207" s="56">
        <v>0</v>
      </c>
      <c r="AY207" s="56">
        <v>0</v>
      </c>
      <c r="AZ207" s="56">
        <v>0</v>
      </c>
      <c r="BA207" s="56">
        <v>2</v>
      </c>
      <c r="BB207" s="56">
        <v>1</v>
      </c>
      <c r="BC207" s="56">
        <v>0</v>
      </c>
      <c r="BD207" s="56">
        <v>5</v>
      </c>
      <c r="BE207" s="56">
        <v>9</v>
      </c>
      <c r="BF207" s="56">
        <v>0</v>
      </c>
      <c r="BG207" s="56">
        <v>0</v>
      </c>
      <c r="BH207" s="56" t="s">
        <v>2872</v>
      </c>
      <c r="BI207" s="56">
        <v>72438</v>
      </c>
      <c r="BJ207" s="56" t="s">
        <v>2872</v>
      </c>
      <c r="BK207" s="56">
        <v>74324</v>
      </c>
      <c r="BL207" s="56">
        <v>22</v>
      </c>
      <c r="BM207" s="56">
        <v>47602</v>
      </c>
      <c r="BN207" s="56">
        <v>10685</v>
      </c>
      <c r="BO207" s="56">
        <v>8</v>
      </c>
      <c r="BP207" s="56">
        <v>150339</v>
      </c>
      <c r="BQ207" s="56">
        <v>8465</v>
      </c>
      <c r="BR207" s="56">
        <v>34919</v>
      </c>
      <c r="BS207" s="56">
        <v>38637</v>
      </c>
      <c r="BT207" s="56">
        <v>34088</v>
      </c>
      <c r="BU207" s="56">
        <v>27186</v>
      </c>
      <c r="BV207" s="56">
        <v>134830</v>
      </c>
      <c r="BW207" s="56">
        <v>1198</v>
      </c>
      <c r="BX207" s="56">
        <v>144493</v>
      </c>
      <c r="BY207" s="56">
        <v>148</v>
      </c>
      <c r="BZ207" s="56">
        <v>1758</v>
      </c>
      <c r="CA207" s="56">
        <v>1100</v>
      </c>
      <c r="CB207" s="56">
        <v>1354</v>
      </c>
      <c r="CC207" s="56">
        <v>634</v>
      </c>
      <c r="CD207" s="56">
        <v>4846</v>
      </c>
      <c r="CE207" s="56">
        <v>4994</v>
      </c>
      <c r="CF207" s="56">
        <v>38</v>
      </c>
      <c r="CG207" s="56">
        <v>1059</v>
      </c>
      <c r="CH207" s="56">
        <v>381</v>
      </c>
      <c r="CI207" s="56">
        <v>3916</v>
      </c>
      <c r="CJ207" s="56">
        <v>1160</v>
      </c>
      <c r="CK207" s="56">
        <v>5163</v>
      </c>
      <c r="CL207" s="56">
        <v>181</v>
      </c>
      <c r="CM207" s="56">
        <v>0</v>
      </c>
      <c r="CN207" s="56">
        <v>0</v>
      </c>
      <c r="CO207" s="56">
        <v>5356</v>
      </c>
      <c r="CP207" s="56">
        <v>56</v>
      </c>
      <c r="CQ207" s="56">
        <v>5450</v>
      </c>
      <c r="CR207" s="56">
        <v>0</v>
      </c>
      <c r="CS207" s="56">
        <v>68</v>
      </c>
      <c r="CT207" s="56">
        <v>0</v>
      </c>
      <c r="CU207" s="56">
        <v>84</v>
      </c>
      <c r="DA207" s="56">
        <v>152</v>
      </c>
      <c r="DB207" s="56">
        <v>152</v>
      </c>
      <c r="DC207" s="56">
        <v>3.95</v>
      </c>
      <c r="DD207" s="56">
        <v>12.9</v>
      </c>
      <c r="DE207" s="56">
        <v>16.850000000000001</v>
      </c>
      <c r="DF207" s="56">
        <v>8</v>
      </c>
      <c r="DG207" s="56">
        <v>357</v>
      </c>
      <c r="DH207" s="56">
        <v>46805</v>
      </c>
      <c r="DI207" s="56">
        <v>20811</v>
      </c>
      <c r="DJ207" s="56">
        <v>39270</v>
      </c>
      <c r="DK207" s="56">
        <v>9032</v>
      </c>
      <c r="DL207" s="56">
        <v>115918</v>
      </c>
      <c r="DM207" s="56">
        <v>2355</v>
      </c>
      <c r="DN207" s="56">
        <v>191</v>
      </c>
      <c r="DO207" s="56">
        <v>1789</v>
      </c>
      <c r="DP207" s="56">
        <v>2556</v>
      </c>
      <c r="DQ207" s="56">
        <v>8252</v>
      </c>
      <c r="DR207" s="56">
        <v>4523</v>
      </c>
      <c r="DS207" s="56">
        <v>0</v>
      </c>
      <c r="DT207" s="56">
        <v>0</v>
      </c>
      <c r="DU207" s="56">
        <v>4335</v>
      </c>
      <c r="DV207" s="56">
        <v>8541</v>
      </c>
      <c r="DW207" s="56">
        <v>4273</v>
      </c>
      <c r="DX207" s="56">
        <v>58</v>
      </c>
      <c r="DY207" s="56">
        <v>72</v>
      </c>
      <c r="DZ207" s="56">
        <v>83</v>
      </c>
      <c r="EA207" s="56" t="s">
        <v>554</v>
      </c>
      <c r="EB207" s="56" t="s">
        <v>554</v>
      </c>
      <c r="EC207" s="56" t="s">
        <v>777</v>
      </c>
      <c r="ED207" s="56">
        <v>5558</v>
      </c>
      <c r="EE207" s="56">
        <v>153</v>
      </c>
      <c r="EF207" s="56">
        <v>148076</v>
      </c>
      <c r="EG207" s="56">
        <v>0</v>
      </c>
      <c r="EH207" s="56" t="s">
        <v>777</v>
      </c>
      <c r="EI207" s="56">
        <v>0</v>
      </c>
      <c r="EJ207" s="56">
        <v>57899</v>
      </c>
      <c r="EK207" s="56">
        <v>12</v>
      </c>
      <c r="EL207" s="56">
        <v>155</v>
      </c>
      <c r="EM207" s="56">
        <v>590479</v>
      </c>
      <c r="EN207" s="56">
        <v>36099</v>
      </c>
      <c r="EO207" s="56">
        <v>500</v>
      </c>
      <c r="EP207" s="56">
        <v>11000</v>
      </c>
      <c r="EQ207" s="56">
        <v>4995</v>
      </c>
      <c r="ER207" s="56">
        <v>7200</v>
      </c>
      <c r="ES207" s="56">
        <v>6995</v>
      </c>
      <c r="ET207" s="56">
        <v>3000</v>
      </c>
      <c r="EU207" s="56">
        <v>1105</v>
      </c>
      <c r="EV207" s="56">
        <v>0</v>
      </c>
      <c r="EW207" s="56">
        <v>1600</v>
      </c>
      <c r="EX207" s="56">
        <v>1417.5</v>
      </c>
      <c r="EY207" s="56">
        <v>5575</v>
      </c>
      <c r="EZ207" s="56">
        <v>8417.5</v>
      </c>
      <c r="FA207" s="56">
        <v>0</v>
      </c>
      <c r="FB207" s="56">
        <v>0</v>
      </c>
      <c r="FC207" s="56">
        <v>3122</v>
      </c>
      <c r="FD207" s="56">
        <v>2900</v>
      </c>
      <c r="FE207" s="56">
        <v>350</v>
      </c>
      <c r="FF207" s="56">
        <v>58177</v>
      </c>
      <c r="FG207" s="56">
        <v>36256</v>
      </c>
      <c r="FH207" s="56">
        <v>15038</v>
      </c>
      <c r="FI207" s="56">
        <v>10949</v>
      </c>
      <c r="FJ207" s="56">
        <v>0</v>
      </c>
      <c r="FK207" s="56">
        <v>198251</v>
      </c>
      <c r="FL207" s="56">
        <v>945249</v>
      </c>
      <c r="FM207" s="56">
        <v>0</v>
      </c>
      <c r="FN207" s="56">
        <v>0</v>
      </c>
      <c r="FO207" s="56">
        <v>0</v>
      </c>
      <c r="FP207" s="56">
        <v>492</v>
      </c>
      <c r="FQ207" s="56">
        <v>0</v>
      </c>
      <c r="FR207" s="56">
        <v>0</v>
      </c>
      <c r="FS207" s="56">
        <v>0</v>
      </c>
      <c r="FT207" s="56">
        <v>8899</v>
      </c>
      <c r="FU207" s="56">
        <v>0</v>
      </c>
      <c r="FV207" s="56">
        <v>9391</v>
      </c>
      <c r="FW207" s="56">
        <v>935858</v>
      </c>
      <c r="FX207" s="56">
        <v>57449</v>
      </c>
      <c r="FY207" s="56">
        <v>611561</v>
      </c>
      <c r="FZ207" s="56">
        <v>37278</v>
      </c>
      <c r="GA207" s="56">
        <v>55805</v>
      </c>
      <c r="GB207" s="56">
        <v>262933</v>
      </c>
      <c r="GC207" s="56">
        <v>967577</v>
      </c>
      <c r="GD207" s="56">
        <v>8500</v>
      </c>
      <c r="GE207" s="56">
        <v>959077</v>
      </c>
      <c r="GF207" s="56">
        <v>57449</v>
      </c>
      <c r="GG207" s="56">
        <v>0</v>
      </c>
      <c r="GH207" s="56">
        <v>0</v>
      </c>
      <c r="GI207" s="56">
        <v>0</v>
      </c>
      <c r="GJ207" s="56">
        <v>0</v>
      </c>
      <c r="GK207" s="56">
        <v>0</v>
      </c>
      <c r="GL207" s="56">
        <v>0</v>
      </c>
      <c r="GM207" s="56">
        <v>0</v>
      </c>
      <c r="GN207" s="56" t="s">
        <v>554</v>
      </c>
      <c r="GO207" s="56" t="s">
        <v>554</v>
      </c>
      <c r="GP207" s="56" t="s">
        <v>7537</v>
      </c>
      <c r="GQ207" s="56" t="s">
        <v>7538</v>
      </c>
      <c r="GR207" s="56" t="s">
        <v>554</v>
      </c>
      <c r="GS207" s="56" t="s">
        <v>554</v>
      </c>
      <c r="GT207" s="56" t="s">
        <v>554</v>
      </c>
      <c r="GU207" s="56" t="s">
        <v>554</v>
      </c>
      <c r="GW207" s="56">
        <v>9</v>
      </c>
      <c r="GX207" s="56">
        <v>0</v>
      </c>
      <c r="GY207" s="56">
        <v>9</v>
      </c>
      <c r="GZ207" s="56">
        <v>0</v>
      </c>
      <c r="HA207" s="56">
        <v>0</v>
      </c>
      <c r="HB207" s="56">
        <v>0</v>
      </c>
    </row>
    <row r="208" spans="1:210" ht="12.75" customHeight="1" x14ac:dyDescent="0.3">
      <c r="A208" s="397" t="s">
        <v>483</v>
      </c>
      <c r="B208" s="423">
        <v>6</v>
      </c>
      <c r="C208" s="397" t="s">
        <v>484</v>
      </c>
      <c r="D208" s="397" t="s">
        <v>4003</v>
      </c>
      <c r="E208" s="56" t="s">
        <v>1163</v>
      </c>
      <c r="F208" s="398" t="s">
        <v>900</v>
      </c>
      <c r="G208" s="397">
        <v>38</v>
      </c>
      <c r="H208" s="397">
        <v>0</v>
      </c>
      <c r="I208" s="56" t="s">
        <v>811</v>
      </c>
      <c r="J208" s="56" t="s">
        <v>38</v>
      </c>
    </row>
    <row r="209" spans="1:10" ht="12.75" customHeight="1" x14ac:dyDescent="0.3">
      <c r="A209" s="397" t="s">
        <v>483</v>
      </c>
      <c r="B209" s="423">
        <v>7</v>
      </c>
      <c r="C209" s="397" t="s">
        <v>484</v>
      </c>
      <c r="D209" s="397" t="s">
        <v>4004</v>
      </c>
      <c r="E209" s="56" t="s">
        <v>1181</v>
      </c>
      <c r="F209" s="398" t="s">
        <v>900</v>
      </c>
      <c r="G209" s="397">
        <v>21</v>
      </c>
      <c r="H209" s="397">
        <v>0</v>
      </c>
      <c r="I209" s="56" t="s">
        <v>811</v>
      </c>
      <c r="J209" s="56" t="s">
        <v>38</v>
      </c>
    </row>
    <row r="210" spans="1:10" ht="12.75" customHeight="1" x14ac:dyDescent="0.3">
      <c r="A210" s="397" t="s">
        <v>483</v>
      </c>
      <c r="B210" s="423">
        <v>8</v>
      </c>
      <c r="C210" s="397" t="s">
        <v>484</v>
      </c>
      <c r="D210" s="397" t="s">
        <v>4005</v>
      </c>
      <c r="E210" s="56" t="s">
        <v>1155</v>
      </c>
      <c r="F210" s="398" t="s">
        <v>900</v>
      </c>
      <c r="G210" s="397">
        <v>21</v>
      </c>
      <c r="H210" s="397">
        <v>7</v>
      </c>
      <c r="I210" s="56" t="s">
        <v>811</v>
      </c>
      <c r="J210" s="56" t="s">
        <v>38</v>
      </c>
    </row>
    <row r="211" spans="1:10" ht="12.75" customHeight="1" x14ac:dyDescent="0.3">
      <c r="A211" s="397" t="s">
        <v>483</v>
      </c>
      <c r="B211" s="423">
        <v>9</v>
      </c>
      <c r="C211" s="397" t="s">
        <v>484</v>
      </c>
      <c r="D211" s="397" t="s">
        <v>4006</v>
      </c>
      <c r="E211" s="56" t="s">
        <v>1174</v>
      </c>
      <c r="F211" s="398" t="s">
        <v>900</v>
      </c>
      <c r="G211" s="397">
        <v>15</v>
      </c>
      <c r="H211" s="397">
        <v>0</v>
      </c>
      <c r="I211" s="56" t="s">
        <v>811</v>
      </c>
      <c r="J211" s="56" t="s">
        <v>38</v>
      </c>
    </row>
    <row r="212" spans="1:10" ht="12.75" customHeight="1" x14ac:dyDescent="0.3">
      <c r="A212" s="397" t="s">
        <v>483</v>
      </c>
      <c r="B212" s="423">
        <v>10</v>
      </c>
      <c r="C212" s="397" t="s">
        <v>484</v>
      </c>
      <c r="D212" s="397" t="s">
        <v>4007</v>
      </c>
      <c r="E212" s="56" t="s">
        <v>1170</v>
      </c>
      <c r="F212" s="398" t="s">
        <v>900</v>
      </c>
      <c r="G212" s="397">
        <v>27</v>
      </c>
      <c r="H212" s="397">
        <v>0</v>
      </c>
      <c r="I212" s="56" t="s">
        <v>811</v>
      </c>
      <c r="J212" s="56" t="s">
        <v>38</v>
      </c>
    </row>
    <row r="213" spans="1:10" ht="12.75" customHeight="1" x14ac:dyDescent="0.3">
      <c r="A213" s="397" t="s">
        <v>483</v>
      </c>
      <c r="B213" s="423">
        <v>11</v>
      </c>
      <c r="C213" s="397" t="s">
        <v>484</v>
      </c>
      <c r="D213" s="397" t="s">
        <v>4008</v>
      </c>
      <c r="E213" s="56" t="s">
        <v>1179</v>
      </c>
      <c r="F213" s="398" t="s">
        <v>900</v>
      </c>
      <c r="G213" s="397">
        <v>6</v>
      </c>
      <c r="H213" s="397">
        <v>0</v>
      </c>
      <c r="I213" s="56" t="s">
        <v>811</v>
      </c>
      <c r="J213" s="56" t="s">
        <v>38</v>
      </c>
    </row>
    <row r="214" spans="1:10" ht="12.75" customHeight="1" x14ac:dyDescent="0.3">
      <c r="A214" s="397" t="s">
        <v>483</v>
      </c>
      <c r="B214" s="423">
        <v>12</v>
      </c>
      <c r="C214" s="397" t="s">
        <v>484</v>
      </c>
      <c r="D214" s="397" t="s">
        <v>4009</v>
      </c>
      <c r="E214" s="56" t="s">
        <v>1178</v>
      </c>
      <c r="F214" s="398" t="s">
        <v>900</v>
      </c>
      <c r="G214" s="397">
        <v>15</v>
      </c>
      <c r="H214" s="397">
        <v>0</v>
      </c>
      <c r="I214" s="56" t="s">
        <v>811</v>
      </c>
      <c r="J214" s="56" t="s">
        <v>38</v>
      </c>
    </row>
    <row r="215" spans="1:10" ht="12.75" customHeight="1" x14ac:dyDescent="0.3">
      <c r="A215" s="397" t="s">
        <v>483</v>
      </c>
      <c r="B215" s="423">
        <v>13</v>
      </c>
      <c r="C215" s="397" t="s">
        <v>484</v>
      </c>
      <c r="D215" s="397" t="s">
        <v>4010</v>
      </c>
      <c r="E215" s="56" t="s">
        <v>1149</v>
      </c>
      <c r="F215" s="398" t="s">
        <v>900</v>
      </c>
      <c r="G215" s="397">
        <v>20</v>
      </c>
      <c r="H215" s="397">
        <v>0</v>
      </c>
      <c r="I215" s="56" t="s">
        <v>811</v>
      </c>
      <c r="J215" s="56" t="s">
        <v>38</v>
      </c>
    </row>
    <row r="216" spans="1:10" ht="12.75" customHeight="1" x14ac:dyDescent="0.3">
      <c r="A216" s="397" t="s">
        <v>483</v>
      </c>
      <c r="B216" s="423">
        <v>14</v>
      </c>
      <c r="C216" s="397" t="s">
        <v>484</v>
      </c>
      <c r="D216" s="397" t="s">
        <v>4011</v>
      </c>
      <c r="E216" s="56" t="s">
        <v>1167</v>
      </c>
      <c r="F216" s="398" t="s">
        <v>900</v>
      </c>
      <c r="G216" s="397">
        <v>6</v>
      </c>
      <c r="H216" s="397">
        <v>0</v>
      </c>
      <c r="I216" s="56" t="s">
        <v>811</v>
      </c>
      <c r="J216" s="56" t="s">
        <v>38</v>
      </c>
    </row>
    <row r="217" spans="1:10" ht="12.75" customHeight="1" x14ac:dyDescent="0.3">
      <c r="A217" s="397" t="s">
        <v>483</v>
      </c>
      <c r="B217" s="423">
        <v>15</v>
      </c>
      <c r="C217" s="397" t="s">
        <v>484</v>
      </c>
      <c r="D217" s="397" t="s">
        <v>4012</v>
      </c>
      <c r="E217" s="56" t="s">
        <v>1152</v>
      </c>
      <c r="F217" s="398" t="s">
        <v>900</v>
      </c>
      <c r="G217" s="397">
        <v>10.5</v>
      </c>
      <c r="H217" s="397">
        <v>2</v>
      </c>
      <c r="I217" s="56" t="s">
        <v>811</v>
      </c>
      <c r="J217" s="56" t="s">
        <v>38</v>
      </c>
    </row>
    <row r="218" spans="1:10" ht="12.75" customHeight="1" x14ac:dyDescent="0.3">
      <c r="A218" s="397" t="s">
        <v>483</v>
      </c>
      <c r="B218" s="423">
        <v>16</v>
      </c>
      <c r="C218" s="397" t="s">
        <v>484</v>
      </c>
      <c r="D218" s="397" t="s">
        <v>4013</v>
      </c>
      <c r="E218" s="56" t="s">
        <v>1156</v>
      </c>
      <c r="F218" s="398" t="s">
        <v>900</v>
      </c>
      <c r="G218" s="397">
        <v>10</v>
      </c>
      <c r="H218" s="397">
        <v>0</v>
      </c>
      <c r="I218" s="56" t="s">
        <v>811</v>
      </c>
      <c r="J218" s="56" t="s">
        <v>38</v>
      </c>
    </row>
    <row r="219" spans="1:10" ht="12.75" customHeight="1" x14ac:dyDescent="0.3">
      <c r="A219" s="397" t="s">
        <v>483</v>
      </c>
      <c r="B219" s="423">
        <v>17</v>
      </c>
      <c r="C219" s="397" t="s">
        <v>484</v>
      </c>
      <c r="D219" s="397" t="s">
        <v>4014</v>
      </c>
      <c r="E219" s="56" t="s">
        <v>1148</v>
      </c>
      <c r="F219" s="398" t="s">
        <v>900</v>
      </c>
      <c r="G219" s="397">
        <v>38</v>
      </c>
      <c r="H219" s="397">
        <v>0</v>
      </c>
      <c r="I219" s="56" t="s">
        <v>811</v>
      </c>
      <c r="J219" s="56" t="s">
        <v>38</v>
      </c>
    </row>
    <row r="220" spans="1:10" ht="12.75" customHeight="1" x14ac:dyDescent="0.3">
      <c r="A220" s="397" t="s">
        <v>483</v>
      </c>
      <c r="B220" s="423">
        <v>18</v>
      </c>
      <c r="C220" s="397" t="s">
        <v>484</v>
      </c>
      <c r="D220" s="397" t="s">
        <v>4015</v>
      </c>
      <c r="E220" s="56" t="s">
        <v>1144</v>
      </c>
      <c r="F220" s="398" t="s">
        <v>900</v>
      </c>
      <c r="G220" s="397">
        <v>44</v>
      </c>
      <c r="H220" s="397">
        <v>31.5</v>
      </c>
      <c r="I220" s="56" t="s">
        <v>811</v>
      </c>
      <c r="J220" s="56" t="s">
        <v>38</v>
      </c>
    </row>
    <row r="221" spans="1:10" ht="12.75" customHeight="1" x14ac:dyDescent="0.3">
      <c r="A221" s="397" t="s">
        <v>483</v>
      </c>
      <c r="B221" s="423">
        <v>19</v>
      </c>
      <c r="C221" s="397" t="s">
        <v>484</v>
      </c>
      <c r="D221" s="397" t="s">
        <v>4016</v>
      </c>
      <c r="E221" s="56" t="s">
        <v>1184</v>
      </c>
      <c r="F221" s="398" t="s">
        <v>900</v>
      </c>
      <c r="G221" s="397">
        <v>37</v>
      </c>
      <c r="H221" s="397">
        <v>0</v>
      </c>
      <c r="I221" s="56" t="s">
        <v>811</v>
      </c>
      <c r="J221" s="56" t="s">
        <v>38</v>
      </c>
    </row>
    <row r="222" spans="1:10" ht="12.75" customHeight="1" x14ac:dyDescent="0.3">
      <c r="A222" s="397" t="s">
        <v>483</v>
      </c>
      <c r="B222" s="423">
        <v>20</v>
      </c>
      <c r="C222" s="397" t="s">
        <v>484</v>
      </c>
      <c r="D222" s="397" t="s">
        <v>4017</v>
      </c>
      <c r="E222" s="56" t="s">
        <v>1168</v>
      </c>
      <c r="F222" s="398" t="s">
        <v>900</v>
      </c>
      <c r="G222" s="397">
        <v>33</v>
      </c>
      <c r="H222" s="397">
        <v>0</v>
      </c>
      <c r="I222" s="56" t="s">
        <v>811</v>
      </c>
      <c r="J222" s="56" t="s">
        <v>38</v>
      </c>
    </row>
    <row r="223" spans="1:10" ht="12.75" customHeight="1" x14ac:dyDescent="0.3">
      <c r="A223" s="397" t="s">
        <v>483</v>
      </c>
      <c r="B223" s="423">
        <v>21</v>
      </c>
      <c r="C223" s="397" t="s">
        <v>484</v>
      </c>
      <c r="D223" s="397" t="s">
        <v>4018</v>
      </c>
      <c r="E223" s="56" t="s">
        <v>1165</v>
      </c>
      <c r="F223" s="398" t="s">
        <v>900</v>
      </c>
      <c r="G223" s="397">
        <v>58</v>
      </c>
      <c r="H223" s="397">
        <v>0</v>
      </c>
      <c r="I223" s="56" t="s">
        <v>811</v>
      </c>
      <c r="J223" s="56" t="s">
        <v>38</v>
      </c>
    </row>
    <row r="224" spans="1:10" ht="12.75" customHeight="1" x14ac:dyDescent="0.3">
      <c r="A224" s="397" t="s">
        <v>483</v>
      </c>
      <c r="B224" s="423">
        <v>22</v>
      </c>
      <c r="C224" s="397" t="s">
        <v>484</v>
      </c>
      <c r="D224" s="397" t="s">
        <v>4019</v>
      </c>
      <c r="E224" s="56" t="s">
        <v>1169</v>
      </c>
      <c r="F224" s="398" t="s">
        <v>900</v>
      </c>
      <c r="G224" s="397">
        <v>43</v>
      </c>
      <c r="H224" s="397">
        <v>0</v>
      </c>
      <c r="I224" s="56" t="s">
        <v>811</v>
      </c>
      <c r="J224" s="56" t="s">
        <v>38</v>
      </c>
    </row>
    <row r="225" spans="1:10" ht="12.75" customHeight="1" x14ac:dyDescent="0.3">
      <c r="A225" s="397" t="s">
        <v>483</v>
      </c>
      <c r="B225" s="423">
        <v>23</v>
      </c>
      <c r="C225" s="397" t="s">
        <v>484</v>
      </c>
      <c r="D225" s="397" t="s">
        <v>4020</v>
      </c>
      <c r="E225" s="56" t="s">
        <v>1151</v>
      </c>
      <c r="F225" s="398" t="s">
        <v>900</v>
      </c>
      <c r="G225" s="397">
        <v>21</v>
      </c>
      <c r="H225" s="397">
        <v>0</v>
      </c>
      <c r="I225" s="56" t="s">
        <v>811</v>
      </c>
      <c r="J225" s="56" t="s">
        <v>38</v>
      </c>
    </row>
    <row r="226" spans="1:10" ht="12.75" customHeight="1" x14ac:dyDescent="0.3">
      <c r="A226" s="397" t="s">
        <v>483</v>
      </c>
      <c r="B226" s="423">
        <v>24</v>
      </c>
      <c r="C226" s="397" t="s">
        <v>484</v>
      </c>
      <c r="D226" s="397" t="s">
        <v>4021</v>
      </c>
      <c r="E226" s="56" t="s">
        <v>1143</v>
      </c>
      <c r="F226" s="56" t="s">
        <v>900</v>
      </c>
      <c r="G226" s="56">
        <v>38</v>
      </c>
      <c r="H226" s="56">
        <v>0</v>
      </c>
      <c r="I226" s="56" t="s">
        <v>811</v>
      </c>
      <c r="J226" s="56" t="s">
        <v>38</v>
      </c>
    </row>
    <row r="227" spans="1:10" ht="12.75" customHeight="1" x14ac:dyDescent="0.3">
      <c r="A227" s="397" t="s">
        <v>483</v>
      </c>
      <c r="B227" s="423">
        <v>25</v>
      </c>
      <c r="C227" s="397" t="s">
        <v>484</v>
      </c>
      <c r="D227" s="397" t="s">
        <v>4022</v>
      </c>
      <c r="E227" s="56" t="s">
        <v>1157</v>
      </c>
      <c r="F227" s="56" t="s">
        <v>900</v>
      </c>
      <c r="G227" s="56">
        <v>33</v>
      </c>
      <c r="H227" s="56">
        <v>0</v>
      </c>
      <c r="I227" s="56" t="s">
        <v>811</v>
      </c>
      <c r="J227" s="56" t="s">
        <v>38</v>
      </c>
    </row>
    <row r="228" spans="1:10" ht="12.75" customHeight="1" x14ac:dyDescent="0.3">
      <c r="A228" s="397" t="s">
        <v>483</v>
      </c>
      <c r="B228" s="423">
        <v>26</v>
      </c>
      <c r="C228" s="397" t="s">
        <v>484</v>
      </c>
      <c r="D228" s="397" t="s">
        <v>4023</v>
      </c>
      <c r="E228" s="56" t="s">
        <v>1173</v>
      </c>
      <c r="F228" s="56" t="s">
        <v>900</v>
      </c>
      <c r="G228" s="56">
        <v>44</v>
      </c>
      <c r="H228" s="56">
        <v>4</v>
      </c>
      <c r="I228" s="56" t="s">
        <v>811</v>
      </c>
      <c r="J228" s="56" t="s">
        <v>38</v>
      </c>
    </row>
    <row r="229" spans="1:10" ht="12.75" customHeight="1" x14ac:dyDescent="0.3">
      <c r="A229" s="397" t="s">
        <v>483</v>
      </c>
      <c r="B229" s="423">
        <v>27</v>
      </c>
      <c r="C229" s="397" t="s">
        <v>484</v>
      </c>
      <c r="D229" s="397" t="s">
        <v>4024</v>
      </c>
      <c r="E229" s="56" t="s">
        <v>1185</v>
      </c>
      <c r="F229" s="56" t="s">
        <v>900</v>
      </c>
      <c r="G229" s="56">
        <v>38</v>
      </c>
      <c r="H229" s="56">
        <v>0</v>
      </c>
      <c r="I229" s="56" t="s">
        <v>811</v>
      </c>
      <c r="J229" s="56" t="s">
        <v>38</v>
      </c>
    </row>
    <row r="230" spans="1:10" ht="12.75" customHeight="1" x14ac:dyDescent="0.3">
      <c r="A230" s="397" t="s">
        <v>483</v>
      </c>
      <c r="B230" s="423">
        <v>28</v>
      </c>
      <c r="C230" s="397" t="s">
        <v>484</v>
      </c>
      <c r="D230" s="397" t="s">
        <v>4025</v>
      </c>
      <c r="E230" s="56" t="s">
        <v>1177</v>
      </c>
      <c r="F230" s="56" t="s">
        <v>900</v>
      </c>
      <c r="G230" s="56">
        <v>15</v>
      </c>
      <c r="H230" s="56">
        <v>0</v>
      </c>
      <c r="I230" s="56" t="s">
        <v>811</v>
      </c>
      <c r="J230" s="56" t="s">
        <v>38</v>
      </c>
    </row>
    <row r="231" spans="1:10" ht="12.75" customHeight="1" x14ac:dyDescent="0.3">
      <c r="A231" s="397" t="s">
        <v>483</v>
      </c>
      <c r="B231" s="423">
        <v>29</v>
      </c>
      <c r="C231" s="397" t="s">
        <v>484</v>
      </c>
      <c r="D231" s="397" t="s">
        <v>4026</v>
      </c>
      <c r="E231" s="56" t="s">
        <v>1176</v>
      </c>
      <c r="F231" s="56" t="s">
        <v>900</v>
      </c>
      <c r="G231" s="56">
        <v>21</v>
      </c>
      <c r="H231" s="56">
        <v>0</v>
      </c>
      <c r="I231" s="56" t="s">
        <v>811</v>
      </c>
      <c r="J231" s="56" t="s">
        <v>38</v>
      </c>
    </row>
    <row r="232" spans="1:10" ht="12.75" customHeight="1" x14ac:dyDescent="0.3">
      <c r="A232" s="397" t="s">
        <v>483</v>
      </c>
      <c r="B232" s="423">
        <v>30</v>
      </c>
      <c r="C232" s="397" t="s">
        <v>484</v>
      </c>
      <c r="D232" s="397" t="s">
        <v>4027</v>
      </c>
      <c r="E232" s="56" t="s">
        <v>1158</v>
      </c>
      <c r="F232" s="56" t="s">
        <v>900</v>
      </c>
      <c r="G232" s="56">
        <v>6</v>
      </c>
      <c r="H232" s="56">
        <v>0</v>
      </c>
      <c r="I232" s="56" t="s">
        <v>811</v>
      </c>
      <c r="J232" s="56" t="s">
        <v>38</v>
      </c>
    </row>
    <row r="233" spans="1:10" ht="12.75" customHeight="1" x14ac:dyDescent="0.3">
      <c r="A233" s="397" t="s">
        <v>483</v>
      </c>
      <c r="B233" s="423">
        <v>31</v>
      </c>
      <c r="C233" s="397" t="s">
        <v>484</v>
      </c>
      <c r="D233" s="397" t="s">
        <v>4028</v>
      </c>
      <c r="E233" s="56" t="s">
        <v>1180</v>
      </c>
      <c r="F233" s="56" t="s">
        <v>900</v>
      </c>
      <c r="G233" s="56">
        <v>6</v>
      </c>
      <c r="H233" s="56">
        <v>3</v>
      </c>
      <c r="I233" s="56" t="s">
        <v>811</v>
      </c>
      <c r="J233" s="56" t="s">
        <v>38</v>
      </c>
    </row>
    <row r="234" spans="1:10" ht="12.75" customHeight="1" x14ac:dyDescent="0.3">
      <c r="A234" s="397" t="s">
        <v>483</v>
      </c>
      <c r="B234" s="423">
        <v>32</v>
      </c>
      <c r="C234" s="397" t="s">
        <v>484</v>
      </c>
      <c r="D234" s="397" t="s">
        <v>4029</v>
      </c>
      <c r="E234" s="56" t="s">
        <v>1175</v>
      </c>
      <c r="F234" s="56" t="s">
        <v>900</v>
      </c>
      <c r="G234" s="56">
        <v>51</v>
      </c>
      <c r="H234" s="56">
        <v>0</v>
      </c>
      <c r="I234" s="56" t="s">
        <v>811</v>
      </c>
      <c r="J234" s="56" t="s">
        <v>38</v>
      </c>
    </row>
    <row r="235" spans="1:10" ht="12.75" customHeight="1" x14ac:dyDescent="0.3">
      <c r="A235" s="397" t="s">
        <v>483</v>
      </c>
      <c r="B235" s="423">
        <v>33</v>
      </c>
      <c r="C235" s="397" t="s">
        <v>484</v>
      </c>
      <c r="D235" s="397" t="s">
        <v>4030</v>
      </c>
      <c r="E235" s="56" t="s">
        <v>1161</v>
      </c>
      <c r="F235" s="56" t="s">
        <v>900</v>
      </c>
      <c r="G235" s="56">
        <v>21</v>
      </c>
      <c r="H235" s="56">
        <v>0</v>
      </c>
      <c r="I235" s="56" t="s">
        <v>811</v>
      </c>
      <c r="J235" s="56" t="s">
        <v>38</v>
      </c>
    </row>
    <row r="236" spans="1:10" ht="12.75" customHeight="1" x14ac:dyDescent="0.3">
      <c r="A236" s="397" t="s">
        <v>483</v>
      </c>
      <c r="B236" s="423">
        <v>34</v>
      </c>
      <c r="C236" s="397" t="s">
        <v>484</v>
      </c>
      <c r="D236" s="397" t="s">
        <v>4031</v>
      </c>
      <c r="E236" s="56" t="s">
        <v>1150</v>
      </c>
      <c r="F236" s="56" t="s">
        <v>900</v>
      </c>
      <c r="G236" s="56">
        <v>42</v>
      </c>
      <c r="H236" s="56">
        <v>0</v>
      </c>
      <c r="I236" s="56" t="s">
        <v>811</v>
      </c>
      <c r="J236" s="56" t="s">
        <v>38</v>
      </c>
    </row>
    <row r="237" spans="1:10" ht="12.75" customHeight="1" x14ac:dyDescent="0.3">
      <c r="A237" s="397" t="s">
        <v>483</v>
      </c>
      <c r="B237" s="423">
        <v>35</v>
      </c>
      <c r="C237" s="397" t="s">
        <v>484</v>
      </c>
      <c r="D237" s="397" t="s">
        <v>4032</v>
      </c>
      <c r="E237" s="56" t="s">
        <v>1141</v>
      </c>
      <c r="F237" s="56" t="s">
        <v>900</v>
      </c>
      <c r="G237" s="56">
        <v>21</v>
      </c>
      <c r="H237" s="56">
        <v>5</v>
      </c>
      <c r="I237" s="56" t="s">
        <v>811</v>
      </c>
      <c r="J237" s="56" t="s">
        <v>38</v>
      </c>
    </row>
    <row r="238" spans="1:10" ht="12.75" customHeight="1" x14ac:dyDescent="0.3">
      <c r="A238" s="397" t="s">
        <v>483</v>
      </c>
      <c r="B238" s="423">
        <v>36</v>
      </c>
      <c r="C238" s="397" t="s">
        <v>484</v>
      </c>
      <c r="D238" s="397" t="s">
        <v>4033</v>
      </c>
      <c r="E238" s="56" t="s">
        <v>1166</v>
      </c>
      <c r="F238" s="56" t="s">
        <v>900</v>
      </c>
      <c r="G238" s="56">
        <v>15</v>
      </c>
      <c r="H238" s="56">
        <v>0</v>
      </c>
      <c r="I238" s="56" t="s">
        <v>811</v>
      </c>
      <c r="J238" s="56" t="s">
        <v>38</v>
      </c>
    </row>
    <row r="239" spans="1:10" ht="12.75" customHeight="1" x14ac:dyDescent="0.3">
      <c r="A239" s="397" t="s">
        <v>483</v>
      </c>
      <c r="B239" s="423">
        <v>37</v>
      </c>
      <c r="C239" s="397" t="s">
        <v>484</v>
      </c>
      <c r="D239" s="397" t="s">
        <v>4034</v>
      </c>
      <c r="E239" s="56" t="s">
        <v>1172</v>
      </c>
      <c r="F239" s="56" t="s">
        <v>900</v>
      </c>
      <c r="G239" s="56">
        <v>6</v>
      </c>
      <c r="H239" s="56">
        <v>0</v>
      </c>
      <c r="I239" s="56" t="s">
        <v>811</v>
      </c>
      <c r="J239" s="56" t="s">
        <v>38</v>
      </c>
    </row>
    <row r="240" spans="1:10" ht="12.75" customHeight="1" x14ac:dyDescent="0.3">
      <c r="A240" s="397" t="s">
        <v>483</v>
      </c>
      <c r="B240" s="423">
        <v>38</v>
      </c>
      <c r="C240" s="397" t="s">
        <v>484</v>
      </c>
      <c r="D240" s="397" t="s">
        <v>4035</v>
      </c>
      <c r="E240" s="56" t="s">
        <v>1186</v>
      </c>
      <c r="F240" s="398" t="s">
        <v>900</v>
      </c>
      <c r="G240" s="397">
        <v>11.5</v>
      </c>
      <c r="H240" s="397">
        <v>2.5</v>
      </c>
      <c r="I240" s="56" t="s">
        <v>811</v>
      </c>
      <c r="J240" s="56" t="s">
        <v>38</v>
      </c>
    </row>
    <row r="241" spans="1:10" ht="12.75" customHeight="1" x14ac:dyDescent="0.3">
      <c r="A241" s="397" t="s">
        <v>483</v>
      </c>
      <c r="B241" s="423">
        <v>39</v>
      </c>
      <c r="C241" s="397" t="s">
        <v>484</v>
      </c>
      <c r="D241" s="397" t="s">
        <v>4036</v>
      </c>
      <c r="E241" s="56" t="s">
        <v>1140</v>
      </c>
      <c r="F241" s="398" t="s">
        <v>900</v>
      </c>
      <c r="G241" s="397">
        <v>33</v>
      </c>
      <c r="H241" s="397">
        <v>0</v>
      </c>
      <c r="I241" s="56" t="s">
        <v>811</v>
      </c>
      <c r="J241" s="56" t="s">
        <v>38</v>
      </c>
    </row>
    <row r="242" spans="1:10" ht="12.75" customHeight="1" x14ac:dyDescent="0.3">
      <c r="A242" s="397" t="s">
        <v>483</v>
      </c>
      <c r="B242" s="423">
        <v>40</v>
      </c>
      <c r="C242" s="397" t="s">
        <v>484</v>
      </c>
      <c r="D242" s="397" t="s">
        <v>4037</v>
      </c>
      <c r="E242" s="56" t="s">
        <v>1188</v>
      </c>
      <c r="F242" s="398" t="s">
        <v>900</v>
      </c>
      <c r="G242" s="397">
        <v>38</v>
      </c>
      <c r="H242" s="397">
        <v>0</v>
      </c>
      <c r="I242" s="56" t="s">
        <v>811</v>
      </c>
      <c r="J242" s="56" t="s">
        <v>38</v>
      </c>
    </row>
    <row r="243" spans="1:10" ht="12.75" customHeight="1" x14ac:dyDescent="0.3">
      <c r="A243" s="397" t="s">
        <v>483</v>
      </c>
      <c r="B243" s="423">
        <v>41</v>
      </c>
      <c r="C243" s="397" t="s">
        <v>484</v>
      </c>
      <c r="D243" s="397" t="s">
        <v>4038</v>
      </c>
      <c r="E243" s="56" t="s">
        <v>1159</v>
      </c>
      <c r="F243" s="398" t="s">
        <v>900</v>
      </c>
      <c r="G243" s="397">
        <v>33</v>
      </c>
      <c r="H243" s="397">
        <v>0</v>
      </c>
      <c r="I243" s="56" t="s">
        <v>811</v>
      </c>
      <c r="J243" s="56" t="s">
        <v>38</v>
      </c>
    </row>
    <row r="244" spans="1:10" ht="12.75" customHeight="1" x14ac:dyDescent="0.3">
      <c r="A244" s="397" t="s">
        <v>483</v>
      </c>
      <c r="B244" s="423">
        <v>42</v>
      </c>
      <c r="C244" s="397" t="s">
        <v>484</v>
      </c>
      <c r="D244" s="397" t="s">
        <v>4039</v>
      </c>
      <c r="E244" s="56" t="s">
        <v>1164</v>
      </c>
      <c r="F244" s="398" t="s">
        <v>900</v>
      </c>
      <c r="G244" s="397">
        <v>38</v>
      </c>
      <c r="H244" s="397">
        <v>0</v>
      </c>
      <c r="I244" s="56" t="s">
        <v>811</v>
      </c>
      <c r="J244" s="56" t="s">
        <v>38</v>
      </c>
    </row>
    <row r="245" spans="1:10" ht="12.75" customHeight="1" x14ac:dyDescent="0.3">
      <c r="A245" s="397" t="s">
        <v>483</v>
      </c>
      <c r="B245" s="423">
        <v>43</v>
      </c>
      <c r="C245" s="397" t="s">
        <v>484</v>
      </c>
      <c r="D245" s="397" t="s">
        <v>4040</v>
      </c>
      <c r="E245" s="56" t="s">
        <v>1183</v>
      </c>
      <c r="F245" s="398" t="s">
        <v>900</v>
      </c>
      <c r="G245" s="397">
        <v>6</v>
      </c>
      <c r="H245" s="397">
        <v>0</v>
      </c>
      <c r="I245" s="56" t="s">
        <v>811</v>
      </c>
      <c r="J245" s="56" t="s">
        <v>38</v>
      </c>
    </row>
    <row r="246" spans="1:10" ht="12.75" customHeight="1" x14ac:dyDescent="0.3">
      <c r="A246" s="397" t="s">
        <v>483</v>
      </c>
      <c r="B246" s="423">
        <v>44</v>
      </c>
      <c r="C246" s="397" t="s">
        <v>484</v>
      </c>
      <c r="D246" s="397" t="s">
        <v>4041</v>
      </c>
      <c r="E246" s="56" t="s">
        <v>1171</v>
      </c>
      <c r="F246" s="398" t="s">
        <v>900</v>
      </c>
      <c r="G246" s="397">
        <v>43</v>
      </c>
      <c r="H246" s="397">
        <v>0</v>
      </c>
      <c r="I246" s="56" t="s">
        <v>811</v>
      </c>
      <c r="J246" s="56" t="s">
        <v>38</v>
      </c>
    </row>
    <row r="247" spans="1:10" ht="12.75" customHeight="1" x14ac:dyDescent="0.3">
      <c r="A247" s="397" t="s">
        <v>483</v>
      </c>
      <c r="B247" s="423">
        <v>45</v>
      </c>
      <c r="C247" s="397" t="s">
        <v>484</v>
      </c>
      <c r="D247" s="397" t="s">
        <v>4042</v>
      </c>
      <c r="E247" s="56" t="s">
        <v>1182</v>
      </c>
      <c r="F247" s="398" t="s">
        <v>900</v>
      </c>
      <c r="G247" s="397">
        <v>38</v>
      </c>
      <c r="H247" s="397">
        <v>0</v>
      </c>
      <c r="I247" s="56" t="s">
        <v>811</v>
      </c>
      <c r="J247" s="56" t="s">
        <v>38</v>
      </c>
    </row>
    <row r="248" spans="1:10" ht="12.75" customHeight="1" x14ac:dyDescent="0.3">
      <c r="A248" s="397" t="s">
        <v>483</v>
      </c>
      <c r="B248" s="423">
        <v>46</v>
      </c>
      <c r="C248" s="397" t="s">
        <v>484</v>
      </c>
      <c r="D248" s="397" t="s">
        <v>4043</v>
      </c>
      <c r="E248" s="56" t="s">
        <v>1146</v>
      </c>
      <c r="F248" s="398" t="s">
        <v>900</v>
      </c>
      <c r="G248" s="397">
        <v>43</v>
      </c>
      <c r="H248" s="397">
        <v>0</v>
      </c>
      <c r="I248" s="56" t="s">
        <v>811</v>
      </c>
      <c r="J248" s="56" t="s">
        <v>38</v>
      </c>
    </row>
    <row r="249" spans="1:10" ht="12.75" customHeight="1" x14ac:dyDescent="0.3">
      <c r="A249" s="397" t="s">
        <v>483</v>
      </c>
      <c r="B249" s="423">
        <v>47</v>
      </c>
      <c r="C249" s="397" t="s">
        <v>484</v>
      </c>
      <c r="D249" s="397" t="s">
        <v>4044</v>
      </c>
      <c r="E249" s="56" t="s">
        <v>1153</v>
      </c>
      <c r="F249" s="398" t="s">
        <v>900</v>
      </c>
      <c r="G249" s="397">
        <v>17.5</v>
      </c>
      <c r="H249" s="397">
        <v>0</v>
      </c>
      <c r="I249" s="56" t="s">
        <v>811</v>
      </c>
      <c r="J249" s="56" t="s">
        <v>38</v>
      </c>
    </row>
    <row r="250" spans="1:10" ht="12.75" customHeight="1" x14ac:dyDescent="0.3">
      <c r="A250" s="397" t="s">
        <v>483</v>
      </c>
      <c r="B250" s="423">
        <v>48</v>
      </c>
      <c r="C250" s="397" t="s">
        <v>484</v>
      </c>
      <c r="D250" s="397" t="s">
        <v>4045</v>
      </c>
      <c r="E250" s="56" t="s">
        <v>1160</v>
      </c>
      <c r="F250" s="398" t="s">
        <v>900</v>
      </c>
      <c r="G250" s="397">
        <v>21</v>
      </c>
      <c r="H250" s="397">
        <v>0</v>
      </c>
      <c r="I250" s="56" t="s">
        <v>811</v>
      </c>
      <c r="J250" s="56" t="s">
        <v>38</v>
      </c>
    </row>
    <row r="251" spans="1:10" ht="12.75" customHeight="1" x14ac:dyDescent="0.3">
      <c r="A251" s="397" t="s">
        <v>483</v>
      </c>
      <c r="B251" s="423">
        <v>49</v>
      </c>
      <c r="C251" s="397" t="s">
        <v>484</v>
      </c>
      <c r="D251" s="397" t="s">
        <v>4046</v>
      </c>
      <c r="E251" s="56" t="s">
        <v>1187</v>
      </c>
      <c r="F251" s="398" t="s">
        <v>900</v>
      </c>
      <c r="G251" s="397">
        <v>38</v>
      </c>
      <c r="H251" s="397">
        <v>0</v>
      </c>
      <c r="I251" s="56" t="s">
        <v>811</v>
      </c>
      <c r="J251" s="56" t="s">
        <v>38</v>
      </c>
    </row>
    <row r="252" spans="1:10" ht="12.75" customHeight="1" x14ac:dyDescent="0.3">
      <c r="A252" s="397" t="s">
        <v>483</v>
      </c>
      <c r="B252" s="423">
        <v>50</v>
      </c>
      <c r="C252" s="397" t="s">
        <v>484</v>
      </c>
      <c r="D252" s="397" t="s">
        <v>4047</v>
      </c>
      <c r="E252" s="56" t="s">
        <v>1145</v>
      </c>
      <c r="F252" s="398" t="s">
        <v>900</v>
      </c>
      <c r="G252" s="397">
        <v>6</v>
      </c>
      <c r="H252" s="397">
        <v>2</v>
      </c>
      <c r="I252" s="56" t="s">
        <v>811</v>
      </c>
      <c r="J252" s="56" t="s">
        <v>38</v>
      </c>
    </row>
    <row r="253" spans="1:10" ht="12.75" customHeight="1" x14ac:dyDescent="0.3">
      <c r="A253" s="397" t="s">
        <v>483</v>
      </c>
      <c r="B253" s="423">
        <v>51</v>
      </c>
      <c r="C253" s="397" t="s">
        <v>484</v>
      </c>
      <c r="D253" s="397" t="s">
        <v>4048</v>
      </c>
      <c r="E253" s="56" t="s">
        <v>902</v>
      </c>
      <c r="F253" s="398" t="s">
        <v>901</v>
      </c>
      <c r="G253" s="397">
        <v>16.809999999999999</v>
      </c>
      <c r="H253" s="397">
        <v>0</v>
      </c>
      <c r="I253" s="56" t="s">
        <v>811</v>
      </c>
      <c r="J253" s="56" t="s">
        <v>38</v>
      </c>
    </row>
    <row r="254" spans="1:10" ht="12.75" customHeight="1" x14ac:dyDescent="0.3">
      <c r="A254" s="397" t="s">
        <v>483</v>
      </c>
      <c r="B254" s="423">
        <v>52</v>
      </c>
      <c r="C254" s="397" t="s">
        <v>484</v>
      </c>
      <c r="D254" s="397" t="s">
        <v>4049</v>
      </c>
      <c r="E254" s="56" t="s">
        <v>903</v>
      </c>
      <c r="F254" s="398" t="s">
        <v>901</v>
      </c>
      <c r="G254" s="397">
        <v>18.350000000000001</v>
      </c>
      <c r="H254" s="397">
        <v>0</v>
      </c>
      <c r="I254" s="56" t="s">
        <v>811</v>
      </c>
      <c r="J254" s="56" t="s">
        <v>38</v>
      </c>
    </row>
    <row r="255" spans="1:10" ht="12.75" customHeight="1" x14ac:dyDescent="0.3">
      <c r="A255" s="397" t="s">
        <v>483</v>
      </c>
      <c r="B255" s="423">
        <v>53</v>
      </c>
      <c r="C255" s="397" t="s">
        <v>484</v>
      </c>
      <c r="D255" s="397" t="s">
        <v>4050</v>
      </c>
      <c r="E255" s="56" t="s">
        <v>1611</v>
      </c>
      <c r="F255" s="398" t="s">
        <v>901</v>
      </c>
      <c r="G255" s="397">
        <v>16.829999999999998</v>
      </c>
      <c r="H255" s="397">
        <v>0</v>
      </c>
      <c r="I255" s="56" t="s">
        <v>811</v>
      </c>
      <c r="J255" s="56" t="s">
        <v>38</v>
      </c>
    </row>
    <row r="256" spans="1:10" ht="12.75" customHeight="1" x14ac:dyDescent="0.3">
      <c r="A256" s="397" t="s">
        <v>483</v>
      </c>
      <c r="B256" s="423">
        <v>54</v>
      </c>
      <c r="C256" s="397" t="s">
        <v>484</v>
      </c>
      <c r="D256" s="397" t="s">
        <v>4051</v>
      </c>
      <c r="E256" s="56" t="s">
        <v>1612</v>
      </c>
      <c r="F256" s="398" t="s">
        <v>901</v>
      </c>
      <c r="G256" s="397">
        <v>17.850000000000001</v>
      </c>
      <c r="H256" s="397">
        <v>0</v>
      </c>
      <c r="I256" s="56" t="s">
        <v>811</v>
      </c>
      <c r="J256" s="56" t="s">
        <v>38</v>
      </c>
    </row>
    <row r="257" spans="1:10" ht="12.75" customHeight="1" x14ac:dyDescent="0.3">
      <c r="A257" s="397" t="s">
        <v>696</v>
      </c>
      <c r="B257" s="423">
        <v>1</v>
      </c>
      <c r="C257" s="397" t="s">
        <v>697</v>
      </c>
      <c r="D257" s="397" t="s">
        <v>4966</v>
      </c>
      <c r="E257" s="56" t="s">
        <v>1667</v>
      </c>
      <c r="F257" s="398" t="s">
        <v>900</v>
      </c>
      <c r="G257" s="397">
        <v>58</v>
      </c>
      <c r="H257" s="397">
        <v>0</v>
      </c>
      <c r="I257" s="56" t="s">
        <v>810</v>
      </c>
      <c r="J257" s="56" t="s">
        <v>38</v>
      </c>
    </row>
    <row r="258" spans="1:10" ht="12.75" customHeight="1" x14ac:dyDescent="0.3">
      <c r="A258" s="397" t="s">
        <v>696</v>
      </c>
      <c r="B258" s="423">
        <v>2</v>
      </c>
      <c r="C258" s="397" t="s">
        <v>697</v>
      </c>
      <c r="D258" s="397" t="s">
        <v>4967</v>
      </c>
      <c r="E258" s="56" t="s">
        <v>1664</v>
      </c>
      <c r="F258" s="398" t="s">
        <v>900</v>
      </c>
      <c r="G258" s="397">
        <v>56.5</v>
      </c>
      <c r="H258" s="397">
        <v>0</v>
      </c>
      <c r="I258" s="56" t="s">
        <v>6476</v>
      </c>
      <c r="J258" s="56" t="s">
        <v>38</v>
      </c>
    </row>
    <row r="259" spans="1:10" ht="12.75" customHeight="1" x14ac:dyDescent="0.3">
      <c r="A259" s="397" t="s">
        <v>696</v>
      </c>
      <c r="B259" s="423">
        <v>3</v>
      </c>
      <c r="C259" s="397" t="s">
        <v>697</v>
      </c>
      <c r="D259" s="397" t="s">
        <v>4968</v>
      </c>
      <c r="E259" s="56" t="s">
        <v>1668</v>
      </c>
      <c r="F259" s="398" t="s">
        <v>900</v>
      </c>
      <c r="G259" s="397">
        <v>39</v>
      </c>
      <c r="H259" s="397">
        <v>0</v>
      </c>
      <c r="I259" s="56" t="s">
        <v>810</v>
      </c>
      <c r="J259" s="56" t="s">
        <v>38</v>
      </c>
    </row>
    <row r="260" spans="1:10" ht="12.75" customHeight="1" x14ac:dyDescent="0.3">
      <c r="A260" s="397" t="s">
        <v>696</v>
      </c>
      <c r="B260" s="423">
        <v>4</v>
      </c>
      <c r="C260" s="397" t="s">
        <v>697</v>
      </c>
      <c r="D260" s="397" t="s">
        <v>4969</v>
      </c>
      <c r="E260" s="56" t="s">
        <v>1665</v>
      </c>
      <c r="F260" s="398" t="s">
        <v>900</v>
      </c>
      <c r="G260" s="397">
        <v>80</v>
      </c>
      <c r="H260" s="397">
        <v>0</v>
      </c>
      <c r="I260" s="56" t="s">
        <v>6476</v>
      </c>
      <c r="J260" s="56" t="s">
        <v>38</v>
      </c>
    </row>
    <row r="261" spans="1:10" ht="12.75" customHeight="1" x14ac:dyDescent="0.3">
      <c r="A261" s="397" t="s">
        <v>696</v>
      </c>
      <c r="B261" s="423">
        <v>5</v>
      </c>
      <c r="C261" s="397" t="s">
        <v>697</v>
      </c>
      <c r="D261" s="397" t="s">
        <v>4970</v>
      </c>
      <c r="E261" s="56" t="s">
        <v>1666</v>
      </c>
      <c r="F261" s="398" t="s">
        <v>900</v>
      </c>
      <c r="G261" s="397">
        <v>66</v>
      </c>
      <c r="H261" s="397">
        <v>0</v>
      </c>
      <c r="I261" s="56" t="s">
        <v>810</v>
      </c>
      <c r="J261" s="56" t="s">
        <v>38</v>
      </c>
    </row>
    <row r="262" spans="1:10" ht="12.75" customHeight="1" x14ac:dyDescent="0.3">
      <c r="A262" s="397" t="s">
        <v>696</v>
      </c>
      <c r="B262" s="423">
        <v>6</v>
      </c>
      <c r="C262" s="397" t="s">
        <v>697</v>
      </c>
      <c r="D262" s="397" t="s">
        <v>4971</v>
      </c>
      <c r="E262" s="56" t="s">
        <v>1669</v>
      </c>
      <c r="F262" s="398" t="s">
        <v>900</v>
      </c>
      <c r="G262" s="397">
        <v>29</v>
      </c>
      <c r="H262" s="397">
        <v>0</v>
      </c>
      <c r="I262" s="56" t="s">
        <v>810</v>
      </c>
      <c r="J262" s="56" t="s">
        <v>38</v>
      </c>
    </row>
    <row r="263" spans="1:10" ht="12.75" customHeight="1" x14ac:dyDescent="0.3">
      <c r="A263" s="397" t="s">
        <v>696</v>
      </c>
      <c r="B263" s="423">
        <v>7</v>
      </c>
      <c r="C263" s="397" t="s">
        <v>697</v>
      </c>
      <c r="D263" s="397" t="s">
        <v>4972</v>
      </c>
      <c r="E263" s="56" t="s">
        <v>697</v>
      </c>
      <c r="F263" s="398" t="s">
        <v>900</v>
      </c>
      <c r="G263" s="397">
        <v>84</v>
      </c>
      <c r="H263" s="397">
        <v>0</v>
      </c>
      <c r="I263" s="56" t="s">
        <v>6476</v>
      </c>
      <c r="J263" s="56" t="s">
        <v>38</v>
      </c>
    </row>
    <row r="264" spans="1:10" ht="12.75" customHeight="1" x14ac:dyDescent="0.3">
      <c r="A264" s="397" t="s">
        <v>696</v>
      </c>
      <c r="B264" s="423">
        <v>8</v>
      </c>
      <c r="C264" s="397" t="s">
        <v>697</v>
      </c>
      <c r="D264" s="397" t="s">
        <v>4973</v>
      </c>
      <c r="E264" s="56" t="s">
        <v>1670</v>
      </c>
      <c r="F264" s="398" t="s">
        <v>900</v>
      </c>
      <c r="G264" s="397">
        <v>64</v>
      </c>
      <c r="H264" s="397">
        <v>0</v>
      </c>
      <c r="I264" s="56" t="s">
        <v>810</v>
      </c>
      <c r="J264" s="56" t="s">
        <v>38</v>
      </c>
    </row>
    <row r="265" spans="1:10" ht="12.75" customHeight="1" x14ac:dyDescent="0.3">
      <c r="A265" s="397" t="s">
        <v>696</v>
      </c>
      <c r="B265" s="423">
        <v>9</v>
      </c>
      <c r="C265" s="397" t="s">
        <v>697</v>
      </c>
      <c r="D265" s="397" t="s">
        <v>4974</v>
      </c>
      <c r="E265" s="56" t="s">
        <v>1671</v>
      </c>
      <c r="F265" s="398" t="s">
        <v>900</v>
      </c>
      <c r="G265" s="397">
        <v>32</v>
      </c>
      <c r="H265" s="397">
        <v>0</v>
      </c>
      <c r="I265" s="56" t="s">
        <v>810</v>
      </c>
      <c r="J265" s="56" t="s">
        <v>38</v>
      </c>
    </row>
    <row r="266" spans="1:10" ht="12.75" customHeight="1" x14ac:dyDescent="0.3">
      <c r="A266" s="397" t="s">
        <v>696</v>
      </c>
      <c r="B266" s="423">
        <v>10</v>
      </c>
      <c r="C266" s="397" t="s">
        <v>697</v>
      </c>
      <c r="D266" s="397" t="s">
        <v>4975</v>
      </c>
      <c r="E266" s="56" t="s">
        <v>2411</v>
      </c>
      <c r="F266" s="398" t="s">
        <v>900</v>
      </c>
      <c r="G266" s="397">
        <v>15</v>
      </c>
      <c r="H266" s="397">
        <v>0</v>
      </c>
      <c r="I266" s="56" t="s">
        <v>810</v>
      </c>
      <c r="J266" s="56" t="s">
        <v>38</v>
      </c>
    </row>
    <row r="267" spans="1:10" ht="12.75" customHeight="1" x14ac:dyDescent="0.3">
      <c r="A267" s="397" t="s">
        <v>696</v>
      </c>
      <c r="B267" s="423">
        <v>11</v>
      </c>
      <c r="C267" s="397" t="s">
        <v>697</v>
      </c>
      <c r="D267" s="397" t="s">
        <v>4976</v>
      </c>
      <c r="E267" s="56" t="s">
        <v>1672</v>
      </c>
      <c r="F267" s="398" t="s">
        <v>900</v>
      </c>
      <c r="G267" s="397">
        <v>34</v>
      </c>
      <c r="H267" s="397">
        <v>0</v>
      </c>
      <c r="I267" s="56" t="s">
        <v>810</v>
      </c>
      <c r="J267" s="56" t="s">
        <v>38</v>
      </c>
    </row>
    <row r="268" spans="1:10" ht="12.75" customHeight="1" x14ac:dyDescent="0.3">
      <c r="A268" s="397" t="s">
        <v>696</v>
      </c>
      <c r="B268" s="423">
        <v>12</v>
      </c>
      <c r="C268" s="397" t="s">
        <v>697</v>
      </c>
      <c r="D268" s="397" t="s">
        <v>4977</v>
      </c>
      <c r="E268" s="56" t="s">
        <v>1966</v>
      </c>
      <c r="F268" s="398" t="s">
        <v>900</v>
      </c>
      <c r="G268" s="397">
        <v>85</v>
      </c>
      <c r="H268" s="397">
        <v>0</v>
      </c>
      <c r="I268" s="56" t="s">
        <v>6476</v>
      </c>
      <c r="J268" s="56" t="s">
        <v>38</v>
      </c>
    </row>
    <row r="269" spans="1:10" ht="12.75" customHeight="1" x14ac:dyDescent="0.3">
      <c r="A269" s="397" t="s">
        <v>696</v>
      </c>
      <c r="B269" s="423">
        <v>13</v>
      </c>
      <c r="C269" s="397" t="s">
        <v>697</v>
      </c>
      <c r="D269" s="397" t="s">
        <v>4978</v>
      </c>
      <c r="E269" s="56" t="s">
        <v>1673</v>
      </c>
      <c r="F269" s="398" t="s">
        <v>900</v>
      </c>
      <c r="G269" s="397">
        <v>40</v>
      </c>
      <c r="H269" s="397">
        <v>0</v>
      </c>
      <c r="I269" s="56" t="s">
        <v>810</v>
      </c>
      <c r="J269" s="56" t="s">
        <v>38</v>
      </c>
    </row>
    <row r="270" spans="1:10" ht="12.75" customHeight="1" x14ac:dyDescent="0.3">
      <c r="A270" s="397" t="s">
        <v>1</v>
      </c>
      <c r="B270" s="423">
        <v>1</v>
      </c>
      <c r="C270" s="397" t="s">
        <v>2</v>
      </c>
      <c r="D270" s="397" t="s">
        <v>4266</v>
      </c>
      <c r="E270" s="56" t="s">
        <v>1267</v>
      </c>
      <c r="F270" s="398" t="s">
        <v>900</v>
      </c>
      <c r="G270" s="397">
        <v>19</v>
      </c>
      <c r="H270" s="397">
        <v>0</v>
      </c>
      <c r="I270" s="56" t="s">
        <v>6476</v>
      </c>
      <c r="J270" s="56" t="s">
        <v>38</v>
      </c>
    </row>
    <row r="271" spans="1:10" ht="12.75" customHeight="1" x14ac:dyDescent="0.3">
      <c r="A271" s="397" t="s">
        <v>1</v>
      </c>
      <c r="B271" s="423">
        <v>2</v>
      </c>
      <c r="C271" s="397" t="s">
        <v>2</v>
      </c>
      <c r="D271" s="397" t="s">
        <v>4267</v>
      </c>
      <c r="E271" s="56" t="s">
        <v>1265</v>
      </c>
      <c r="F271" s="398" t="s">
        <v>900</v>
      </c>
      <c r="G271" s="397">
        <v>24</v>
      </c>
      <c r="H271" s="397">
        <v>0</v>
      </c>
      <c r="I271" s="56" t="s">
        <v>6476</v>
      </c>
      <c r="J271" s="56" t="s">
        <v>38</v>
      </c>
    </row>
    <row r="272" spans="1:10" ht="12.75" customHeight="1" x14ac:dyDescent="0.3">
      <c r="A272" s="397" t="s">
        <v>1</v>
      </c>
      <c r="B272" s="423">
        <v>3</v>
      </c>
      <c r="C272" s="397" t="s">
        <v>2</v>
      </c>
      <c r="D272" s="397" t="s">
        <v>4268</v>
      </c>
      <c r="E272" s="56" t="s">
        <v>1260</v>
      </c>
      <c r="F272" s="398" t="s">
        <v>900</v>
      </c>
      <c r="G272" s="397">
        <v>23</v>
      </c>
      <c r="H272" s="397">
        <v>0</v>
      </c>
      <c r="I272" s="56" t="s">
        <v>6476</v>
      </c>
      <c r="J272" s="56" t="s">
        <v>38</v>
      </c>
    </row>
    <row r="273" spans="1:10" ht="12.75" customHeight="1" x14ac:dyDescent="0.3">
      <c r="A273" s="397" t="s">
        <v>1</v>
      </c>
      <c r="B273" s="423">
        <v>4</v>
      </c>
      <c r="C273" s="397" t="s">
        <v>2</v>
      </c>
      <c r="D273" s="397" t="s">
        <v>4269</v>
      </c>
      <c r="E273" s="56" t="s">
        <v>1270</v>
      </c>
      <c r="F273" s="398" t="s">
        <v>900</v>
      </c>
      <c r="G273" s="397">
        <v>56.5</v>
      </c>
      <c r="H273" s="397">
        <v>0</v>
      </c>
      <c r="I273" s="56" t="s">
        <v>6476</v>
      </c>
      <c r="J273" s="56" t="s">
        <v>38</v>
      </c>
    </row>
    <row r="274" spans="1:10" ht="12.75" customHeight="1" x14ac:dyDescent="0.3">
      <c r="A274" s="397" t="s">
        <v>1</v>
      </c>
      <c r="B274" s="423">
        <v>5</v>
      </c>
      <c r="C274" s="397" t="s">
        <v>2</v>
      </c>
      <c r="D274" s="397" t="s">
        <v>4270</v>
      </c>
      <c r="E274" s="56" t="s">
        <v>1264</v>
      </c>
      <c r="F274" s="398" t="s">
        <v>900</v>
      </c>
      <c r="G274" s="397">
        <v>36</v>
      </c>
      <c r="H274" s="397">
        <v>0</v>
      </c>
      <c r="I274" s="56" t="s">
        <v>6476</v>
      </c>
      <c r="J274" s="56" t="s">
        <v>38</v>
      </c>
    </row>
    <row r="275" spans="1:10" ht="12.75" customHeight="1" x14ac:dyDescent="0.3">
      <c r="A275" s="397" t="s">
        <v>1</v>
      </c>
      <c r="B275" s="423">
        <v>6</v>
      </c>
      <c r="C275" s="397" t="s">
        <v>2</v>
      </c>
      <c r="D275" s="397" t="s">
        <v>4271</v>
      </c>
      <c r="E275" s="56" t="s">
        <v>1271</v>
      </c>
      <c r="F275" s="398" t="s">
        <v>900</v>
      </c>
      <c r="G275" s="397">
        <v>20</v>
      </c>
      <c r="H275" s="397">
        <v>0</v>
      </c>
      <c r="I275" s="56" t="s">
        <v>6476</v>
      </c>
      <c r="J275" s="56" t="s">
        <v>38</v>
      </c>
    </row>
    <row r="276" spans="1:10" ht="12.75" customHeight="1" x14ac:dyDescent="0.3">
      <c r="A276" s="397" t="s">
        <v>1</v>
      </c>
      <c r="B276" s="423">
        <v>7</v>
      </c>
      <c r="C276" s="397" t="s">
        <v>2</v>
      </c>
      <c r="D276" s="397" t="s">
        <v>4272</v>
      </c>
      <c r="E276" s="56" t="s">
        <v>1261</v>
      </c>
      <c r="F276" s="398" t="s">
        <v>900</v>
      </c>
      <c r="G276" s="397">
        <v>62.5</v>
      </c>
      <c r="H276" s="397">
        <v>0</v>
      </c>
      <c r="I276" s="56" t="s">
        <v>6476</v>
      </c>
      <c r="J276" s="56" t="s">
        <v>38</v>
      </c>
    </row>
    <row r="277" spans="1:10" ht="12.75" customHeight="1" x14ac:dyDescent="0.3">
      <c r="A277" s="397" t="s">
        <v>1</v>
      </c>
      <c r="B277" s="423">
        <v>8</v>
      </c>
      <c r="C277" s="397" t="s">
        <v>2</v>
      </c>
      <c r="D277" s="397" t="s">
        <v>4273</v>
      </c>
      <c r="E277" s="56" t="s">
        <v>1266</v>
      </c>
      <c r="F277" s="398" t="s">
        <v>900</v>
      </c>
      <c r="G277" s="397">
        <v>40</v>
      </c>
      <c r="H277" s="397">
        <v>0</v>
      </c>
      <c r="I277" s="56" t="s">
        <v>6476</v>
      </c>
      <c r="J277" s="56" t="s">
        <v>38</v>
      </c>
    </row>
    <row r="278" spans="1:10" ht="12.75" customHeight="1" x14ac:dyDescent="0.3">
      <c r="A278" s="397" t="s">
        <v>1</v>
      </c>
      <c r="B278" s="423">
        <v>9</v>
      </c>
      <c r="C278" s="397" t="s">
        <v>2</v>
      </c>
      <c r="D278" s="397" t="s">
        <v>4274</v>
      </c>
      <c r="E278" s="56" t="s">
        <v>1259</v>
      </c>
      <c r="F278" s="398" t="s">
        <v>900</v>
      </c>
      <c r="G278" s="397">
        <v>43</v>
      </c>
      <c r="H278" s="397">
        <v>0</v>
      </c>
      <c r="I278" s="56" t="s">
        <v>6476</v>
      </c>
      <c r="J278" s="56" t="s">
        <v>38</v>
      </c>
    </row>
    <row r="279" spans="1:10" ht="12.75" customHeight="1" x14ac:dyDescent="0.3">
      <c r="A279" s="397" t="s">
        <v>1</v>
      </c>
      <c r="B279" s="423">
        <v>10</v>
      </c>
      <c r="C279" s="397" t="s">
        <v>2</v>
      </c>
      <c r="D279" s="397" t="s">
        <v>4275</v>
      </c>
      <c r="E279" s="56" t="s">
        <v>2402</v>
      </c>
      <c r="F279" s="398" t="s">
        <v>900</v>
      </c>
      <c r="G279" s="397">
        <v>35</v>
      </c>
      <c r="H279" s="397">
        <v>0</v>
      </c>
      <c r="I279" s="56" t="s">
        <v>6476</v>
      </c>
      <c r="J279" s="56" t="s">
        <v>38</v>
      </c>
    </row>
    <row r="280" spans="1:10" ht="12.75" customHeight="1" x14ac:dyDescent="0.3">
      <c r="A280" s="397" t="s">
        <v>1</v>
      </c>
      <c r="B280" s="423">
        <v>11</v>
      </c>
      <c r="C280" s="397" t="s">
        <v>2</v>
      </c>
      <c r="D280" s="397" t="s">
        <v>4276</v>
      </c>
      <c r="E280" s="56" t="s">
        <v>901</v>
      </c>
      <c r="F280" s="398" t="s">
        <v>901</v>
      </c>
      <c r="G280" s="397">
        <v>0</v>
      </c>
      <c r="H280" s="397">
        <v>0</v>
      </c>
      <c r="I280" s="56" t="s">
        <v>6476</v>
      </c>
      <c r="J280" s="56" t="s">
        <v>39</v>
      </c>
    </row>
    <row r="281" spans="1:10" ht="12.75" customHeight="1" x14ac:dyDescent="0.3">
      <c r="A281" s="397" t="s">
        <v>1</v>
      </c>
      <c r="B281" s="423">
        <v>12</v>
      </c>
      <c r="C281" s="397" t="s">
        <v>2</v>
      </c>
      <c r="D281" s="397" t="s">
        <v>4277</v>
      </c>
      <c r="E281" s="56" t="s">
        <v>1262</v>
      </c>
      <c r="F281" s="398" t="s">
        <v>900</v>
      </c>
      <c r="G281" s="397">
        <v>53.5</v>
      </c>
      <c r="H281" s="397">
        <v>0</v>
      </c>
      <c r="I281" s="56" t="s">
        <v>6476</v>
      </c>
      <c r="J281" s="56" t="s">
        <v>38</v>
      </c>
    </row>
    <row r="282" spans="1:10" ht="12.75" customHeight="1" x14ac:dyDescent="0.3">
      <c r="A282" s="397" t="s">
        <v>1</v>
      </c>
      <c r="B282" s="423">
        <v>13</v>
      </c>
      <c r="C282" s="397" t="s">
        <v>2</v>
      </c>
      <c r="D282" s="397" t="s">
        <v>4278</v>
      </c>
      <c r="E282" s="56" t="s">
        <v>6576</v>
      </c>
      <c r="F282" s="398" t="s">
        <v>900</v>
      </c>
      <c r="G282" s="397">
        <v>49.5</v>
      </c>
      <c r="H282" s="397">
        <v>0</v>
      </c>
      <c r="I282" s="56" t="s">
        <v>6476</v>
      </c>
      <c r="J282" s="56" t="s">
        <v>38</v>
      </c>
    </row>
    <row r="283" spans="1:10" ht="12.75" customHeight="1" x14ac:dyDescent="0.3">
      <c r="A283" s="397" t="s">
        <v>1</v>
      </c>
      <c r="B283" s="423">
        <v>14</v>
      </c>
      <c r="C283" s="397" t="s">
        <v>2</v>
      </c>
      <c r="D283" s="397" t="s">
        <v>4279</v>
      </c>
      <c r="E283" s="56" t="s">
        <v>6917</v>
      </c>
      <c r="F283" s="398" t="s">
        <v>900</v>
      </c>
      <c r="G283" s="397">
        <v>49.5</v>
      </c>
      <c r="H283" s="397">
        <v>0</v>
      </c>
      <c r="I283" s="56" t="s">
        <v>6476</v>
      </c>
      <c r="J283" s="56" t="s">
        <v>38</v>
      </c>
    </row>
    <row r="284" spans="1:10" ht="12.75" customHeight="1" x14ac:dyDescent="0.3">
      <c r="A284" s="397" t="s">
        <v>1</v>
      </c>
      <c r="B284" s="423">
        <v>15</v>
      </c>
      <c r="C284" s="397" t="s">
        <v>2</v>
      </c>
      <c r="D284" s="397" t="s">
        <v>4280</v>
      </c>
      <c r="E284" s="56" t="s">
        <v>1263</v>
      </c>
      <c r="F284" s="398" t="s">
        <v>900</v>
      </c>
      <c r="G284" s="397">
        <v>43</v>
      </c>
      <c r="H284" s="397">
        <v>0</v>
      </c>
      <c r="I284" s="56" t="s">
        <v>6476</v>
      </c>
      <c r="J284" s="56" t="s">
        <v>38</v>
      </c>
    </row>
    <row r="285" spans="1:10" ht="12.75" customHeight="1" x14ac:dyDescent="0.3">
      <c r="A285" s="397" t="s">
        <v>1</v>
      </c>
      <c r="B285" s="423">
        <v>16</v>
      </c>
      <c r="C285" s="397" t="s">
        <v>2</v>
      </c>
      <c r="D285" s="397" t="s">
        <v>4281</v>
      </c>
      <c r="E285" s="56" t="s">
        <v>1268</v>
      </c>
      <c r="F285" s="398" t="s">
        <v>900</v>
      </c>
      <c r="G285" s="397">
        <v>50</v>
      </c>
      <c r="H285" s="397">
        <v>0</v>
      </c>
      <c r="I285" s="56" t="s">
        <v>6476</v>
      </c>
      <c r="J285" s="56" t="s">
        <v>38</v>
      </c>
    </row>
    <row r="286" spans="1:10" ht="12.75" customHeight="1" x14ac:dyDescent="0.3">
      <c r="A286" s="397" t="s">
        <v>1</v>
      </c>
      <c r="B286" s="423">
        <v>17</v>
      </c>
      <c r="C286" s="397" t="s">
        <v>2</v>
      </c>
      <c r="D286" s="397" t="s">
        <v>4282</v>
      </c>
      <c r="E286" s="56" t="s">
        <v>6577</v>
      </c>
      <c r="F286" s="56" t="s">
        <v>900</v>
      </c>
      <c r="G286" s="56">
        <v>45</v>
      </c>
      <c r="H286" s="56">
        <v>0</v>
      </c>
      <c r="I286" s="56" t="s">
        <v>6476</v>
      </c>
      <c r="J286" s="56" t="s">
        <v>38</v>
      </c>
    </row>
    <row r="287" spans="1:10" ht="12.75" customHeight="1" x14ac:dyDescent="0.3">
      <c r="A287" s="397" t="s">
        <v>1</v>
      </c>
      <c r="B287" s="423">
        <v>18</v>
      </c>
      <c r="C287" s="397" t="s">
        <v>2</v>
      </c>
      <c r="D287" s="397" t="s">
        <v>4283</v>
      </c>
      <c r="E287" s="56" t="s">
        <v>1269</v>
      </c>
      <c r="F287" s="56" t="s">
        <v>900</v>
      </c>
      <c r="G287" s="56">
        <v>36.5</v>
      </c>
      <c r="H287" s="56">
        <v>0</v>
      </c>
      <c r="I287" s="56" t="s">
        <v>6476</v>
      </c>
      <c r="J287" s="56" t="s">
        <v>38</v>
      </c>
    </row>
    <row r="288" spans="1:10" ht="12.75" customHeight="1" x14ac:dyDescent="0.3">
      <c r="A288" s="397" t="s">
        <v>141</v>
      </c>
      <c r="B288" s="423">
        <v>1</v>
      </c>
      <c r="C288" s="397" t="s">
        <v>240</v>
      </c>
      <c r="D288" s="397" t="s">
        <v>3565</v>
      </c>
      <c r="E288" s="56" t="s">
        <v>914</v>
      </c>
      <c r="F288" s="56" t="s">
        <v>900</v>
      </c>
      <c r="G288" s="56">
        <v>15.5</v>
      </c>
      <c r="H288" s="56">
        <v>30.5</v>
      </c>
      <c r="I288" s="56" t="s">
        <v>6476</v>
      </c>
      <c r="J288" s="56" t="s">
        <v>38</v>
      </c>
    </row>
    <row r="289" spans="1:10" ht="12.75" customHeight="1" x14ac:dyDescent="0.3">
      <c r="A289" s="397" t="s">
        <v>141</v>
      </c>
      <c r="B289" s="423">
        <v>2</v>
      </c>
      <c r="C289" s="397" t="s">
        <v>240</v>
      </c>
      <c r="D289" s="397" t="s">
        <v>3566</v>
      </c>
      <c r="E289" s="56" t="s">
        <v>915</v>
      </c>
      <c r="F289" s="56" t="s">
        <v>900</v>
      </c>
      <c r="G289" s="56">
        <v>21</v>
      </c>
      <c r="H289" s="56">
        <v>0</v>
      </c>
      <c r="I289" s="56" t="s">
        <v>811</v>
      </c>
      <c r="J289" s="56" t="s">
        <v>38</v>
      </c>
    </row>
    <row r="290" spans="1:10" ht="12.75" customHeight="1" x14ac:dyDescent="0.3">
      <c r="A290" s="397" t="s">
        <v>141</v>
      </c>
      <c r="B290" s="423">
        <v>3</v>
      </c>
      <c r="C290" s="397" t="s">
        <v>240</v>
      </c>
      <c r="D290" s="397" t="s">
        <v>3567</v>
      </c>
      <c r="E290" s="56" t="s">
        <v>916</v>
      </c>
      <c r="F290" s="56" t="s">
        <v>900</v>
      </c>
      <c r="G290" s="56">
        <v>23.5</v>
      </c>
      <c r="H290" s="56">
        <v>68.5</v>
      </c>
      <c r="I290" s="56" t="s">
        <v>6476</v>
      </c>
      <c r="J290" s="56" t="s">
        <v>38</v>
      </c>
    </row>
    <row r="291" spans="1:10" ht="12.75" customHeight="1" x14ac:dyDescent="0.3">
      <c r="A291" s="397" t="s">
        <v>141</v>
      </c>
      <c r="B291" s="423">
        <v>4</v>
      </c>
      <c r="C291" s="397" t="s">
        <v>240</v>
      </c>
      <c r="D291" s="397" t="s">
        <v>3568</v>
      </c>
      <c r="E291" s="56" t="s">
        <v>6522</v>
      </c>
      <c r="F291" s="56" t="s">
        <v>900</v>
      </c>
      <c r="G291" s="56">
        <v>23.5</v>
      </c>
      <c r="H291" s="56">
        <v>68.5</v>
      </c>
      <c r="I291" s="56" t="s">
        <v>6476</v>
      </c>
      <c r="J291" s="56" t="s">
        <v>38</v>
      </c>
    </row>
    <row r="292" spans="1:10" ht="12.75" customHeight="1" x14ac:dyDescent="0.3">
      <c r="A292" s="397" t="s">
        <v>141</v>
      </c>
      <c r="B292" s="423">
        <v>5</v>
      </c>
      <c r="C292" s="397" t="s">
        <v>240</v>
      </c>
      <c r="D292" s="397" t="s">
        <v>3569</v>
      </c>
      <c r="E292" s="56" t="s">
        <v>6918</v>
      </c>
      <c r="F292" s="56" t="s">
        <v>900</v>
      </c>
      <c r="G292" s="56">
        <v>21</v>
      </c>
      <c r="H292" s="56">
        <v>0</v>
      </c>
      <c r="I292" s="56" t="s">
        <v>811</v>
      </c>
      <c r="J292" s="56" t="s">
        <v>38</v>
      </c>
    </row>
    <row r="293" spans="1:10" ht="12.75" customHeight="1" x14ac:dyDescent="0.3">
      <c r="A293" s="397" t="s">
        <v>141</v>
      </c>
      <c r="B293" s="423">
        <v>6</v>
      </c>
      <c r="C293" s="397" t="s">
        <v>240</v>
      </c>
      <c r="D293" s="397" t="s">
        <v>3570</v>
      </c>
      <c r="E293" s="56" t="s">
        <v>917</v>
      </c>
      <c r="F293" s="56" t="s">
        <v>900</v>
      </c>
      <c r="G293" s="56">
        <v>16</v>
      </c>
      <c r="H293" s="56">
        <v>53</v>
      </c>
      <c r="I293" s="56" t="s">
        <v>6476</v>
      </c>
      <c r="J293" s="56" t="s">
        <v>38</v>
      </c>
    </row>
    <row r="294" spans="1:10" ht="12.75" customHeight="1" x14ac:dyDescent="0.3">
      <c r="A294" s="397" t="s">
        <v>141</v>
      </c>
      <c r="B294" s="423">
        <v>7</v>
      </c>
      <c r="C294" s="397" t="s">
        <v>240</v>
      </c>
      <c r="D294" s="397" t="s">
        <v>3571</v>
      </c>
      <c r="E294" s="56" t="s">
        <v>918</v>
      </c>
      <c r="F294" s="56" t="s">
        <v>900</v>
      </c>
      <c r="G294" s="56">
        <v>23.5</v>
      </c>
      <c r="H294" s="56">
        <v>68.5</v>
      </c>
      <c r="I294" s="56" t="s">
        <v>6476</v>
      </c>
      <c r="J294" s="56" t="s">
        <v>38</v>
      </c>
    </row>
    <row r="295" spans="1:10" ht="12.75" customHeight="1" x14ac:dyDescent="0.3">
      <c r="A295" s="397" t="s">
        <v>141</v>
      </c>
      <c r="B295" s="423">
        <v>8</v>
      </c>
      <c r="C295" s="397" t="s">
        <v>240</v>
      </c>
      <c r="D295" s="397" t="s">
        <v>3572</v>
      </c>
      <c r="E295" s="56" t="s">
        <v>919</v>
      </c>
      <c r="F295" s="56" t="s">
        <v>900</v>
      </c>
      <c r="G295" s="56">
        <v>15.5</v>
      </c>
      <c r="H295" s="56">
        <v>53.5</v>
      </c>
      <c r="I295" s="56" t="s">
        <v>6476</v>
      </c>
      <c r="J295" s="56" t="s">
        <v>38</v>
      </c>
    </row>
    <row r="296" spans="1:10" ht="12.75" customHeight="1" x14ac:dyDescent="0.3">
      <c r="A296" s="397" t="s">
        <v>141</v>
      </c>
      <c r="B296" s="423">
        <v>9</v>
      </c>
      <c r="C296" s="397" t="s">
        <v>240</v>
      </c>
      <c r="D296" s="397" t="s">
        <v>3573</v>
      </c>
      <c r="E296" s="56" t="s">
        <v>6549</v>
      </c>
      <c r="F296" s="56" t="s">
        <v>900</v>
      </c>
      <c r="G296" s="56">
        <v>23.5</v>
      </c>
      <c r="H296" s="56">
        <v>68.5</v>
      </c>
      <c r="I296" s="56" t="s">
        <v>6476</v>
      </c>
      <c r="J296" s="56" t="s">
        <v>38</v>
      </c>
    </row>
    <row r="297" spans="1:10" ht="12.75" customHeight="1" x14ac:dyDescent="0.3">
      <c r="A297" s="397" t="s">
        <v>141</v>
      </c>
      <c r="B297" s="423">
        <v>10</v>
      </c>
      <c r="C297" s="397" t="s">
        <v>240</v>
      </c>
      <c r="D297" s="397" t="s">
        <v>3574</v>
      </c>
      <c r="E297" s="56" t="s">
        <v>920</v>
      </c>
      <c r="F297" s="56" t="s">
        <v>900</v>
      </c>
      <c r="G297" s="56">
        <v>16</v>
      </c>
      <c r="H297" s="56">
        <v>53</v>
      </c>
      <c r="I297" s="56" t="s">
        <v>6476</v>
      </c>
      <c r="J297" s="56" t="s">
        <v>38</v>
      </c>
    </row>
    <row r="298" spans="1:10" ht="12.75" customHeight="1" x14ac:dyDescent="0.3">
      <c r="A298" s="397" t="s">
        <v>141</v>
      </c>
      <c r="B298" s="423">
        <v>11</v>
      </c>
      <c r="C298" s="397" t="s">
        <v>240</v>
      </c>
      <c r="D298" s="397" t="s">
        <v>3575</v>
      </c>
      <c r="E298" s="56" t="s">
        <v>921</v>
      </c>
      <c r="F298" s="56" t="s">
        <v>900</v>
      </c>
      <c r="G298" s="56">
        <v>17.5</v>
      </c>
      <c r="H298" s="56">
        <v>0</v>
      </c>
      <c r="I298" s="56" t="s">
        <v>811</v>
      </c>
      <c r="J298" s="56" t="s">
        <v>38</v>
      </c>
    </row>
    <row r="299" spans="1:10" ht="12.75" customHeight="1" x14ac:dyDescent="0.3">
      <c r="A299" s="397" t="s">
        <v>141</v>
      </c>
      <c r="B299" s="423">
        <v>12</v>
      </c>
      <c r="C299" s="397" t="s">
        <v>240</v>
      </c>
      <c r="D299" s="397" t="s">
        <v>3576</v>
      </c>
      <c r="E299" s="56" t="s">
        <v>922</v>
      </c>
      <c r="F299" s="56" t="s">
        <v>900</v>
      </c>
      <c r="G299" s="56">
        <v>15.5</v>
      </c>
      <c r="H299" s="56">
        <v>53.5</v>
      </c>
      <c r="I299" s="56" t="s">
        <v>6476</v>
      </c>
      <c r="J299" s="56" t="s">
        <v>38</v>
      </c>
    </row>
    <row r="300" spans="1:10" ht="12.75" customHeight="1" x14ac:dyDescent="0.3">
      <c r="A300" s="397" t="s">
        <v>141</v>
      </c>
      <c r="B300" s="423">
        <v>13</v>
      </c>
      <c r="C300" s="397" t="s">
        <v>240</v>
      </c>
      <c r="D300" s="397" t="s">
        <v>3577</v>
      </c>
      <c r="E300" s="56" t="s">
        <v>923</v>
      </c>
      <c r="F300" s="56" t="s">
        <v>900</v>
      </c>
      <c r="G300" s="56">
        <v>15.5</v>
      </c>
      <c r="H300" s="56">
        <v>53.5</v>
      </c>
      <c r="I300" s="56" t="s">
        <v>6476</v>
      </c>
      <c r="J300" s="56" t="s">
        <v>38</v>
      </c>
    </row>
    <row r="301" spans="1:10" ht="12.75" customHeight="1" x14ac:dyDescent="0.3">
      <c r="A301" s="397" t="s">
        <v>141</v>
      </c>
      <c r="B301" s="423">
        <v>14</v>
      </c>
      <c r="C301" s="397" t="s">
        <v>240</v>
      </c>
      <c r="D301" s="397" t="s">
        <v>3578</v>
      </c>
      <c r="E301" s="56" t="s">
        <v>924</v>
      </c>
      <c r="F301" s="56" t="s">
        <v>900</v>
      </c>
      <c r="G301" s="56">
        <v>24</v>
      </c>
      <c r="H301" s="56">
        <v>0</v>
      </c>
      <c r="I301" s="56" t="s">
        <v>811</v>
      </c>
      <c r="J301" s="56" t="s">
        <v>38</v>
      </c>
    </row>
    <row r="302" spans="1:10" ht="12.75" customHeight="1" x14ac:dyDescent="0.3">
      <c r="A302" s="397" t="s">
        <v>141</v>
      </c>
      <c r="B302" s="423">
        <v>15</v>
      </c>
      <c r="C302" s="397" t="s">
        <v>240</v>
      </c>
      <c r="D302" s="397" t="s">
        <v>3579</v>
      </c>
      <c r="E302" s="56" t="s">
        <v>925</v>
      </c>
      <c r="F302" s="56" t="s">
        <v>900</v>
      </c>
      <c r="G302" s="56">
        <v>35</v>
      </c>
      <c r="H302" s="56">
        <v>0</v>
      </c>
      <c r="I302" s="56" t="s">
        <v>810</v>
      </c>
      <c r="J302" s="56" t="s">
        <v>39</v>
      </c>
    </row>
    <row r="303" spans="1:10" ht="12.75" customHeight="1" x14ac:dyDescent="0.3">
      <c r="A303" s="397" t="s">
        <v>141</v>
      </c>
      <c r="B303" s="423">
        <v>16</v>
      </c>
      <c r="C303" s="397" t="s">
        <v>240</v>
      </c>
      <c r="D303" s="397" t="s">
        <v>3580</v>
      </c>
      <c r="E303" s="56" t="s">
        <v>2087</v>
      </c>
      <c r="F303" s="56" t="s">
        <v>900</v>
      </c>
      <c r="G303" s="56">
        <v>48</v>
      </c>
      <c r="H303" s="56">
        <v>0</v>
      </c>
      <c r="I303" s="56" t="s">
        <v>2086</v>
      </c>
      <c r="J303" s="56" t="s">
        <v>39</v>
      </c>
    </row>
    <row r="304" spans="1:10" ht="12.75" customHeight="1" x14ac:dyDescent="0.3">
      <c r="A304" s="397" t="s">
        <v>141</v>
      </c>
      <c r="B304" s="423">
        <v>17</v>
      </c>
      <c r="C304" s="397" t="s">
        <v>240</v>
      </c>
      <c r="D304" s="397" t="s">
        <v>3581</v>
      </c>
      <c r="E304" s="56" t="s">
        <v>2088</v>
      </c>
      <c r="F304" s="56" t="s">
        <v>901</v>
      </c>
      <c r="G304" s="56">
        <v>22</v>
      </c>
      <c r="H304" s="56">
        <v>0</v>
      </c>
      <c r="I304" s="56" t="s">
        <v>6476</v>
      </c>
      <c r="J304" s="56" t="s">
        <v>38</v>
      </c>
    </row>
    <row r="305" spans="1:10" ht="12.75" customHeight="1" x14ac:dyDescent="0.3">
      <c r="A305" s="397" t="s">
        <v>408</v>
      </c>
      <c r="B305" s="423">
        <v>1</v>
      </c>
      <c r="C305" s="397" t="s">
        <v>413</v>
      </c>
      <c r="D305" s="397" t="s">
        <v>6166</v>
      </c>
      <c r="E305" s="56" t="s">
        <v>6680</v>
      </c>
      <c r="F305" s="56" t="s">
        <v>900</v>
      </c>
      <c r="G305" s="56">
        <v>48</v>
      </c>
      <c r="H305" s="56">
        <v>16</v>
      </c>
      <c r="I305" s="56" t="s">
        <v>6476</v>
      </c>
      <c r="J305" s="56" t="s">
        <v>38</v>
      </c>
    </row>
    <row r="306" spans="1:10" ht="12.75" customHeight="1" x14ac:dyDescent="0.3">
      <c r="A306" s="397" t="s">
        <v>408</v>
      </c>
      <c r="B306" s="423">
        <v>2</v>
      </c>
      <c r="C306" s="397" t="s">
        <v>413</v>
      </c>
      <c r="D306" s="397" t="s">
        <v>6167</v>
      </c>
      <c r="E306" s="56" t="s">
        <v>6681</v>
      </c>
      <c r="F306" s="56" t="s">
        <v>900</v>
      </c>
      <c r="G306" s="56">
        <v>43</v>
      </c>
      <c r="H306" s="56">
        <v>0</v>
      </c>
      <c r="I306" s="56" t="s">
        <v>6476</v>
      </c>
      <c r="J306" s="56" t="s">
        <v>38</v>
      </c>
    </row>
    <row r="307" spans="1:10" ht="12.75" customHeight="1" x14ac:dyDescent="0.3">
      <c r="A307" s="397" t="s">
        <v>408</v>
      </c>
      <c r="B307" s="423">
        <v>3</v>
      </c>
      <c r="C307" s="397" t="s">
        <v>413</v>
      </c>
      <c r="D307" s="397" t="s">
        <v>6168</v>
      </c>
      <c r="E307" s="56" t="s">
        <v>6682</v>
      </c>
      <c r="F307" s="56" t="s">
        <v>900</v>
      </c>
      <c r="G307" s="56">
        <v>43</v>
      </c>
      <c r="H307" s="56">
        <v>0</v>
      </c>
      <c r="I307" s="56" t="s">
        <v>6476</v>
      </c>
      <c r="J307" s="56" t="s">
        <v>38</v>
      </c>
    </row>
    <row r="308" spans="1:10" ht="12.75" customHeight="1" x14ac:dyDescent="0.3">
      <c r="A308" s="397" t="s">
        <v>408</v>
      </c>
      <c r="B308" s="423">
        <v>4</v>
      </c>
      <c r="C308" s="397" t="s">
        <v>413</v>
      </c>
      <c r="D308" s="397" t="s">
        <v>6169</v>
      </c>
      <c r="E308" s="56" t="s">
        <v>6683</v>
      </c>
      <c r="F308" s="56" t="s">
        <v>900</v>
      </c>
      <c r="G308" s="56">
        <v>43</v>
      </c>
      <c r="H308" s="56">
        <v>0</v>
      </c>
      <c r="I308" s="56" t="s">
        <v>6476</v>
      </c>
      <c r="J308" s="56" t="s">
        <v>38</v>
      </c>
    </row>
    <row r="309" spans="1:10" ht="12.75" customHeight="1" x14ac:dyDescent="0.3">
      <c r="A309" s="397" t="s">
        <v>408</v>
      </c>
      <c r="B309" s="423">
        <v>5</v>
      </c>
      <c r="C309" s="397" t="s">
        <v>413</v>
      </c>
      <c r="D309" s="397" t="s">
        <v>6170</v>
      </c>
      <c r="E309" s="56" t="s">
        <v>6684</v>
      </c>
      <c r="F309" s="56" t="s">
        <v>900</v>
      </c>
      <c r="G309" s="56">
        <v>27.5</v>
      </c>
      <c r="H309" s="56">
        <v>0</v>
      </c>
      <c r="I309" s="56" t="s">
        <v>810</v>
      </c>
      <c r="J309" s="56" t="s">
        <v>38</v>
      </c>
    </row>
    <row r="310" spans="1:10" ht="12.75" customHeight="1" x14ac:dyDescent="0.3">
      <c r="A310" s="397" t="s">
        <v>408</v>
      </c>
      <c r="B310" s="423">
        <v>6</v>
      </c>
      <c r="C310" s="397" t="s">
        <v>413</v>
      </c>
      <c r="D310" s="397" t="s">
        <v>6171</v>
      </c>
      <c r="E310" s="56" t="s">
        <v>6685</v>
      </c>
      <c r="F310" s="56" t="s">
        <v>900</v>
      </c>
      <c r="G310" s="56">
        <v>24</v>
      </c>
      <c r="H310" s="56">
        <v>0</v>
      </c>
      <c r="I310" s="56" t="s">
        <v>810</v>
      </c>
      <c r="J310" s="56" t="s">
        <v>38</v>
      </c>
    </row>
    <row r="311" spans="1:10" ht="12.75" customHeight="1" x14ac:dyDescent="0.3">
      <c r="A311" s="397" t="s">
        <v>408</v>
      </c>
      <c r="B311" s="423">
        <v>7</v>
      </c>
      <c r="C311" s="397" t="s">
        <v>413</v>
      </c>
      <c r="D311" s="397" t="s">
        <v>6172</v>
      </c>
      <c r="E311" s="56" t="s">
        <v>6686</v>
      </c>
      <c r="F311" s="56" t="s">
        <v>900</v>
      </c>
      <c r="G311" s="56">
        <v>7</v>
      </c>
      <c r="H311" s="56">
        <v>0</v>
      </c>
      <c r="I311" s="56" t="s">
        <v>810</v>
      </c>
      <c r="J311" s="56" t="s">
        <v>38</v>
      </c>
    </row>
    <row r="312" spans="1:10" ht="12.75" customHeight="1" x14ac:dyDescent="0.3">
      <c r="A312" s="397" t="s">
        <v>408</v>
      </c>
      <c r="B312" s="423">
        <v>8</v>
      </c>
      <c r="C312" s="397" t="s">
        <v>413</v>
      </c>
      <c r="D312" s="397" t="s">
        <v>6173</v>
      </c>
      <c r="E312" s="56" t="s">
        <v>6687</v>
      </c>
      <c r="F312" s="56" t="s">
        <v>900</v>
      </c>
      <c r="G312" s="56">
        <v>18</v>
      </c>
      <c r="H312" s="56">
        <v>0</v>
      </c>
      <c r="I312" s="56" t="s">
        <v>810</v>
      </c>
      <c r="J312" s="56" t="s">
        <v>38</v>
      </c>
    </row>
    <row r="313" spans="1:10" ht="12.75" customHeight="1" x14ac:dyDescent="0.3">
      <c r="A313" s="397" t="s">
        <v>408</v>
      </c>
      <c r="B313" s="423">
        <v>9</v>
      </c>
      <c r="C313" s="397" t="s">
        <v>413</v>
      </c>
      <c r="D313" s="397" t="s">
        <v>6174</v>
      </c>
      <c r="E313" s="56" t="s">
        <v>6688</v>
      </c>
      <c r="F313" s="56" t="s">
        <v>900</v>
      </c>
      <c r="G313" s="56">
        <v>13</v>
      </c>
      <c r="H313" s="56">
        <v>0</v>
      </c>
      <c r="I313" s="56" t="s">
        <v>810</v>
      </c>
      <c r="J313" s="56" t="s">
        <v>38</v>
      </c>
    </row>
    <row r="314" spans="1:10" ht="12.75" customHeight="1" x14ac:dyDescent="0.3">
      <c r="A314" s="397" t="s">
        <v>128</v>
      </c>
      <c r="B314" s="423">
        <v>1</v>
      </c>
      <c r="C314" s="397" t="s">
        <v>129</v>
      </c>
      <c r="D314" s="397" t="s">
        <v>6207</v>
      </c>
      <c r="E314" s="56" t="s">
        <v>3199</v>
      </c>
      <c r="F314" s="56" t="s">
        <v>900</v>
      </c>
      <c r="G314" s="56">
        <v>38</v>
      </c>
      <c r="H314" s="56">
        <v>0</v>
      </c>
      <c r="I314" s="56" t="s">
        <v>6476</v>
      </c>
      <c r="J314" s="56" t="s">
        <v>38</v>
      </c>
    </row>
    <row r="315" spans="1:10" ht="12.75" customHeight="1" x14ac:dyDescent="0.3">
      <c r="A315" s="397" t="s">
        <v>128</v>
      </c>
      <c r="B315" s="423">
        <v>2</v>
      </c>
      <c r="C315" s="397" t="s">
        <v>129</v>
      </c>
      <c r="D315" s="397" t="s">
        <v>6208</v>
      </c>
      <c r="E315" s="56" t="s">
        <v>3200</v>
      </c>
      <c r="F315" s="56" t="s">
        <v>900</v>
      </c>
      <c r="G315" s="56">
        <v>35</v>
      </c>
      <c r="H315" s="56">
        <v>0</v>
      </c>
      <c r="I315" s="56" t="s">
        <v>6476</v>
      </c>
      <c r="J315" s="56" t="s">
        <v>38</v>
      </c>
    </row>
    <row r="316" spans="1:10" ht="12.75" customHeight="1" x14ac:dyDescent="0.3">
      <c r="A316" s="397" t="s">
        <v>128</v>
      </c>
      <c r="B316" s="423">
        <v>3</v>
      </c>
      <c r="C316" s="397" t="s">
        <v>129</v>
      </c>
      <c r="D316" s="397" t="s">
        <v>6209</v>
      </c>
      <c r="E316" s="56" t="s">
        <v>3201</v>
      </c>
      <c r="F316" s="56" t="s">
        <v>900</v>
      </c>
      <c r="G316" s="56">
        <v>19</v>
      </c>
      <c r="H316" s="56">
        <v>0</v>
      </c>
      <c r="I316" s="56" t="s">
        <v>810</v>
      </c>
      <c r="J316" s="56" t="s">
        <v>39</v>
      </c>
    </row>
    <row r="317" spans="1:10" ht="12.75" customHeight="1" x14ac:dyDescent="0.3">
      <c r="A317" s="397" t="s">
        <v>128</v>
      </c>
      <c r="B317" s="423">
        <v>4</v>
      </c>
      <c r="C317" s="397" t="s">
        <v>129</v>
      </c>
      <c r="D317" s="397" t="s">
        <v>6210</v>
      </c>
      <c r="E317" s="56" t="s">
        <v>3202</v>
      </c>
      <c r="F317" s="56" t="s">
        <v>900</v>
      </c>
      <c r="G317" s="56">
        <v>35</v>
      </c>
      <c r="H317" s="56">
        <v>0</v>
      </c>
      <c r="I317" s="56" t="s">
        <v>6476</v>
      </c>
      <c r="J317" s="56" t="s">
        <v>38</v>
      </c>
    </row>
    <row r="318" spans="1:10" ht="12.75" customHeight="1" x14ac:dyDescent="0.3">
      <c r="A318" s="397" t="s">
        <v>128</v>
      </c>
      <c r="B318" s="423">
        <v>5</v>
      </c>
      <c r="C318" s="397" t="s">
        <v>129</v>
      </c>
      <c r="D318" s="397" t="s">
        <v>6211</v>
      </c>
      <c r="E318" s="56" t="s">
        <v>3203</v>
      </c>
      <c r="F318" s="56" t="s">
        <v>900</v>
      </c>
      <c r="G318" s="56">
        <v>23</v>
      </c>
      <c r="H318" s="56">
        <v>0</v>
      </c>
      <c r="I318" s="56" t="s">
        <v>810</v>
      </c>
      <c r="J318" s="56" t="s">
        <v>39</v>
      </c>
    </row>
    <row r="319" spans="1:10" ht="12.75" customHeight="1" x14ac:dyDescent="0.3">
      <c r="A319" s="397" t="s">
        <v>128</v>
      </c>
      <c r="B319" s="423">
        <v>6</v>
      </c>
      <c r="C319" s="397" t="s">
        <v>129</v>
      </c>
      <c r="D319" s="397" t="s">
        <v>6212</v>
      </c>
      <c r="E319" s="56" t="s">
        <v>3204</v>
      </c>
      <c r="F319" s="56" t="s">
        <v>900</v>
      </c>
      <c r="G319" s="56">
        <v>30.5</v>
      </c>
      <c r="H319" s="56">
        <v>0</v>
      </c>
      <c r="I319" s="56" t="s">
        <v>810</v>
      </c>
      <c r="J319" s="56" t="s">
        <v>39</v>
      </c>
    </row>
    <row r="320" spans="1:10" ht="12.75" customHeight="1" x14ac:dyDescent="0.3">
      <c r="A320" s="397" t="s">
        <v>128</v>
      </c>
      <c r="B320" s="423">
        <v>7</v>
      </c>
      <c r="C320" s="397" t="s">
        <v>129</v>
      </c>
      <c r="D320" s="397" t="s">
        <v>6213</v>
      </c>
      <c r="E320" s="56" t="s">
        <v>3205</v>
      </c>
      <c r="F320" s="56" t="s">
        <v>900</v>
      </c>
      <c r="G320" s="56">
        <v>7</v>
      </c>
      <c r="H320" s="56">
        <v>0</v>
      </c>
      <c r="I320" s="56" t="s">
        <v>810</v>
      </c>
      <c r="J320" s="56" t="s">
        <v>38</v>
      </c>
    </row>
    <row r="321" spans="1:10" ht="12.75" customHeight="1" x14ac:dyDescent="0.3">
      <c r="A321" s="397" t="s">
        <v>128</v>
      </c>
      <c r="B321" s="423">
        <v>8</v>
      </c>
      <c r="C321" s="397" t="s">
        <v>129</v>
      </c>
      <c r="D321" s="397" t="s">
        <v>6214</v>
      </c>
      <c r="E321" s="56" t="s">
        <v>3206</v>
      </c>
      <c r="F321" s="56" t="s">
        <v>900</v>
      </c>
      <c r="G321" s="56">
        <v>26</v>
      </c>
      <c r="H321" s="56">
        <v>0</v>
      </c>
      <c r="I321" s="56" t="s">
        <v>6476</v>
      </c>
      <c r="J321" s="56" t="s">
        <v>38</v>
      </c>
    </row>
    <row r="322" spans="1:10" ht="12.75" customHeight="1" x14ac:dyDescent="0.3">
      <c r="A322" s="397" t="s">
        <v>128</v>
      </c>
      <c r="B322" s="423">
        <v>9</v>
      </c>
      <c r="C322" s="397" t="s">
        <v>129</v>
      </c>
      <c r="D322" s="397" t="s">
        <v>6215</v>
      </c>
      <c r="E322" s="56" t="s">
        <v>3207</v>
      </c>
      <c r="F322" s="56" t="s">
        <v>900</v>
      </c>
      <c r="G322" s="56">
        <v>10</v>
      </c>
      <c r="H322" s="56">
        <v>0</v>
      </c>
      <c r="I322" s="56" t="s">
        <v>810</v>
      </c>
      <c r="J322" s="56" t="s">
        <v>39</v>
      </c>
    </row>
    <row r="323" spans="1:10" ht="12.75" customHeight="1" x14ac:dyDescent="0.3">
      <c r="A323" s="397" t="s">
        <v>128</v>
      </c>
      <c r="B323" s="423">
        <v>10</v>
      </c>
      <c r="C323" s="397" t="s">
        <v>129</v>
      </c>
      <c r="D323" s="397" t="s">
        <v>6216</v>
      </c>
      <c r="E323" s="56" t="s">
        <v>3208</v>
      </c>
      <c r="F323" s="56" t="s">
        <v>900</v>
      </c>
      <c r="G323" s="56">
        <v>25.5</v>
      </c>
      <c r="H323" s="56">
        <v>0</v>
      </c>
      <c r="I323" s="56" t="s">
        <v>810</v>
      </c>
      <c r="J323" s="56" t="s">
        <v>39</v>
      </c>
    </row>
    <row r="324" spans="1:10" ht="12.75" customHeight="1" x14ac:dyDescent="0.3">
      <c r="A324" s="397" t="s">
        <v>128</v>
      </c>
      <c r="B324" s="423">
        <v>11</v>
      </c>
      <c r="C324" s="397" t="s">
        <v>129</v>
      </c>
      <c r="D324" s="397" t="s">
        <v>6217</v>
      </c>
      <c r="E324" s="56" t="s">
        <v>3209</v>
      </c>
      <c r="F324" s="56" t="s">
        <v>900</v>
      </c>
      <c r="G324" s="56">
        <v>42</v>
      </c>
      <c r="H324" s="56">
        <v>0</v>
      </c>
      <c r="I324" s="56" t="s">
        <v>810</v>
      </c>
      <c r="J324" s="56" t="s">
        <v>39</v>
      </c>
    </row>
    <row r="325" spans="1:10" ht="12.75" customHeight="1" x14ac:dyDescent="0.3">
      <c r="A325" s="397" t="s">
        <v>128</v>
      </c>
      <c r="B325" s="423">
        <v>12</v>
      </c>
      <c r="C325" s="397" t="s">
        <v>129</v>
      </c>
      <c r="D325" s="397" t="s">
        <v>6218</v>
      </c>
      <c r="E325" s="56" t="s">
        <v>3210</v>
      </c>
      <c r="F325" s="56" t="s">
        <v>900</v>
      </c>
      <c r="G325" s="56">
        <v>12</v>
      </c>
      <c r="H325" s="56">
        <v>0</v>
      </c>
      <c r="I325" s="56" t="s">
        <v>810</v>
      </c>
      <c r="J325" s="56" t="s">
        <v>39</v>
      </c>
    </row>
    <row r="326" spans="1:10" ht="12.75" customHeight="1" x14ac:dyDescent="0.3">
      <c r="A326" s="397" t="s">
        <v>128</v>
      </c>
      <c r="B326" s="423">
        <v>13</v>
      </c>
      <c r="C326" s="397" t="s">
        <v>129</v>
      </c>
      <c r="D326" s="397" t="s">
        <v>6219</v>
      </c>
      <c r="E326" s="56" t="s">
        <v>3211</v>
      </c>
      <c r="F326" s="56" t="s">
        <v>900</v>
      </c>
      <c r="G326" s="56">
        <v>24</v>
      </c>
      <c r="H326" s="56">
        <v>0</v>
      </c>
      <c r="I326" s="56" t="s">
        <v>810</v>
      </c>
      <c r="J326" s="56" t="s">
        <v>39</v>
      </c>
    </row>
    <row r="327" spans="1:10" ht="12.75" customHeight="1" x14ac:dyDescent="0.3">
      <c r="A327" s="397" t="s">
        <v>128</v>
      </c>
      <c r="B327" s="423">
        <v>14</v>
      </c>
      <c r="C327" s="397" t="s">
        <v>129</v>
      </c>
      <c r="D327" s="397" t="s">
        <v>6220</v>
      </c>
      <c r="E327" s="56" t="s">
        <v>3212</v>
      </c>
      <c r="F327" s="56" t="s">
        <v>900</v>
      </c>
      <c r="G327" s="56">
        <v>45</v>
      </c>
      <c r="H327" s="56">
        <v>0</v>
      </c>
      <c r="I327" s="56" t="s">
        <v>6476</v>
      </c>
      <c r="J327" s="56" t="s">
        <v>38</v>
      </c>
    </row>
    <row r="328" spans="1:10" ht="12.75" customHeight="1" x14ac:dyDescent="0.3">
      <c r="A328" s="397" t="s">
        <v>128</v>
      </c>
      <c r="B328" s="423">
        <v>15</v>
      </c>
      <c r="C328" s="397" t="s">
        <v>129</v>
      </c>
      <c r="D328" s="397" t="s">
        <v>6221</v>
      </c>
      <c r="E328" s="56" t="s">
        <v>3213</v>
      </c>
      <c r="F328" s="56" t="s">
        <v>900</v>
      </c>
      <c r="G328" s="56">
        <v>15</v>
      </c>
      <c r="H328" s="56">
        <v>0</v>
      </c>
      <c r="I328" s="56" t="s">
        <v>810</v>
      </c>
      <c r="J328" s="56" t="s">
        <v>39</v>
      </c>
    </row>
    <row r="329" spans="1:10" ht="12.75" customHeight="1" x14ac:dyDescent="0.3">
      <c r="A329" s="397" t="s">
        <v>128</v>
      </c>
      <c r="B329" s="423">
        <v>16</v>
      </c>
      <c r="C329" s="397" t="s">
        <v>129</v>
      </c>
      <c r="D329" s="397" t="s">
        <v>6222</v>
      </c>
      <c r="E329" s="56" t="s">
        <v>3214</v>
      </c>
      <c r="F329" s="56" t="s">
        <v>900</v>
      </c>
      <c r="G329" s="56">
        <v>8.5</v>
      </c>
      <c r="H329" s="56">
        <v>0</v>
      </c>
      <c r="I329" s="56" t="s">
        <v>810</v>
      </c>
      <c r="J329" s="56" t="s">
        <v>39</v>
      </c>
    </row>
    <row r="330" spans="1:10" ht="12.75" customHeight="1" x14ac:dyDescent="0.3">
      <c r="A330" s="397" t="s">
        <v>128</v>
      </c>
      <c r="B330" s="423">
        <v>17</v>
      </c>
      <c r="C330" s="397" t="s">
        <v>129</v>
      </c>
      <c r="D330" s="397" t="s">
        <v>6223</v>
      </c>
      <c r="E330" s="56" t="s">
        <v>3215</v>
      </c>
      <c r="F330" s="56" t="s">
        <v>900</v>
      </c>
      <c r="G330" s="56">
        <v>54</v>
      </c>
      <c r="H330" s="56">
        <v>0</v>
      </c>
      <c r="I330" s="56" t="s">
        <v>6476</v>
      </c>
      <c r="J330" s="56" t="s">
        <v>38</v>
      </c>
    </row>
    <row r="331" spans="1:10" ht="12.75" customHeight="1" x14ac:dyDescent="0.3">
      <c r="A331" s="397" t="s">
        <v>128</v>
      </c>
      <c r="B331" s="423">
        <v>18</v>
      </c>
      <c r="C331" s="397" t="s">
        <v>129</v>
      </c>
      <c r="D331" s="397" t="s">
        <v>6224</v>
      </c>
      <c r="E331" s="56" t="s">
        <v>3216</v>
      </c>
      <c r="F331" s="56" t="s">
        <v>900</v>
      </c>
      <c r="G331" s="56">
        <v>32</v>
      </c>
      <c r="H331" s="56">
        <v>0</v>
      </c>
      <c r="I331" s="56" t="s">
        <v>6476</v>
      </c>
      <c r="J331" s="56" t="s">
        <v>38</v>
      </c>
    </row>
    <row r="332" spans="1:10" ht="12.75" customHeight="1" x14ac:dyDescent="0.3">
      <c r="A332" s="397" t="s">
        <v>128</v>
      </c>
      <c r="B332" s="423">
        <v>19</v>
      </c>
      <c r="C332" s="397" t="s">
        <v>129</v>
      </c>
      <c r="D332" s="397" t="s">
        <v>6225</v>
      </c>
      <c r="E332" s="56" t="s">
        <v>3217</v>
      </c>
      <c r="F332" s="56" t="s">
        <v>900</v>
      </c>
      <c r="G332" s="56">
        <v>54</v>
      </c>
      <c r="H332" s="56">
        <v>0</v>
      </c>
      <c r="I332" s="56" t="s">
        <v>6476</v>
      </c>
      <c r="J332" s="56" t="s">
        <v>38</v>
      </c>
    </row>
    <row r="333" spans="1:10" ht="12.75" customHeight="1" x14ac:dyDescent="0.3">
      <c r="A333" s="397" t="s">
        <v>128</v>
      </c>
      <c r="B333" s="423">
        <v>20</v>
      </c>
      <c r="C333" s="397" t="s">
        <v>129</v>
      </c>
      <c r="D333" s="397" t="s">
        <v>6226</v>
      </c>
      <c r="E333" s="56" t="s">
        <v>3218</v>
      </c>
      <c r="F333" s="56" t="s">
        <v>900</v>
      </c>
      <c r="G333" s="56">
        <v>27</v>
      </c>
      <c r="H333" s="56">
        <v>0</v>
      </c>
      <c r="I333" s="56" t="s">
        <v>6476</v>
      </c>
      <c r="J333" s="56" t="s">
        <v>38</v>
      </c>
    </row>
    <row r="334" spans="1:10" ht="12.75" customHeight="1" x14ac:dyDescent="0.3">
      <c r="A334" s="397" t="s">
        <v>128</v>
      </c>
      <c r="B334" s="423">
        <v>21</v>
      </c>
      <c r="C334" s="397" t="s">
        <v>129</v>
      </c>
      <c r="D334" s="397" t="s">
        <v>6227</v>
      </c>
      <c r="E334" s="56" t="s">
        <v>3219</v>
      </c>
      <c r="F334" s="56" t="s">
        <v>900</v>
      </c>
      <c r="G334" s="56">
        <v>54</v>
      </c>
      <c r="H334" s="56">
        <v>0</v>
      </c>
      <c r="I334" s="56" t="s">
        <v>6476</v>
      </c>
      <c r="J334" s="56" t="s">
        <v>38</v>
      </c>
    </row>
    <row r="335" spans="1:10" ht="12.75" customHeight="1" x14ac:dyDescent="0.3">
      <c r="A335" s="397" t="s">
        <v>128</v>
      </c>
      <c r="B335" s="423">
        <v>22</v>
      </c>
      <c r="C335" s="397" t="s">
        <v>129</v>
      </c>
      <c r="D335" s="397" t="s">
        <v>6228</v>
      </c>
      <c r="E335" s="56" t="s">
        <v>3220</v>
      </c>
      <c r="F335" s="56" t="s">
        <v>900</v>
      </c>
      <c r="G335" s="56">
        <v>20</v>
      </c>
      <c r="H335" s="56">
        <v>0</v>
      </c>
      <c r="I335" s="56" t="s">
        <v>6476</v>
      </c>
      <c r="J335" s="56" t="s">
        <v>38</v>
      </c>
    </row>
    <row r="336" spans="1:10" ht="12.75" customHeight="1" x14ac:dyDescent="0.3">
      <c r="A336" s="397" t="s">
        <v>128</v>
      </c>
      <c r="B336" s="423">
        <v>23</v>
      </c>
      <c r="C336" s="397" t="s">
        <v>129</v>
      </c>
      <c r="D336" s="397" t="s">
        <v>6229</v>
      </c>
      <c r="E336" s="56" t="s">
        <v>3221</v>
      </c>
      <c r="F336" s="56" t="s">
        <v>900</v>
      </c>
      <c r="G336" s="56">
        <v>35</v>
      </c>
      <c r="H336" s="56">
        <v>0</v>
      </c>
      <c r="I336" s="56" t="s">
        <v>6476</v>
      </c>
      <c r="J336" s="56" t="s">
        <v>38</v>
      </c>
    </row>
    <row r="337" spans="1:10" ht="12.75" customHeight="1" x14ac:dyDescent="0.3">
      <c r="A337" s="397" t="s">
        <v>128</v>
      </c>
      <c r="B337" s="423">
        <v>24</v>
      </c>
      <c r="C337" s="397" t="s">
        <v>129</v>
      </c>
      <c r="D337" s="397" t="s">
        <v>6230</v>
      </c>
      <c r="E337" s="56" t="s">
        <v>3222</v>
      </c>
      <c r="F337" s="56" t="s">
        <v>900</v>
      </c>
      <c r="G337" s="56">
        <v>42.5</v>
      </c>
      <c r="H337" s="56">
        <v>0</v>
      </c>
      <c r="I337" s="56" t="s">
        <v>6476</v>
      </c>
      <c r="J337" s="56" t="s">
        <v>38</v>
      </c>
    </row>
    <row r="338" spans="1:10" ht="12.75" customHeight="1" x14ac:dyDescent="0.3">
      <c r="A338" s="397" t="s">
        <v>128</v>
      </c>
      <c r="B338" s="423">
        <v>25</v>
      </c>
      <c r="C338" s="397" t="s">
        <v>129</v>
      </c>
      <c r="D338" s="397" t="s">
        <v>6231</v>
      </c>
      <c r="E338" s="56" t="s">
        <v>1813</v>
      </c>
      <c r="F338" s="56" t="s">
        <v>900</v>
      </c>
      <c r="G338" s="56">
        <v>45</v>
      </c>
      <c r="H338" s="56">
        <v>0</v>
      </c>
      <c r="I338" s="56" t="s">
        <v>6476</v>
      </c>
      <c r="J338" s="56" t="s">
        <v>38</v>
      </c>
    </row>
    <row r="339" spans="1:10" ht="12.75" customHeight="1" x14ac:dyDescent="0.3">
      <c r="A339" s="397" t="s">
        <v>128</v>
      </c>
      <c r="B339" s="423">
        <v>26</v>
      </c>
      <c r="C339" s="397" t="s">
        <v>129</v>
      </c>
      <c r="D339" s="397" t="s">
        <v>6232</v>
      </c>
      <c r="E339" s="56" t="s">
        <v>3223</v>
      </c>
      <c r="F339" s="56" t="s">
        <v>900</v>
      </c>
      <c r="G339" s="56">
        <v>20.5</v>
      </c>
      <c r="H339" s="56">
        <v>0</v>
      </c>
      <c r="I339" s="56" t="s">
        <v>810</v>
      </c>
      <c r="J339" s="56" t="s">
        <v>39</v>
      </c>
    </row>
    <row r="340" spans="1:10" ht="12.75" customHeight="1" x14ac:dyDescent="0.3">
      <c r="A340" s="397" t="s">
        <v>128</v>
      </c>
      <c r="B340" s="423">
        <v>27</v>
      </c>
      <c r="C340" s="397" t="s">
        <v>129</v>
      </c>
      <c r="D340" s="397" t="s">
        <v>6233</v>
      </c>
      <c r="E340" s="56" t="s">
        <v>3224</v>
      </c>
      <c r="F340" s="56" t="s">
        <v>900</v>
      </c>
      <c r="G340" s="56">
        <v>54</v>
      </c>
      <c r="H340" s="56">
        <v>0</v>
      </c>
      <c r="I340" s="56" t="s">
        <v>6476</v>
      </c>
      <c r="J340" s="56" t="s">
        <v>38</v>
      </c>
    </row>
    <row r="341" spans="1:10" ht="12.75" customHeight="1" x14ac:dyDescent="0.3">
      <c r="A341" s="397" t="s">
        <v>128</v>
      </c>
      <c r="B341" s="423">
        <v>28</v>
      </c>
      <c r="C341" s="397" t="s">
        <v>129</v>
      </c>
      <c r="D341" s="397" t="s">
        <v>6234</v>
      </c>
      <c r="E341" s="56" t="s">
        <v>3225</v>
      </c>
      <c r="F341" s="56" t="s">
        <v>900</v>
      </c>
      <c r="G341" s="56">
        <v>16</v>
      </c>
      <c r="H341" s="56">
        <v>0</v>
      </c>
      <c r="I341" s="56" t="s">
        <v>810</v>
      </c>
      <c r="J341" s="56" t="s">
        <v>39</v>
      </c>
    </row>
    <row r="342" spans="1:10" ht="12.75" customHeight="1" x14ac:dyDescent="0.3">
      <c r="A342" s="397" t="s">
        <v>128</v>
      </c>
      <c r="B342" s="423">
        <v>29</v>
      </c>
      <c r="C342" s="397" t="s">
        <v>129</v>
      </c>
      <c r="D342" s="397" t="s">
        <v>6235</v>
      </c>
      <c r="E342" s="56" t="s">
        <v>3226</v>
      </c>
      <c r="F342" s="56" t="s">
        <v>900</v>
      </c>
      <c r="G342" s="56">
        <v>20</v>
      </c>
      <c r="H342" s="56">
        <v>0</v>
      </c>
      <c r="I342" s="56" t="s">
        <v>6476</v>
      </c>
      <c r="J342" s="56" t="s">
        <v>38</v>
      </c>
    </row>
    <row r="343" spans="1:10" ht="12.75" customHeight="1" x14ac:dyDescent="0.3">
      <c r="A343" s="397" t="s">
        <v>128</v>
      </c>
      <c r="B343" s="423">
        <v>30</v>
      </c>
      <c r="C343" s="397" t="s">
        <v>129</v>
      </c>
      <c r="D343" s="397" t="s">
        <v>6236</v>
      </c>
      <c r="E343" s="56" t="s">
        <v>3227</v>
      </c>
      <c r="F343" s="56" t="s">
        <v>900</v>
      </c>
      <c r="G343" s="56">
        <v>25</v>
      </c>
      <c r="H343" s="56">
        <v>0</v>
      </c>
      <c r="I343" s="56" t="s">
        <v>6476</v>
      </c>
      <c r="J343" s="56" t="s">
        <v>38</v>
      </c>
    </row>
    <row r="344" spans="1:10" ht="12.75" customHeight="1" x14ac:dyDescent="0.3">
      <c r="A344" s="397" t="s">
        <v>128</v>
      </c>
      <c r="B344" s="423">
        <v>31</v>
      </c>
      <c r="C344" s="397" t="s">
        <v>129</v>
      </c>
      <c r="D344" s="397" t="s">
        <v>6237</v>
      </c>
      <c r="E344" s="56" t="s">
        <v>3228</v>
      </c>
      <c r="F344" s="56" t="s">
        <v>900</v>
      </c>
      <c r="G344" s="56">
        <v>15</v>
      </c>
      <c r="H344" s="56">
        <v>0</v>
      </c>
      <c r="I344" s="56" t="s">
        <v>6476</v>
      </c>
      <c r="J344" s="56" t="s">
        <v>38</v>
      </c>
    </row>
    <row r="345" spans="1:10" ht="12.75" customHeight="1" x14ac:dyDescent="0.3">
      <c r="A345" s="397" t="s">
        <v>128</v>
      </c>
      <c r="B345" s="423">
        <v>32</v>
      </c>
      <c r="C345" s="397" t="s">
        <v>129</v>
      </c>
      <c r="D345" s="397" t="s">
        <v>6238</v>
      </c>
      <c r="E345" s="56" t="s">
        <v>3229</v>
      </c>
      <c r="F345" s="56" t="s">
        <v>901</v>
      </c>
      <c r="G345" s="56">
        <v>15.5</v>
      </c>
      <c r="H345" s="56">
        <v>0</v>
      </c>
      <c r="I345" s="56" t="s">
        <v>6476</v>
      </c>
      <c r="J345" s="56" t="s">
        <v>38</v>
      </c>
    </row>
    <row r="346" spans="1:10" ht="12.75" customHeight="1" x14ac:dyDescent="0.3">
      <c r="A346" s="397" t="s">
        <v>128</v>
      </c>
      <c r="B346" s="423">
        <v>33</v>
      </c>
      <c r="C346" s="397" t="s">
        <v>129</v>
      </c>
      <c r="D346" s="397" t="s">
        <v>6239</v>
      </c>
      <c r="E346" s="56" t="s">
        <v>3230</v>
      </c>
      <c r="F346" s="56" t="s">
        <v>901</v>
      </c>
      <c r="G346" s="56">
        <v>14.06</v>
      </c>
      <c r="H346" s="56">
        <v>0</v>
      </c>
      <c r="I346" s="56" t="s">
        <v>6476</v>
      </c>
      <c r="J346" s="56" t="s">
        <v>38</v>
      </c>
    </row>
    <row r="347" spans="1:10" ht="12.75" customHeight="1" x14ac:dyDescent="0.3">
      <c r="A347" s="397" t="s">
        <v>128</v>
      </c>
      <c r="B347" s="423">
        <v>34</v>
      </c>
      <c r="C347" s="397" t="s">
        <v>129</v>
      </c>
      <c r="D347" s="397" t="s">
        <v>6240</v>
      </c>
      <c r="E347" s="56" t="s">
        <v>3231</v>
      </c>
      <c r="F347" s="56" t="s">
        <v>901</v>
      </c>
      <c r="G347" s="56">
        <v>16.690000000000001</v>
      </c>
      <c r="H347" s="56">
        <v>0</v>
      </c>
      <c r="I347" s="56" t="s">
        <v>6476</v>
      </c>
      <c r="J347" s="56" t="s">
        <v>38</v>
      </c>
    </row>
    <row r="348" spans="1:10" ht="12.75" customHeight="1" x14ac:dyDescent="0.3">
      <c r="A348" s="397" t="s">
        <v>656</v>
      </c>
      <c r="B348" s="423">
        <v>1</v>
      </c>
      <c r="C348" s="397" t="s">
        <v>657</v>
      </c>
      <c r="D348" s="397" t="s">
        <v>4822</v>
      </c>
      <c r="E348" s="56" t="s">
        <v>2017</v>
      </c>
      <c r="F348" s="56" t="s">
        <v>900</v>
      </c>
      <c r="G348" s="56">
        <v>50</v>
      </c>
      <c r="H348" s="56">
        <v>0</v>
      </c>
      <c r="I348" s="56" t="s">
        <v>6476</v>
      </c>
      <c r="J348" s="56" t="s">
        <v>38</v>
      </c>
    </row>
    <row r="349" spans="1:10" ht="12.75" customHeight="1" x14ac:dyDescent="0.3">
      <c r="A349" s="397" t="s">
        <v>656</v>
      </c>
      <c r="B349" s="423">
        <v>2</v>
      </c>
      <c r="C349" s="397" t="s">
        <v>657</v>
      </c>
      <c r="D349" s="397" t="s">
        <v>4823</v>
      </c>
      <c r="E349" s="56" t="s">
        <v>2018</v>
      </c>
      <c r="F349" s="56" t="s">
        <v>900</v>
      </c>
      <c r="G349" s="56">
        <v>34</v>
      </c>
      <c r="H349" s="56">
        <v>0</v>
      </c>
      <c r="I349" s="56" t="s">
        <v>6476</v>
      </c>
      <c r="J349" s="56" t="s">
        <v>38</v>
      </c>
    </row>
    <row r="350" spans="1:10" ht="12.75" customHeight="1" x14ac:dyDescent="0.3">
      <c r="A350" s="397" t="s">
        <v>656</v>
      </c>
      <c r="B350" s="423">
        <v>3</v>
      </c>
      <c r="C350" s="397" t="s">
        <v>657</v>
      </c>
      <c r="D350" s="397" t="s">
        <v>4824</v>
      </c>
      <c r="E350" s="56" t="s">
        <v>2019</v>
      </c>
      <c r="F350" s="56" t="s">
        <v>900</v>
      </c>
      <c r="G350" s="56">
        <v>42</v>
      </c>
      <c r="H350" s="56">
        <v>0</v>
      </c>
      <c r="I350" s="56" t="s">
        <v>6476</v>
      </c>
      <c r="J350" s="56" t="s">
        <v>38</v>
      </c>
    </row>
    <row r="351" spans="1:10" ht="12.75" customHeight="1" x14ac:dyDescent="0.3">
      <c r="A351" s="397" t="s">
        <v>656</v>
      </c>
      <c r="B351" s="423">
        <v>4</v>
      </c>
      <c r="C351" s="397" t="s">
        <v>657</v>
      </c>
      <c r="D351" s="397" t="s">
        <v>6600</v>
      </c>
      <c r="E351" s="56" t="s">
        <v>6601</v>
      </c>
      <c r="F351" s="56" t="s">
        <v>900</v>
      </c>
      <c r="G351" s="56">
        <v>34</v>
      </c>
      <c r="H351" s="56">
        <v>0</v>
      </c>
      <c r="I351" s="56" t="s">
        <v>6476</v>
      </c>
      <c r="J351" s="56" t="s">
        <v>38</v>
      </c>
    </row>
    <row r="352" spans="1:10" ht="12.75" customHeight="1" x14ac:dyDescent="0.3">
      <c r="A352" s="397" t="s">
        <v>656</v>
      </c>
      <c r="B352" s="423">
        <v>5</v>
      </c>
      <c r="C352" s="397" t="s">
        <v>657</v>
      </c>
      <c r="D352" s="397" t="s">
        <v>6602</v>
      </c>
      <c r="E352" s="56" t="s">
        <v>6603</v>
      </c>
      <c r="F352" s="56" t="s">
        <v>900</v>
      </c>
      <c r="G352" s="56">
        <v>34</v>
      </c>
      <c r="H352" s="56">
        <v>0</v>
      </c>
      <c r="I352" s="56" t="s">
        <v>6476</v>
      </c>
      <c r="J352" s="56" t="s">
        <v>38</v>
      </c>
    </row>
    <row r="353" spans="1:10" ht="12.75" customHeight="1" x14ac:dyDescent="0.3">
      <c r="A353" s="397" t="s">
        <v>656</v>
      </c>
      <c r="B353" s="423">
        <v>6</v>
      </c>
      <c r="C353" s="397" t="s">
        <v>657</v>
      </c>
      <c r="D353" s="397" t="s">
        <v>4825</v>
      </c>
      <c r="E353" s="56" t="s">
        <v>2020</v>
      </c>
      <c r="F353" s="56" t="s">
        <v>900</v>
      </c>
      <c r="G353" s="56">
        <v>34</v>
      </c>
      <c r="H353" s="56">
        <v>0</v>
      </c>
      <c r="I353" s="56" t="s">
        <v>6476</v>
      </c>
      <c r="J353" s="56" t="s">
        <v>38</v>
      </c>
    </row>
    <row r="354" spans="1:10" ht="12.75" customHeight="1" x14ac:dyDescent="0.3">
      <c r="A354" s="397" t="s">
        <v>656</v>
      </c>
      <c r="B354" s="423">
        <v>7</v>
      </c>
      <c r="C354" s="397" t="s">
        <v>657</v>
      </c>
      <c r="D354" s="397" t="s">
        <v>4826</v>
      </c>
      <c r="E354" s="56" t="s">
        <v>2021</v>
      </c>
      <c r="F354" s="56" t="s">
        <v>900</v>
      </c>
      <c r="G354" s="56">
        <v>50</v>
      </c>
      <c r="H354" s="56">
        <v>0</v>
      </c>
      <c r="I354" s="56" t="s">
        <v>6476</v>
      </c>
      <c r="J354" s="56" t="s">
        <v>38</v>
      </c>
    </row>
    <row r="355" spans="1:10" ht="12.75" customHeight="1" x14ac:dyDescent="0.3">
      <c r="A355" s="397" t="s">
        <v>656</v>
      </c>
      <c r="B355" s="423">
        <v>8</v>
      </c>
      <c r="C355" s="397" t="s">
        <v>657</v>
      </c>
      <c r="D355" s="397" t="s">
        <v>6604</v>
      </c>
      <c r="E355" s="56" t="s">
        <v>6605</v>
      </c>
      <c r="F355" s="56" t="s">
        <v>900</v>
      </c>
      <c r="G355" s="56">
        <v>34</v>
      </c>
      <c r="H355" s="56">
        <v>0</v>
      </c>
      <c r="I355" s="56" t="s">
        <v>6476</v>
      </c>
      <c r="J355" s="56" t="s">
        <v>38</v>
      </c>
    </row>
    <row r="356" spans="1:10" ht="12.75" customHeight="1" x14ac:dyDescent="0.3">
      <c r="A356" s="397" t="s">
        <v>656</v>
      </c>
      <c r="B356" s="423">
        <v>9</v>
      </c>
      <c r="C356" s="397" t="s">
        <v>657</v>
      </c>
      <c r="D356" s="397" t="s">
        <v>4827</v>
      </c>
      <c r="E356" s="56" t="s">
        <v>2022</v>
      </c>
      <c r="F356" s="56" t="s">
        <v>900</v>
      </c>
      <c r="G356" s="56">
        <v>34</v>
      </c>
      <c r="H356" s="56">
        <v>0</v>
      </c>
      <c r="I356" s="56" t="s">
        <v>6476</v>
      </c>
      <c r="J356" s="56" t="s">
        <v>38</v>
      </c>
    </row>
    <row r="357" spans="1:10" ht="12.75" customHeight="1" x14ac:dyDescent="0.3">
      <c r="A357" s="397" t="s">
        <v>656</v>
      </c>
      <c r="B357" s="423">
        <v>10</v>
      </c>
      <c r="C357" s="397" t="s">
        <v>657</v>
      </c>
      <c r="D357" s="397" t="s">
        <v>4828</v>
      </c>
      <c r="E357" s="56" t="s">
        <v>2023</v>
      </c>
      <c r="F357" s="56" t="s">
        <v>900</v>
      </c>
      <c r="G357" s="56">
        <v>34</v>
      </c>
      <c r="H357" s="56">
        <v>0</v>
      </c>
      <c r="I357" s="56" t="s">
        <v>6476</v>
      </c>
      <c r="J357" s="56" t="s">
        <v>38</v>
      </c>
    </row>
    <row r="358" spans="1:10" ht="12.75" customHeight="1" x14ac:dyDescent="0.3">
      <c r="A358" s="397" t="s">
        <v>656</v>
      </c>
      <c r="B358" s="423">
        <v>11</v>
      </c>
      <c r="C358" s="397" t="s">
        <v>657</v>
      </c>
      <c r="D358" s="397" t="s">
        <v>6919</v>
      </c>
      <c r="E358" s="56" t="s">
        <v>6920</v>
      </c>
      <c r="F358" s="56" t="s">
        <v>900</v>
      </c>
      <c r="G358" s="56">
        <v>18</v>
      </c>
      <c r="H358" s="56">
        <v>0</v>
      </c>
      <c r="I358" s="56" t="s">
        <v>6476</v>
      </c>
      <c r="J358" s="56" t="s">
        <v>38</v>
      </c>
    </row>
    <row r="359" spans="1:10" ht="12.75" customHeight="1" x14ac:dyDescent="0.3">
      <c r="A359" s="397" t="s">
        <v>656</v>
      </c>
      <c r="B359" s="423">
        <v>12</v>
      </c>
      <c r="C359" s="397" t="s">
        <v>657</v>
      </c>
      <c r="D359" s="397" t="s">
        <v>6921</v>
      </c>
      <c r="E359" s="56" t="s">
        <v>6922</v>
      </c>
      <c r="F359" s="56" t="s">
        <v>900</v>
      </c>
      <c r="G359" s="56">
        <v>34</v>
      </c>
      <c r="H359" s="56">
        <v>0</v>
      </c>
      <c r="I359" s="56" t="s">
        <v>6476</v>
      </c>
      <c r="J359" s="56" t="s">
        <v>38</v>
      </c>
    </row>
    <row r="360" spans="1:10" ht="12.75" customHeight="1" x14ac:dyDescent="0.3">
      <c r="A360" s="397" t="s">
        <v>656</v>
      </c>
      <c r="B360" s="423">
        <v>13</v>
      </c>
      <c r="C360" s="397" t="s">
        <v>657</v>
      </c>
      <c r="D360" s="397" t="s">
        <v>4829</v>
      </c>
      <c r="E360" s="56" t="s">
        <v>2024</v>
      </c>
      <c r="F360" s="56" t="s">
        <v>900</v>
      </c>
      <c r="G360" s="56">
        <v>50</v>
      </c>
      <c r="H360" s="56">
        <v>0</v>
      </c>
      <c r="I360" s="56" t="s">
        <v>6476</v>
      </c>
      <c r="J360" s="56" t="s">
        <v>38</v>
      </c>
    </row>
    <row r="361" spans="1:10" ht="12.75" customHeight="1" x14ac:dyDescent="0.3">
      <c r="A361" s="397" t="s">
        <v>656</v>
      </c>
      <c r="B361" s="423">
        <v>14</v>
      </c>
      <c r="C361" s="397" t="s">
        <v>657</v>
      </c>
      <c r="D361" s="397" t="s">
        <v>4830</v>
      </c>
      <c r="E361" s="56" t="s">
        <v>2025</v>
      </c>
      <c r="F361" s="56" t="s">
        <v>900</v>
      </c>
      <c r="G361" s="56">
        <v>34</v>
      </c>
      <c r="H361" s="56">
        <v>0</v>
      </c>
      <c r="I361" s="56" t="s">
        <v>6476</v>
      </c>
      <c r="J361" s="56" t="s">
        <v>38</v>
      </c>
    </row>
    <row r="362" spans="1:10" ht="12.75" customHeight="1" x14ac:dyDescent="0.3">
      <c r="A362" s="397" t="s">
        <v>656</v>
      </c>
      <c r="B362" s="423">
        <v>15</v>
      </c>
      <c r="C362" s="397" t="s">
        <v>657</v>
      </c>
      <c r="D362" s="397" t="s">
        <v>4831</v>
      </c>
      <c r="E362" s="56" t="s">
        <v>2026</v>
      </c>
      <c r="F362" s="56" t="s">
        <v>900</v>
      </c>
      <c r="G362" s="56">
        <v>50</v>
      </c>
      <c r="H362" s="56">
        <v>0</v>
      </c>
      <c r="I362" s="56" t="s">
        <v>6476</v>
      </c>
      <c r="J362" s="56" t="s">
        <v>38</v>
      </c>
    </row>
    <row r="363" spans="1:10" ht="12.75" customHeight="1" x14ac:dyDescent="0.3">
      <c r="A363" s="397" t="s">
        <v>656</v>
      </c>
      <c r="B363" s="423">
        <v>16</v>
      </c>
      <c r="C363" s="397" t="s">
        <v>657</v>
      </c>
      <c r="D363" s="397" t="s">
        <v>6923</v>
      </c>
      <c r="E363" s="56" t="s">
        <v>6924</v>
      </c>
      <c r="F363" s="56" t="s">
        <v>900</v>
      </c>
      <c r="G363" s="56">
        <v>18</v>
      </c>
      <c r="H363" s="56">
        <v>0</v>
      </c>
      <c r="I363" s="56" t="s">
        <v>6476</v>
      </c>
      <c r="J363" s="56" t="s">
        <v>38</v>
      </c>
    </row>
    <row r="364" spans="1:10" ht="12.75" customHeight="1" x14ac:dyDescent="0.3">
      <c r="A364" s="397" t="s">
        <v>656</v>
      </c>
      <c r="B364" s="423">
        <v>17</v>
      </c>
      <c r="C364" s="397" t="s">
        <v>657</v>
      </c>
      <c r="D364" s="397" t="s">
        <v>4832</v>
      </c>
      <c r="E364" s="56" t="s">
        <v>2027</v>
      </c>
      <c r="F364" s="56" t="s">
        <v>900</v>
      </c>
      <c r="G364" s="56">
        <v>50</v>
      </c>
      <c r="H364" s="56">
        <v>0</v>
      </c>
      <c r="I364" s="56" t="s">
        <v>6476</v>
      </c>
      <c r="J364" s="56" t="s">
        <v>38</v>
      </c>
    </row>
    <row r="365" spans="1:10" ht="12.75" customHeight="1" x14ac:dyDescent="0.3">
      <c r="A365" s="397" t="s">
        <v>656</v>
      </c>
      <c r="B365" s="423">
        <v>18</v>
      </c>
      <c r="C365" s="397" t="s">
        <v>657</v>
      </c>
      <c r="D365" s="397" t="s">
        <v>4833</v>
      </c>
      <c r="E365" s="56" t="s">
        <v>2028</v>
      </c>
      <c r="F365" s="56" t="s">
        <v>900</v>
      </c>
      <c r="G365" s="56">
        <v>34</v>
      </c>
      <c r="H365" s="56">
        <v>0</v>
      </c>
      <c r="I365" s="56" t="s">
        <v>6476</v>
      </c>
      <c r="J365" s="56" t="s">
        <v>38</v>
      </c>
    </row>
    <row r="366" spans="1:10" ht="12.75" customHeight="1" x14ac:dyDescent="0.3">
      <c r="A366" s="397" t="s">
        <v>656</v>
      </c>
      <c r="B366" s="423">
        <v>19</v>
      </c>
      <c r="C366" s="397" t="s">
        <v>657</v>
      </c>
      <c r="D366" s="397" t="s">
        <v>4834</v>
      </c>
      <c r="E366" s="56" t="s">
        <v>446</v>
      </c>
      <c r="F366" s="56" t="s">
        <v>900</v>
      </c>
      <c r="G366" s="56">
        <v>18</v>
      </c>
      <c r="H366" s="56">
        <v>0</v>
      </c>
      <c r="I366" s="56" t="s">
        <v>6476</v>
      </c>
      <c r="J366" s="56" t="s">
        <v>38</v>
      </c>
    </row>
    <row r="367" spans="1:10" ht="12.75" customHeight="1" x14ac:dyDescent="0.3">
      <c r="A367" s="397" t="s">
        <v>656</v>
      </c>
      <c r="B367" s="423">
        <v>20</v>
      </c>
      <c r="C367" s="397" t="s">
        <v>657</v>
      </c>
      <c r="D367" s="397" t="s">
        <v>4835</v>
      </c>
      <c r="E367" s="56" t="s">
        <v>2029</v>
      </c>
      <c r="F367" s="56" t="s">
        <v>900</v>
      </c>
      <c r="G367" s="56">
        <v>42</v>
      </c>
      <c r="H367" s="56">
        <v>0</v>
      </c>
      <c r="I367" s="56" t="s">
        <v>6476</v>
      </c>
      <c r="J367" s="56" t="s">
        <v>38</v>
      </c>
    </row>
    <row r="368" spans="1:10" ht="12.75" customHeight="1" x14ac:dyDescent="0.3">
      <c r="A368" s="397" t="s">
        <v>656</v>
      </c>
      <c r="B368" s="423">
        <v>21</v>
      </c>
      <c r="C368" s="397" t="s">
        <v>657</v>
      </c>
      <c r="D368" s="397" t="s">
        <v>4836</v>
      </c>
      <c r="E368" s="56" t="s">
        <v>2030</v>
      </c>
      <c r="F368" s="56" t="s">
        <v>900</v>
      </c>
      <c r="G368" s="56">
        <v>42</v>
      </c>
      <c r="H368" s="56">
        <v>0</v>
      </c>
      <c r="I368" s="56" t="s">
        <v>6476</v>
      </c>
      <c r="J368" s="56" t="s">
        <v>38</v>
      </c>
    </row>
    <row r="369" spans="1:10" ht="12.75" customHeight="1" x14ac:dyDescent="0.3">
      <c r="A369" s="397" t="s">
        <v>656</v>
      </c>
      <c r="B369" s="423">
        <v>22</v>
      </c>
      <c r="C369" s="397" t="s">
        <v>657</v>
      </c>
      <c r="D369" s="397" t="s">
        <v>4837</v>
      </c>
      <c r="E369" s="56" t="s">
        <v>2031</v>
      </c>
      <c r="F369" s="56" t="s">
        <v>900</v>
      </c>
      <c r="G369" s="56">
        <v>34</v>
      </c>
      <c r="H369" s="56">
        <v>0</v>
      </c>
      <c r="I369" s="56" t="s">
        <v>6476</v>
      </c>
      <c r="J369" s="56" t="s">
        <v>38</v>
      </c>
    </row>
    <row r="370" spans="1:10" ht="12.75" customHeight="1" x14ac:dyDescent="0.3">
      <c r="A370" s="397" t="s">
        <v>656</v>
      </c>
      <c r="B370" s="423">
        <v>23</v>
      </c>
      <c r="C370" s="397" t="s">
        <v>657</v>
      </c>
      <c r="D370" s="397" t="s">
        <v>4838</v>
      </c>
      <c r="E370" s="56" t="s">
        <v>2032</v>
      </c>
      <c r="F370" s="56" t="s">
        <v>900</v>
      </c>
      <c r="G370" s="56">
        <v>50</v>
      </c>
      <c r="H370" s="56">
        <v>0</v>
      </c>
      <c r="I370" s="56" t="s">
        <v>6476</v>
      </c>
      <c r="J370" s="56" t="s">
        <v>38</v>
      </c>
    </row>
    <row r="371" spans="1:10" ht="12.75" customHeight="1" x14ac:dyDescent="0.3">
      <c r="A371" s="397" t="s">
        <v>656</v>
      </c>
      <c r="B371" s="423">
        <v>24</v>
      </c>
      <c r="C371" s="397" t="s">
        <v>657</v>
      </c>
      <c r="D371" s="397" t="s">
        <v>6925</v>
      </c>
      <c r="E371" s="56" t="s">
        <v>6926</v>
      </c>
      <c r="F371" s="56" t="s">
        <v>900</v>
      </c>
      <c r="G371" s="56">
        <v>34</v>
      </c>
      <c r="H371" s="56">
        <v>0</v>
      </c>
      <c r="I371" s="56" t="s">
        <v>6476</v>
      </c>
      <c r="J371" s="56" t="s">
        <v>38</v>
      </c>
    </row>
    <row r="372" spans="1:10" ht="12.75" customHeight="1" x14ac:dyDescent="0.3">
      <c r="A372" s="397" t="s">
        <v>656</v>
      </c>
      <c r="B372" s="423">
        <v>25</v>
      </c>
      <c r="C372" s="397" t="s">
        <v>657</v>
      </c>
      <c r="D372" s="397" t="s">
        <v>4839</v>
      </c>
      <c r="E372" s="56" t="s">
        <v>2033</v>
      </c>
      <c r="F372" s="56" t="s">
        <v>900</v>
      </c>
      <c r="G372" s="56">
        <v>18</v>
      </c>
      <c r="H372" s="56">
        <v>0</v>
      </c>
      <c r="I372" s="56" t="s">
        <v>6476</v>
      </c>
      <c r="J372" s="56" t="s">
        <v>38</v>
      </c>
    </row>
    <row r="373" spans="1:10" ht="12.75" customHeight="1" x14ac:dyDescent="0.3">
      <c r="A373" s="397" t="s">
        <v>656</v>
      </c>
      <c r="B373" s="423">
        <v>26</v>
      </c>
      <c r="C373" s="397" t="s">
        <v>657</v>
      </c>
      <c r="D373" s="397" t="s">
        <v>4840</v>
      </c>
      <c r="E373" s="56" t="s">
        <v>2034</v>
      </c>
      <c r="F373" s="56" t="s">
        <v>900</v>
      </c>
      <c r="G373" s="56">
        <v>42</v>
      </c>
      <c r="H373" s="56">
        <v>0</v>
      </c>
      <c r="I373" s="56" t="s">
        <v>6476</v>
      </c>
      <c r="J373" s="56" t="s">
        <v>38</v>
      </c>
    </row>
    <row r="374" spans="1:10" ht="12.75" customHeight="1" x14ac:dyDescent="0.3">
      <c r="A374" s="397" t="s">
        <v>656</v>
      </c>
      <c r="B374" s="423">
        <v>27</v>
      </c>
      <c r="C374" s="397" t="s">
        <v>657</v>
      </c>
      <c r="D374" s="397" t="s">
        <v>4841</v>
      </c>
      <c r="E374" s="56" t="s">
        <v>1007</v>
      </c>
      <c r="F374" s="56" t="s">
        <v>900</v>
      </c>
      <c r="G374" s="56">
        <v>42</v>
      </c>
      <c r="H374" s="56">
        <v>0</v>
      </c>
      <c r="I374" s="56" t="s">
        <v>6476</v>
      </c>
      <c r="J374" s="56" t="s">
        <v>38</v>
      </c>
    </row>
    <row r="375" spans="1:10" ht="12.75" customHeight="1" x14ac:dyDescent="0.3">
      <c r="A375" s="397" t="s">
        <v>656</v>
      </c>
      <c r="B375" s="423">
        <v>28</v>
      </c>
      <c r="C375" s="397" t="s">
        <v>657</v>
      </c>
      <c r="D375" s="397" t="s">
        <v>4842</v>
      </c>
      <c r="E375" s="56" t="s">
        <v>2035</v>
      </c>
      <c r="F375" s="56" t="s">
        <v>900</v>
      </c>
      <c r="G375" s="56">
        <v>42</v>
      </c>
      <c r="H375" s="56">
        <v>0</v>
      </c>
      <c r="I375" s="56" t="s">
        <v>6476</v>
      </c>
      <c r="J375" s="56" t="s">
        <v>38</v>
      </c>
    </row>
    <row r="376" spans="1:10" ht="12.75" customHeight="1" x14ac:dyDescent="0.3">
      <c r="A376" s="397" t="s">
        <v>656</v>
      </c>
      <c r="B376" s="423">
        <v>29</v>
      </c>
      <c r="C376" s="397" t="s">
        <v>657</v>
      </c>
      <c r="D376" s="397" t="s">
        <v>6606</v>
      </c>
      <c r="E376" s="56" t="s">
        <v>6607</v>
      </c>
      <c r="F376" s="56" t="s">
        <v>900</v>
      </c>
      <c r="G376" s="56">
        <v>34</v>
      </c>
      <c r="H376" s="56">
        <v>0</v>
      </c>
      <c r="I376" s="56" t="s">
        <v>6476</v>
      </c>
      <c r="J376" s="56" t="s">
        <v>38</v>
      </c>
    </row>
    <row r="377" spans="1:10" ht="12.75" customHeight="1" x14ac:dyDescent="0.3">
      <c r="A377" s="397" t="s">
        <v>656</v>
      </c>
      <c r="B377" s="423">
        <v>30</v>
      </c>
      <c r="C377" s="397" t="s">
        <v>657</v>
      </c>
      <c r="D377" s="397" t="s">
        <v>4843</v>
      </c>
      <c r="E377" s="56" t="s">
        <v>2036</v>
      </c>
      <c r="F377" s="56" t="s">
        <v>900</v>
      </c>
      <c r="G377" s="56">
        <v>34</v>
      </c>
      <c r="H377" s="56">
        <v>0</v>
      </c>
      <c r="I377" s="56" t="s">
        <v>6476</v>
      </c>
      <c r="J377" s="56" t="s">
        <v>38</v>
      </c>
    </row>
    <row r="378" spans="1:10" ht="12.75" customHeight="1" x14ac:dyDescent="0.3">
      <c r="A378" s="397" t="s">
        <v>656</v>
      </c>
      <c r="B378" s="423">
        <v>31</v>
      </c>
      <c r="C378" s="397" t="s">
        <v>657</v>
      </c>
      <c r="D378" s="397" t="s">
        <v>6927</v>
      </c>
      <c r="E378" s="56" t="s">
        <v>6928</v>
      </c>
      <c r="F378" s="56" t="s">
        <v>900</v>
      </c>
      <c r="G378" s="56">
        <v>18</v>
      </c>
      <c r="H378" s="56">
        <v>0</v>
      </c>
      <c r="I378" s="56" t="s">
        <v>6476</v>
      </c>
      <c r="J378" s="56" t="s">
        <v>38</v>
      </c>
    </row>
    <row r="379" spans="1:10" ht="12.75" customHeight="1" x14ac:dyDescent="0.3">
      <c r="A379" s="397" t="s">
        <v>656</v>
      </c>
      <c r="B379" s="423">
        <v>32</v>
      </c>
      <c r="C379" s="397" t="s">
        <v>657</v>
      </c>
      <c r="D379" s="397" t="s">
        <v>4844</v>
      </c>
      <c r="E379" s="56" t="s">
        <v>2037</v>
      </c>
      <c r="F379" s="56" t="s">
        <v>900</v>
      </c>
      <c r="G379" s="56">
        <v>42</v>
      </c>
      <c r="H379" s="56">
        <v>0</v>
      </c>
      <c r="I379" s="56" t="s">
        <v>6476</v>
      </c>
      <c r="J379" s="56" t="s">
        <v>38</v>
      </c>
    </row>
    <row r="380" spans="1:10" ht="12.75" customHeight="1" x14ac:dyDescent="0.3">
      <c r="A380" s="397" t="s">
        <v>656</v>
      </c>
      <c r="B380" s="423">
        <v>33</v>
      </c>
      <c r="C380" s="397" t="s">
        <v>657</v>
      </c>
      <c r="D380" s="397" t="s">
        <v>4845</v>
      </c>
      <c r="E380" s="56" t="s">
        <v>2038</v>
      </c>
      <c r="F380" s="56" t="s">
        <v>900</v>
      </c>
      <c r="G380" s="56">
        <v>50</v>
      </c>
      <c r="H380" s="56">
        <v>0</v>
      </c>
      <c r="I380" s="56" t="s">
        <v>6476</v>
      </c>
      <c r="J380" s="56" t="s">
        <v>38</v>
      </c>
    </row>
    <row r="381" spans="1:10" ht="12.75" customHeight="1" x14ac:dyDescent="0.3">
      <c r="A381" s="397" t="s">
        <v>656</v>
      </c>
      <c r="B381" s="423">
        <v>34</v>
      </c>
      <c r="C381" s="397" t="s">
        <v>657</v>
      </c>
      <c r="D381" s="397" t="s">
        <v>4846</v>
      </c>
      <c r="E381" s="56" t="s">
        <v>2039</v>
      </c>
      <c r="F381" s="56" t="s">
        <v>900</v>
      </c>
      <c r="G381" s="56">
        <v>34</v>
      </c>
      <c r="H381" s="56">
        <v>0</v>
      </c>
      <c r="I381" s="56" t="s">
        <v>6476</v>
      </c>
      <c r="J381" s="56" t="s">
        <v>38</v>
      </c>
    </row>
    <row r="382" spans="1:10" ht="12.75" customHeight="1" x14ac:dyDescent="0.3">
      <c r="A382" s="397" t="s">
        <v>656</v>
      </c>
      <c r="B382" s="423">
        <v>35</v>
      </c>
      <c r="C382" s="397" t="s">
        <v>657</v>
      </c>
      <c r="D382" s="397" t="s">
        <v>6608</v>
      </c>
      <c r="E382" s="56" t="s">
        <v>1810</v>
      </c>
      <c r="F382" s="56" t="s">
        <v>900</v>
      </c>
      <c r="G382" s="56">
        <v>18</v>
      </c>
      <c r="H382" s="56">
        <v>0</v>
      </c>
      <c r="I382" s="56" t="s">
        <v>6476</v>
      </c>
      <c r="J382" s="56" t="s">
        <v>38</v>
      </c>
    </row>
    <row r="383" spans="1:10" ht="12.75" customHeight="1" x14ac:dyDescent="0.3">
      <c r="A383" s="397" t="s">
        <v>656</v>
      </c>
      <c r="B383" s="423">
        <v>36</v>
      </c>
      <c r="C383" s="397" t="s">
        <v>657</v>
      </c>
      <c r="D383" s="397" t="s">
        <v>4847</v>
      </c>
      <c r="E383" s="56" t="s">
        <v>2040</v>
      </c>
      <c r="F383" s="56" t="s">
        <v>900</v>
      </c>
      <c r="G383" s="56">
        <v>50</v>
      </c>
      <c r="H383" s="56">
        <v>0</v>
      </c>
      <c r="I383" s="56" t="s">
        <v>6476</v>
      </c>
      <c r="J383" s="56" t="s">
        <v>38</v>
      </c>
    </row>
    <row r="384" spans="1:10" ht="12.75" customHeight="1" x14ac:dyDescent="0.3">
      <c r="A384" s="397" t="s">
        <v>656</v>
      </c>
      <c r="B384" s="423">
        <v>37</v>
      </c>
      <c r="C384" s="397" t="s">
        <v>657</v>
      </c>
      <c r="D384" s="397" t="s">
        <v>6609</v>
      </c>
      <c r="E384" s="56" t="s">
        <v>6610</v>
      </c>
      <c r="F384" s="56" t="s">
        <v>900</v>
      </c>
      <c r="G384" s="56">
        <v>42</v>
      </c>
      <c r="H384" s="56">
        <v>0</v>
      </c>
      <c r="I384" s="56" t="s">
        <v>6476</v>
      </c>
      <c r="J384" s="56" t="s">
        <v>38</v>
      </c>
    </row>
    <row r="385" spans="1:10" ht="12.75" customHeight="1" x14ac:dyDescent="0.3">
      <c r="A385" s="397" t="s">
        <v>656</v>
      </c>
      <c r="B385" s="423">
        <v>38</v>
      </c>
      <c r="C385" s="397" t="s">
        <v>657</v>
      </c>
      <c r="D385" s="397" t="s">
        <v>6611</v>
      </c>
      <c r="E385" s="56" t="s">
        <v>6612</v>
      </c>
      <c r="F385" s="56" t="s">
        <v>900</v>
      </c>
      <c r="G385" s="56">
        <v>34</v>
      </c>
      <c r="H385" s="56">
        <v>0</v>
      </c>
      <c r="I385" s="56" t="s">
        <v>6476</v>
      </c>
      <c r="J385" s="56" t="s">
        <v>38</v>
      </c>
    </row>
    <row r="386" spans="1:10" ht="12.75" customHeight="1" x14ac:dyDescent="0.3">
      <c r="A386" s="397" t="s">
        <v>656</v>
      </c>
      <c r="B386" s="423">
        <v>39</v>
      </c>
      <c r="C386" s="397" t="s">
        <v>657</v>
      </c>
      <c r="D386" s="397" t="s">
        <v>4848</v>
      </c>
      <c r="E386" s="56" t="s">
        <v>2273</v>
      </c>
      <c r="F386" s="56" t="s">
        <v>900</v>
      </c>
      <c r="G386" s="56">
        <v>34</v>
      </c>
      <c r="H386" s="56">
        <v>0</v>
      </c>
      <c r="I386" s="56" t="s">
        <v>6476</v>
      </c>
      <c r="J386" s="56" t="s">
        <v>38</v>
      </c>
    </row>
    <row r="387" spans="1:10" ht="12.75" customHeight="1" x14ac:dyDescent="0.3">
      <c r="A387" s="397" t="s">
        <v>656</v>
      </c>
      <c r="B387" s="423">
        <v>40</v>
      </c>
      <c r="C387" s="397" t="s">
        <v>657</v>
      </c>
      <c r="D387" s="397" t="s">
        <v>4849</v>
      </c>
      <c r="E387" s="56" t="s">
        <v>2274</v>
      </c>
      <c r="F387" s="56" t="s">
        <v>900</v>
      </c>
      <c r="G387" s="56">
        <v>34</v>
      </c>
      <c r="H387" s="56">
        <v>0</v>
      </c>
      <c r="I387" s="56" t="s">
        <v>6476</v>
      </c>
      <c r="J387" s="56" t="s">
        <v>38</v>
      </c>
    </row>
    <row r="388" spans="1:10" ht="12.75" customHeight="1" x14ac:dyDescent="0.3">
      <c r="A388" s="397" t="s">
        <v>656</v>
      </c>
      <c r="B388" s="423">
        <v>41</v>
      </c>
      <c r="C388" s="397" t="s">
        <v>657</v>
      </c>
      <c r="D388" s="397" t="s">
        <v>6929</v>
      </c>
      <c r="E388" s="56" t="s">
        <v>6930</v>
      </c>
      <c r="F388" s="56" t="s">
        <v>900</v>
      </c>
      <c r="G388" s="56">
        <v>18</v>
      </c>
      <c r="H388" s="56">
        <v>0</v>
      </c>
      <c r="I388" s="56" t="s">
        <v>6476</v>
      </c>
      <c r="J388" s="56" t="s">
        <v>38</v>
      </c>
    </row>
    <row r="389" spans="1:10" ht="12.75" customHeight="1" x14ac:dyDescent="0.3">
      <c r="A389" s="397" t="s">
        <v>656</v>
      </c>
      <c r="B389" s="423">
        <v>42</v>
      </c>
      <c r="C389" s="397" t="s">
        <v>657</v>
      </c>
      <c r="D389" s="397" t="s">
        <v>4850</v>
      </c>
      <c r="E389" s="56" t="s">
        <v>2275</v>
      </c>
      <c r="F389" s="56" t="s">
        <v>900</v>
      </c>
      <c r="G389" s="56">
        <v>50</v>
      </c>
      <c r="H389" s="56">
        <v>0</v>
      </c>
      <c r="I389" s="56" t="s">
        <v>6476</v>
      </c>
      <c r="J389" s="56" t="s">
        <v>38</v>
      </c>
    </row>
    <row r="390" spans="1:10" ht="12.75" customHeight="1" x14ac:dyDescent="0.3">
      <c r="A390" s="397" t="s">
        <v>656</v>
      </c>
      <c r="B390" s="423">
        <v>43</v>
      </c>
      <c r="C390" s="397" t="s">
        <v>657</v>
      </c>
      <c r="D390" s="397" t="s">
        <v>4851</v>
      </c>
      <c r="E390" s="56" t="s">
        <v>2276</v>
      </c>
      <c r="F390" s="56" t="s">
        <v>900</v>
      </c>
      <c r="G390" s="56">
        <v>42</v>
      </c>
      <c r="H390" s="56">
        <v>0</v>
      </c>
      <c r="I390" s="56" t="s">
        <v>6476</v>
      </c>
      <c r="J390" s="56" t="s">
        <v>38</v>
      </c>
    </row>
    <row r="391" spans="1:10" ht="12.75" customHeight="1" x14ac:dyDescent="0.3">
      <c r="A391" s="397" t="s">
        <v>656</v>
      </c>
      <c r="B391" s="423">
        <v>44</v>
      </c>
      <c r="C391" s="397" t="s">
        <v>657</v>
      </c>
      <c r="D391" s="397" t="s">
        <v>4852</v>
      </c>
      <c r="E391" s="56" t="s">
        <v>2277</v>
      </c>
      <c r="F391" s="56" t="s">
        <v>900</v>
      </c>
      <c r="G391" s="56">
        <v>34</v>
      </c>
      <c r="H391" s="56">
        <v>0</v>
      </c>
      <c r="I391" s="56" t="s">
        <v>6476</v>
      </c>
      <c r="J391" s="56" t="s">
        <v>38</v>
      </c>
    </row>
    <row r="392" spans="1:10" ht="12.75" customHeight="1" x14ac:dyDescent="0.3">
      <c r="A392" s="397" t="s">
        <v>656</v>
      </c>
      <c r="B392" s="423">
        <v>45</v>
      </c>
      <c r="C392" s="397" t="s">
        <v>657</v>
      </c>
      <c r="D392" s="397" t="s">
        <v>4853</v>
      </c>
      <c r="E392" s="56" t="s">
        <v>1809</v>
      </c>
      <c r="F392" s="56" t="s">
        <v>900</v>
      </c>
      <c r="G392" s="56">
        <v>34</v>
      </c>
      <c r="H392" s="56">
        <v>0</v>
      </c>
      <c r="I392" s="56" t="s">
        <v>6476</v>
      </c>
      <c r="J392" s="56" t="s">
        <v>38</v>
      </c>
    </row>
    <row r="393" spans="1:10" ht="12.75" customHeight="1" x14ac:dyDescent="0.3">
      <c r="A393" s="397" t="s">
        <v>656</v>
      </c>
      <c r="B393" s="423">
        <v>46</v>
      </c>
      <c r="C393" s="397" t="s">
        <v>657</v>
      </c>
      <c r="D393" s="397" t="s">
        <v>4854</v>
      </c>
      <c r="E393" s="56" t="s">
        <v>2278</v>
      </c>
      <c r="F393" s="56" t="s">
        <v>900</v>
      </c>
      <c r="G393" s="56">
        <v>34</v>
      </c>
      <c r="H393" s="56">
        <v>0</v>
      </c>
      <c r="I393" s="56" t="s">
        <v>6476</v>
      </c>
      <c r="J393" s="56" t="s">
        <v>38</v>
      </c>
    </row>
    <row r="394" spans="1:10" ht="12.75" customHeight="1" x14ac:dyDescent="0.3">
      <c r="A394" s="397" t="s">
        <v>656</v>
      </c>
      <c r="B394" s="423">
        <v>47</v>
      </c>
      <c r="C394" s="397" t="s">
        <v>657</v>
      </c>
      <c r="D394" s="397" t="s">
        <v>6613</v>
      </c>
      <c r="E394" s="56" t="s">
        <v>6614</v>
      </c>
      <c r="F394" s="56" t="s">
        <v>900</v>
      </c>
      <c r="G394" s="56">
        <v>34</v>
      </c>
      <c r="H394" s="56">
        <v>0</v>
      </c>
      <c r="I394" s="56" t="s">
        <v>6476</v>
      </c>
      <c r="J394" s="56" t="s">
        <v>38</v>
      </c>
    </row>
    <row r="395" spans="1:10" ht="12.75" customHeight="1" x14ac:dyDescent="0.3">
      <c r="A395" s="397" t="s">
        <v>656</v>
      </c>
      <c r="B395" s="423">
        <v>48</v>
      </c>
      <c r="C395" s="397" t="s">
        <v>657</v>
      </c>
      <c r="D395" s="397" t="s">
        <v>6615</v>
      </c>
      <c r="E395" s="56" t="s">
        <v>6616</v>
      </c>
      <c r="F395" s="56" t="s">
        <v>900</v>
      </c>
      <c r="G395" s="56">
        <v>42</v>
      </c>
      <c r="H395" s="56">
        <v>0</v>
      </c>
      <c r="I395" s="56" t="s">
        <v>6476</v>
      </c>
      <c r="J395" s="56" t="s">
        <v>38</v>
      </c>
    </row>
    <row r="396" spans="1:10" ht="12.75" customHeight="1" x14ac:dyDescent="0.3">
      <c r="A396" s="397" t="s">
        <v>656</v>
      </c>
      <c r="B396" s="423">
        <v>49</v>
      </c>
      <c r="C396" s="397" t="s">
        <v>657</v>
      </c>
      <c r="D396" s="397" t="s">
        <v>4855</v>
      </c>
      <c r="E396" s="56" t="s">
        <v>2279</v>
      </c>
      <c r="F396" s="56" t="s">
        <v>900</v>
      </c>
      <c r="G396" s="56">
        <v>42</v>
      </c>
      <c r="H396" s="56">
        <v>0</v>
      </c>
      <c r="I396" s="56" t="s">
        <v>6476</v>
      </c>
      <c r="J396" s="56" t="s">
        <v>38</v>
      </c>
    </row>
    <row r="397" spans="1:10" ht="12.75" customHeight="1" x14ac:dyDescent="0.3">
      <c r="A397" s="397" t="s">
        <v>656</v>
      </c>
      <c r="B397" s="423">
        <v>50</v>
      </c>
      <c r="C397" s="397" t="s">
        <v>657</v>
      </c>
      <c r="D397" s="397" t="s">
        <v>4856</v>
      </c>
      <c r="E397" s="56" t="s">
        <v>2280</v>
      </c>
      <c r="F397" s="56" t="s">
        <v>900</v>
      </c>
      <c r="G397" s="56">
        <v>55</v>
      </c>
      <c r="H397" s="56">
        <v>0</v>
      </c>
      <c r="I397" s="56" t="s">
        <v>6476</v>
      </c>
      <c r="J397" s="56" t="s">
        <v>38</v>
      </c>
    </row>
    <row r="398" spans="1:10" ht="12.75" customHeight="1" x14ac:dyDescent="0.3">
      <c r="A398" s="397" t="s">
        <v>656</v>
      </c>
      <c r="B398" s="423">
        <v>51</v>
      </c>
      <c r="C398" s="397" t="s">
        <v>657</v>
      </c>
      <c r="D398" s="397" t="s">
        <v>4857</v>
      </c>
      <c r="E398" s="56" t="s">
        <v>2281</v>
      </c>
      <c r="F398" s="56" t="s">
        <v>900</v>
      </c>
      <c r="G398" s="56">
        <v>34</v>
      </c>
      <c r="H398" s="56">
        <v>0</v>
      </c>
      <c r="I398" s="56" t="s">
        <v>6476</v>
      </c>
      <c r="J398" s="56" t="s">
        <v>38</v>
      </c>
    </row>
    <row r="399" spans="1:10" ht="12.75" customHeight="1" x14ac:dyDescent="0.3">
      <c r="A399" s="397" t="s">
        <v>656</v>
      </c>
      <c r="B399" s="423">
        <v>52</v>
      </c>
      <c r="C399" s="397" t="s">
        <v>657</v>
      </c>
      <c r="D399" s="397" t="s">
        <v>4858</v>
      </c>
      <c r="E399" s="56" t="s">
        <v>2282</v>
      </c>
      <c r="F399" s="56" t="s">
        <v>900</v>
      </c>
      <c r="G399" s="56">
        <v>42</v>
      </c>
      <c r="H399" s="56">
        <v>0</v>
      </c>
      <c r="I399" s="56" t="s">
        <v>6476</v>
      </c>
      <c r="J399" s="56" t="s">
        <v>38</v>
      </c>
    </row>
    <row r="400" spans="1:10" ht="12.75" customHeight="1" x14ac:dyDescent="0.3">
      <c r="A400" s="397" t="s">
        <v>656</v>
      </c>
      <c r="B400" s="423">
        <v>53</v>
      </c>
      <c r="C400" s="397" t="s">
        <v>657</v>
      </c>
      <c r="D400" s="397" t="s">
        <v>4859</v>
      </c>
      <c r="E400" s="56" t="s">
        <v>2283</v>
      </c>
      <c r="F400" s="56" t="s">
        <v>900</v>
      </c>
      <c r="G400" s="56">
        <v>34</v>
      </c>
      <c r="H400" s="56">
        <v>0</v>
      </c>
      <c r="I400" s="56" t="s">
        <v>6476</v>
      </c>
      <c r="J400" s="56" t="s">
        <v>38</v>
      </c>
    </row>
    <row r="401" spans="1:10" ht="12.75" customHeight="1" x14ac:dyDescent="0.3">
      <c r="A401" s="397" t="s">
        <v>656</v>
      </c>
      <c r="B401" s="423">
        <v>54</v>
      </c>
      <c r="C401" s="397" t="s">
        <v>657</v>
      </c>
      <c r="D401" s="397" t="s">
        <v>4860</v>
      </c>
      <c r="E401" s="56" t="s">
        <v>2284</v>
      </c>
      <c r="F401" s="56" t="s">
        <v>900</v>
      </c>
      <c r="G401" s="56">
        <v>50</v>
      </c>
      <c r="H401" s="56">
        <v>0</v>
      </c>
      <c r="I401" s="56" t="s">
        <v>6476</v>
      </c>
      <c r="J401" s="56" t="s">
        <v>38</v>
      </c>
    </row>
    <row r="402" spans="1:10" ht="12.75" customHeight="1" x14ac:dyDescent="0.3">
      <c r="A402" s="397" t="s">
        <v>656</v>
      </c>
      <c r="B402" s="423">
        <v>55</v>
      </c>
      <c r="C402" s="397" t="s">
        <v>657</v>
      </c>
      <c r="D402" s="397" t="s">
        <v>4861</v>
      </c>
      <c r="E402" s="56" t="s">
        <v>2285</v>
      </c>
      <c r="F402" s="56" t="s">
        <v>900</v>
      </c>
      <c r="G402" s="56">
        <v>42</v>
      </c>
      <c r="H402" s="56">
        <v>0</v>
      </c>
      <c r="I402" s="56" t="s">
        <v>6476</v>
      </c>
      <c r="J402" s="56" t="s">
        <v>38</v>
      </c>
    </row>
    <row r="403" spans="1:10" ht="12.75" customHeight="1" x14ac:dyDescent="0.3">
      <c r="A403" s="397" t="s">
        <v>656</v>
      </c>
      <c r="B403" s="423">
        <v>56</v>
      </c>
      <c r="C403" s="397" t="s">
        <v>657</v>
      </c>
      <c r="D403" s="397" t="s">
        <v>4862</v>
      </c>
      <c r="E403" s="56" t="s">
        <v>1811</v>
      </c>
      <c r="F403" s="56" t="s">
        <v>900</v>
      </c>
      <c r="G403" s="56">
        <v>42</v>
      </c>
      <c r="H403" s="56">
        <v>0</v>
      </c>
      <c r="I403" s="56" t="s">
        <v>6476</v>
      </c>
      <c r="J403" s="56" t="s">
        <v>38</v>
      </c>
    </row>
    <row r="404" spans="1:10" ht="12.75" customHeight="1" x14ac:dyDescent="0.3">
      <c r="A404" s="397" t="s">
        <v>656</v>
      </c>
      <c r="B404" s="423">
        <v>57</v>
      </c>
      <c r="C404" s="397" t="s">
        <v>657</v>
      </c>
      <c r="D404" s="397" t="s">
        <v>6617</v>
      </c>
      <c r="E404" s="56" t="s">
        <v>6618</v>
      </c>
      <c r="F404" s="56" t="s">
        <v>900</v>
      </c>
      <c r="G404" s="56">
        <v>42</v>
      </c>
      <c r="H404" s="56">
        <v>0</v>
      </c>
      <c r="I404" s="56" t="s">
        <v>6476</v>
      </c>
      <c r="J404" s="56" t="s">
        <v>38</v>
      </c>
    </row>
    <row r="405" spans="1:10" ht="12.75" customHeight="1" x14ac:dyDescent="0.3">
      <c r="A405" s="397" t="s">
        <v>656</v>
      </c>
      <c r="B405" s="423">
        <v>58</v>
      </c>
      <c r="C405" s="397" t="s">
        <v>657</v>
      </c>
      <c r="D405" s="397" t="s">
        <v>6619</v>
      </c>
      <c r="E405" s="56" t="s">
        <v>6620</v>
      </c>
      <c r="F405" s="56" t="s">
        <v>900</v>
      </c>
      <c r="G405" s="56">
        <v>34</v>
      </c>
      <c r="H405" s="56">
        <v>0</v>
      </c>
      <c r="I405" s="56" t="s">
        <v>6476</v>
      </c>
      <c r="J405" s="56" t="s">
        <v>38</v>
      </c>
    </row>
    <row r="406" spans="1:10" ht="12.75" customHeight="1" x14ac:dyDescent="0.3">
      <c r="A406" s="397" t="s">
        <v>656</v>
      </c>
      <c r="B406" s="423">
        <v>59</v>
      </c>
      <c r="C406" s="397" t="s">
        <v>657</v>
      </c>
      <c r="D406" s="397" t="s">
        <v>4863</v>
      </c>
      <c r="E406" s="56" t="s">
        <v>2286</v>
      </c>
      <c r="F406" s="56" t="s">
        <v>900</v>
      </c>
      <c r="G406" s="56">
        <v>34</v>
      </c>
      <c r="H406" s="56">
        <v>0</v>
      </c>
      <c r="I406" s="56" t="s">
        <v>6476</v>
      </c>
      <c r="J406" s="56" t="s">
        <v>38</v>
      </c>
    </row>
    <row r="407" spans="1:10" ht="12.75" customHeight="1" x14ac:dyDescent="0.3">
      <c r="A407" s="397" t="s">
        <v>656</v>
      </c>
      <c r="B407" s="423">
        <v>60</v>
      </c>
      <c r="C407" s="397" t="s">
        <v>657</v>
      </c>
      <c r="D407" s="397" t="s">
        <v>4864</v>
      </c>
      <c r="E407" s="56" t="s">
        <v>2287</v>
      </c>
      <c r="F407" s="56" t="s">
        <v>900</v>
      </c>
      <c r="G407" s="56">
        <v>34</v>
      </c>
      <c r="H407" s="56">
        <v>0</v>
      </c>
      <c r="I407" s="56" t="s">
        <v>6476</v>
      </c>
      <c r="J407" s="56" t="s">
        <v>38</v>
      </c>
    </row>
    <row r="408" spans="1:10" ht="12.75" customHeight="1" x14ac:dyDescent="0.3">
      <c r="A408" s="397" t="s">
        <v>656</v>
      </c>
      <c r="B408" s="423">
        <v>61</v>
      </c>
      <c r="C408" s="397" t="s">
        <v>657</v>
      </c>
      <c r="D408" s="397" t="s">
        <v>4865</v>
      </c>
      <c r="E408" s="56" t="s">
        <v>2288</v>
      </c>
      <c r="F408" s="56" t="s">
        <v>900</v>
      </c>
      <c r="G408" s="56">
        <v>34</v>
      </c>
      <c r="H408" s="56">
        <v>0</v>
      </c>
      <c r="I408" s="56" t="s">
        <v>6476</v>
      </c>
      <c r="J408" s="56" t="s">
        <v>38</v>
      </c>
    </row>
    <row r="409" spans="1:10" ht="12.75" customHeight="1" x14ac:dyDescent="0.3">
      <c r="A409" s="397" t="s">
        <v>656</v>
      </c>
      <c r="B409" s="423">
        <v>62</v>
      </c>
      <c r="C409" s="397" t="s">
        <v>657</v>
      </c>
      <c r="D409" s="397" t="s">
        <v>4866</v>
      </c>
      <c r="E409" s="56" t="s">
        <v>2289</v>
      </c>
      <c r="F409" s="56" t="s">
        <v>900</v>
      </c>
      <c r="G409" s="56">
        <v>50</v>
      </c>
      <c r="H409" s="56">
        <v>0</v>
      </c>
      <c r="I409" s="56" t="s">
        <v>6476</v>
      </c>
      <c r="J409" s="56" t="s">
        <v>38</v>
      </c>
    </row>
    <row r="410" spans="1:10" ht="12.75" customHeight="1" x14ac:dyDescent="0.3">
      <c r="A410" s="397" t="s">
        <v>656</v>
      </c>
      <c r="B410" s="423">
        <v>63</v>
      </c>
      <c r="C410" s="397" t="s">
        <v>657</v>
      </c>
      <c r="D410" s="397" t="s">
        <v>4867</v>
      </c>
      <c r="E410" s="56" t="s">
        <v>2290</v>
      </c>
      <c r="F410" s="56" t="s">
        <v>900</v>
      </c>
      <c r="G410" s="56">
        <v>34</v>
      </c>
      <c r="H410" s="56">
        <v>0</v>
      </c>
      <c r="I410" s="56" t="s">
        <v>6476</v>
      </c>
      <c r="J410" s="56" t="s">
        <v>38</v>
      </c>
    </row>
    <row r="411" spans="1:10" ht="12.75" customHeight="1" x14ac:dyDescent="0.3">
      <c r="A411" s="397" t="s">
        <v>656</v>
      </c>
      <c r="B411" s="423">
        <v>64</v>
      </c>
      <c r="C411" s="397" t="s">
        <v>657</v>
      </c>
      <c r="D411" s="397" t="s">
        <v>4868</v>
      </c>
      <c r="E411" s="56" t="s">
        <v>2291</v>
      </c>
      <c r="F411" s="56" t="s">
        <v>900</v>
      </c>
      <c r="G411" s="56">
        <v>34</v>
      </c>
      <c r="H411" s="56">
        <v>0</v>
      </c>
      <c r="I411" s="56" t="s">
        <v>6476</v>
      </c>
      <c r="J411" s="56" t="s">
        <v>38</v>
      </c>
    </row>
    <row r="412" spans="1:10" ht="12.75" customHeight="1" x14ac:dyDescent="0.3">
      <c r="A412" s="397" t="s">
        <v>656</v>
      </c>
      <c r="B412" s="423">
        <v>65</v>
      </c>
      <c r="C412" s="397" t="s">
        <v>657</v>
      </c>
      <c r="D412" s="397" t="s">
        <v>4869</v>
      </c>
      <c r="E412" s="56" t="s">
        <v>2292</v>
      </c>
      <c r="F412" s="56" t="s">
        <v>901</v>
      </c>
      <c r="G412" s="56">
        <v>20</v>
      </c>
      <c r="H412" s="56">
        <v>0</v>
      </c>
      <c r="I412" s="56" t="s">
        <v>6476</v>
      </c>
      <c r="J412" s="56" t="s">
        <v>38</v>
      </c>
    </row>
    <row r="413" spans="1:10" ht="12.75" customHeight="1" x14ac:dyDescent="0.3">
      <c r="A413" s="397" t="s">
        <v>656</v>
      </c>
      <c r="B413" s="423">
        <v>66</v>
      </c>
      <c r="C413" s="397" t="s">
        <v>657</v>
      </c>
      <c r="D413" s="397" t="s">
        <v>4870</v>
      </c>
      <c r="E413" s="56" t="s">
        <v>2293</v>
      </c>
      <c r="F413" s="56" t="s">
        <v>901</v>
      </c>
      <c r="G413" s="56">
        <v>20</v>
      </c>
      <c r="H413" s="56">
        <v>0</v>
      </c>
      <c r="I413" s="56" t="s">
        <v>6476</v>
      </c>
      <c r="J413" s="56" t="s">
        <v>38</v>
      </c>
    </row>
    <row r="414" spans="1:10" ht="12.75" customHeight="1" x14ac:dyDescent="0.3">
      <c r="A414" s="397" t="s">
        <v>656</v>
      </c>
      <c r="B414" s="423">
        <v>67</v>
      </c>
      <c r="C414" s="397" t="s">
        <v>657</v>
      </c>
      <c r="D414" s="397" t="s">
        <v>4871</v>
      </c>
      <c r="E414" s="56" t="s">
        <v>2294</v>
      </c>
      <c r="F414" s="56" t="s">
        <v>901</v>
      </c>
      <c r="G414" s="56">
        <v>20</v>
      </c>
      <c r="H414" s="56">
        <v>0</v>
      </c>
      <c r="I414" s="56" t="s">
        <v>6476</v>
      </c>
      <c r="J414" s="56" t="s">
        <v>38</v>
      </c>
    </row>
    <row r="415" spans="1:10" ht="12.75" customHeight="1" x14ac:dyDescent="0.3">
      <c r="A415" s="397" t="s">
        <v>656</v>
      </c>
      <c r="B415" s="423">
        <v>68</v>
      </c>
      <c r="C415" s="397" t="s">
        <v>657</v>
      </c>
      <c r="D415" s="397" t="s">
        <v>4872</v>
      </c>
      <c r="E415" s="56" t="s">
        <v>2295</v>
      </c>
      <c r="F415" s="56" t="s">
        <v>901</v>
      </c>
      <c r="G415" s="56">
        <v>20</v>
      </c>
      <c r="H415" s="56">
        <v>0</v>
      </c>
      <c r="I415" s="56" t="s">
        <v>6476</v>
      </c>
      <c r="J415" s="56" t="s">
        <v>38</v>
      </c>
    </row>
    <row r="416" spans="1:10" ht="12.75" customHeight="1" x14ac:dyDescent="0.3">
      <c r="A416" s="397" t="s">
        <v>656</v>
      </c>
      <c r="B416" s="423">
        <v>69</v>
      </c>
      <c r="C416" s="397" t="s">
        <v>657</v>
      </c>
      <c r="D416" s="397" t="s">
        <v>4873</v>
      </c>
      <c r="E416" s="56" t="s">
        <v>2296</v>
      </c>
      <c r="F416" s="56" t="s">
        <v>901</v>
      </c>
      <c r="G416" s="56">
        <v>20</v>
      </c>
      <c r="H416" s="56">
        <v>0</v>
      </c>
      <c r="I416" s="56" t="s">
        <v>6476</v>
      </c>
      <c r="J416" s="56" t="s">
        <v>38</v>
      </c>
    </row>
    <row r="417" spans="1:10" ht="12.75" customHeight="1" x14ac:dyDescent="0.3">
      <c r="A417" s="397" t="s">
        <v>656</v>
      </c>
      <c r="B417" s="423">
        <v>70</v>
      </c>
      <c r="C417" s="397" t="s">
        <v>657</v>
      </c>
      <c r="D417" s="397" t="s">
        <v>4874</v>
      </c>
      <c r="E417" s="56" t="s">
        <v>4875</v>
      </c>
      <c r="F417" s="56" t="s">
        <v>901</v>
      </c>
      <c r="G417" s="56">
        <v>20</v>
      </c>
      <c r="H417" s="56">
        <v>0</v>
      </c>
      <c r="I417" s="56" t="s">
        <v>6476</v>
      </c>
      <c r="J417" s="56" t="s">
        <v>38</v>
      </c>
    </row>
    <row r="418" spans="1:10" ht="12.75" customHeight="1" x14ac:dyDescent="0.3">
      <c r="A418" s="397" t="s">
        <v>486</v>
      </c>
      <c r="B418" s="423">
        <v>1</v>
      </c>
      <c r="C418" s="397" t="s">
        <v>487</v>
      </c>
      <c r="D418" s="397" t="s">
        <v>4207</v>
      </c>
      <c r="E418" s="56" t="s">
        <v>1241</v>
      </c>
      <c r="F418" s="56" t="s">
        <v>900</v>
      </c>
      <c r="G418" s="56">
        <v>28</v>
      </c>
      <c r="H418" s="56">
        <v>0</v>
      </c>
      <c r="I418" s="56" t="s">
        <v>6476</v>
      </c>
      <c r="J418" s="56" t="s">
        <v>38</v>
      </c>
    </row>
    <row r="419" spans="1:10" ht="12.75" customHeight="1" x14ac:dyDescent="0.3">
      <c r="A419" s="397" t="s">
        <v>486</v>
      </c>
      <c r="B419" s="423">
        <v>2</v>
      </c>
      <c r="C419" s="397" t="s">
        <v>487</v>
      </c>
      <c r="D419" s="397" t="s">
        <v>4208</v>
      </c>
      <c r="E419" s="56" t="s">
        <v>1242</v>
      </c>
      <c r="F419" s="56" t="s">
        <v>900</v>
      </c>
      <c r="G419" s="56">
        <v>39</v>
      </c>
      <c r="H419" s="56">
        <v>0</v>
      </c>
      <c r="I419" s="56" t="s">
        <v>6476</v>
      </c>
      <c r="J419" s="56" t="s">
        <v>38</v>
      </c>
    </row>
    <row r="420" spans="1:10" ht="12.75" customHeight="1" x14ac:dyDescent="0.3">
      <c r="A420" s="397" t="s">
        <v>486</v>
      </c>
      <c r="B420" s="423">
        <v>3</v>
      </c>
      <c r="C420" s="397" t="s">
        <v>487</v>
      </c>
      <c r="D420" s="397" t="s">
        <v>4209</v>
      </c>
      <c r="E420" s="56" t="s">
        <v>1243</v>
      </c>
      <c r="F420" s="56" t="s">
        <v>900</v>
      </c>
      <c r="G420" s="56">
        <v>24.5</v>
      </c>
      <c r="H420" s="56">
        <v>0</v>
      </c>
      <c r="I420" s="56" t="s">
        <v>6476</v>
      </c>
      <c r="J420" s="56" t="s">
        <v>38</v>
      </c>
    </row>
    <row r="421" spans="1:10" ht="12.75" customHeight="1" x14ac:dyDescent="0.3">
      <c r="A421" s="397" t="s">
        <v>486</v>
      </c>
      <c r="B421" s="423">
        <v>4</v>
      </c>
      <c r="C421" s="397" t="s">
        <v>487</v>
      </c>
      <c r="D421" s="397" t="s">
        <v>4210</v>
      </c>
      <c r="E421" s="56" t="s">
        <v>1244</v>
      </c>
      <c r="F421" s="56" t="s">
        <v>900</v>
      </c>
      <c r="G421" s="56">
        <v>33.5</v>
      </c>
      <c r="H421" s="56">
        <v>0</v>
      </c>
      <c r="I421" s="56" t="s">
        <v>6476</v>
      </c>
      <c r="J421" s="56" t="s">
        <v>38</v>
      </c>
    </row>
    <row r="422" spans="1:10" ht="12.75" customHeight="1" x14ac:dyDescent="0.3">
      <c r="A422" s="397" t="s">
        <v>486</v>
      </c>
      <c r="B422" s="423">
        <v>5</v>
      </c>
      <c r="C422" s="397" t="s">
        <v>487</v>
      </c>
      <c r="D422" s="397" t="s">
        <v>4211</v>
      </c>
      <c r="E422" s="56" t="s">
        <v>1245</v>
      </c>
      <c r="F422" s="56" t="s">
        <v>900</v>
      </c>
      <c r="G422" s="56">
        <v>32</v>
      </c>
      <c r="H422" s="56">
        <v>0</v>
      </c>
      <c r="I422" s="56" t="s">
        <v>6476</v>
      </c>
      <c r="J422" s="56" t="s">
        <v>38</v>
      </c>
    </row>
    <row r="423" spans="1:10" ht="12.75" customHeight="1" x14ac:dyDescent="0.3">
      <c r="A423" s="397" t="s">
        <v>486</v>
      </c>
      <c r="B423" s="423">
        <v>6</v>
      </c>
      <c r="C423" s="397" t="s">
        <v>487</v>
      </c>
      <c r="D423" s="397" t="s">
        <v>4212</v>
      </c>
      <c r="E423" s="56" t="s">
        <v>1246</v>
      </c>
      <c r="F423" s="56" t="s">
        <v>900</v>
      </c>
      <c r="G423" s="56">
        <v>33</v>
      </c>
      <c r="H423" s="56">
        <v>0</v>
      </c>
      <c r="I423" s="56" t="s">
        <v>6476</v>
      </c>
      <c r="J423" s="56" t="s">
        <v>38</v>
      </c>
    </row>
    <row r="424" spans="1:10" ht="12.75" customHeight="1" x14ac:dyDescent="0.3">
      <c r="A424" s="397" t="s">
        <v>486</v>
      </c>
      <c r="B424" s="423">
        <v>7</v>
      </c>
      <c r="C424" s="397" t="s">
        <v>487</v>
      </c>
      <c r="D424" s="397" t="s">
        <v>4213</v>
      </c>
      <c r="E424" s="56" t="s">
        <v>1247</v>
      </c>
      <c r="F424" s="56" t="s">
        <v>900</v>
      </c>
      <c r="G424" s="56">
        <v>26</v>
      </c>
      <c r="H424" s="56">
        <v>0</v>
      </c>
      <c r="I424" s="56" t="s">
        <v>6476</v>
      </c>
      <c r="J424" s="56" t="s">
        <v>38</v>
      </c>
    </row>
    <row r="425" spans="1:10" ht="12.75" customHeight="1" x14ac:dyDescent="0.3">
      <c r="A425" s="397" t="s">
        <v>486</v>
      </c>
      <c r="B425" s="423">
        <v>8</v>
      </c>
      <c r="C425" s="397" t="s">
        <v>487</v>
      </c>
      <c r="D425" s="397" t="s">
        <v>4214</v>
      </c>
      <c r="E425" s="56" t="s">
        <v>1248</v>
      </c>
      <c r="F425" s="56" t="s">
        <v>900</v>
      </c>
      <c r="G425" s="56">
        <v>12</v>
      </c>
      <c r="H425" s="56">
        <v>3</v>
      </c>
      <c r="I425" s="56" t="s">
        <v>6476</v>
      </c>
      <c r="J425" s="56" t="s">
        <v>38</v>
      </c>
    </row>
    <row r="426" spans="1:10" ht="12.75" customHeight="1" x14ac:dyDescent="0.3">
      <c r="A426" s="397" t="s">
        <v>486</v>
      </c>
      <c r="B426" s="423">
        <v>9</v>
      </c>
      <c r="C426" s="397" t="s">
        <v>487</v>
      </c>
      <c r="D426" s="397" t="s">
        <v>4215</v>
      </c>
      <c r="E426" s="56" t="s">
        <v>1249</v>
      </c>
      <c r="F426" s="56" t="s">
        <v>900</v>
      </c>
      <c r="G426" s="56">
        <v>23</v>
      </c>
      <c r="H426" s="56">
        <v>0</v>
      </c>
      <c r="I426" s="56" t="s">
        <v>6476</v>
      </c>
      <c r="J426" s="56" t="s">
        <v>38</v>
      </c>
    </row>
    <row r="427" spans="1:10" ht="12.75" customHeight="1" x14ac:dyDescent="0.3">
      <c r="A427" s="397" t="s">
        <v>486</v>
      </c>
      <c r="B427" s="423">
        <v>10</v>
      </c>
      <c r="C427" s="397" t="s">
        <v>487</v>
      </c>
      <c r="D427" s="397" t="s">
        <v>4216</v>
      </c>
      <c r="E427" s="56" t="s">
        <v>1250</v>
      </c>
      <c r="F427" s="56" t="s">
        <v>900</v>
      </c>
      <c r="G427" s="56">
        <v>33</v>
      </c>
      <c r="H427" s="56">
        <v>0</v>
      </c>
      <c r="I427" s="56" t="s">
        <v>6476</v>
      </c>
      <c r="J427" s="56" t="s">
        <v>38</v>
      </c>
    </row>
    <row r="428" spans="1:10" ht="12.75" customHeight="1" x14ac:dyDescent="0.3">
      <c r="A428" s="397" t="s">
        <v>486</v>
      </c>
      <c r="B428" s="423">
        <v>11</v>
      </c>
      <c r="C428" s="397" t="s">
        <v>487</v>
      </c>
      <c r="D428" s="397" t="s">
        <v>4217</v>
      </c>
      <c r="E428" s="56" t="s">
        <v>1251</v>
      </c>
      <c r="F428" s="56" t="s">
        <v>900</v>
      </c>
      <c r="G428" s="56">
        <v>37</v>
      </c>
      <c r="H428" s="56">
        <v>0</v>
      </c>
      <c r="I428" s="56" t="s">
        <v>6476</v>
      </c>
      <c r="J428" s="56" t="s">
        <v>38</v>
      </c>
    </row>
    <row r="429" spans="1:10" ht="12.75" customHeight="1" x14ac:dyDescent="0.3">
      <c r="A429" s="397" t="s">
        <v>486</v>
      </c>
      <c r="B429" s="423">
        <v>12</v>
      </c>
      <c r="C429" s="397" t="s">
        <v>487</v>
      </c>
      <c r="D429" s="397" t="s">
        <v>4218</v>
      </c>
      <c r="E429" s="56" t="s">
        <v>1252</v>
      </c>
      <c r="F429" s="56" t="s">
        <v>900</v>
      </c>
      <c r="G429" s="56">
        <v>30</v>
      </c>
      <c r="H429" s="56">
        <v>0</v>
      </c>
      <c r="I429" s="56" t="s">
        <v>6476</v>
      </c>
      <c r="J429" s="56" t="s">
        <v>38</v>
      </c>
    </row>
    <row r="430" spans="1:10" ht="12.75" customHeight="1" x14ac:dyDescent="0.3">
      <c r="A430" s="397" t="s">
        <v>486</v>
      </c>
      <c r="B430" s="423">
        <v>13</v>
      </c>
      <c r="C430" s="397" t="s">
        <v>487</v>
      </c>
      <c r="D430" s="397" t="s">
        <v>4219</v>
      </c>
      <c r="E430" s="56" t="s">
        <v>1253</v>
      </c>
      <c r="F430" s="56" t="s">
        <v>900</v>
      </c>
      <c r="G430" s="56">
        <v>39</v>
      </c>
      <c r="H430" s="56">
        <v>0</v>
      </c>
      <c r="I430" s="56" t="s">
        <v>6476</v>
      </c>
      <c r="J430" s="56" t="s">
        <v>38</v>
      </c>
    </row>
    <row r="431" spans="1:10" ht="12.75" customHeight="1" x14ac:dyDescent="0.3">
      <c r="A431" s="397" t="s">
        <v>486</v>
      </c>
      <c r="B431" s="423">
        <v>14</v>
      </c>
      <c r="C431" s="397" t="s">
        <v>487</v>
      </c>
      <c r="D431" s="397" t="s">
        <v>4220</v>
      </c>
      <c r="E431" s="56" t="s">
        <v>1254</v>
      </c>
      <c r="F431" s="56" t="s">
        <v>900</v>
      </c>
      <c r="G431" s="56">
        <v>22</v>
      </c>
      <c r="H431" s="56">
        <v>0</v>
      </c>
      <c r="I431" s="56" t="s">
        <v>6476</v>
      </c>
      <c r="J431" s="56" t="s">
        <v>38</v>
      </c>
    </row>
    <row r="432" spans="1:10" ht="12.75" customHeight="1" x14ac:dyDescent="0.3">
      <c r="A432" s="397" t="s">
        <v>486</v>
      </c>
      <c r="B432" s="423">
        <v>15</v>
      </c>
      <c r="C432" s="397" t="s">
        <v>487</v>
      </c>
      <c r="D432" s="397" t="s">
        <v>4221</v>
      </c>
      <c r="E432" s="56" t="s">
        <v>1255</v>
      </c>
      <c r="F432" s="56" t="s">
        <v>900</v>
      </c>
      <c r="G432" s="56">
        <v>34.5</v>
      </c>
      <c r="H432" s="56">
        <v>0</v>
      </c>
      <c r="I432" s="56" t="s">
        <v>6476</v>
      </c>
      <c r="J432" s="56" t="s">
        <v>38</v>
      </c>
    </row>
    <row r="433" spans="1:10" ht="12.75" customHeight="1" x14ac:dyDescent="0.3">
      <c r="A433" s="397" t="s">
        <v>486</v>
      </c>
      <c r="B433" s="423">
        <v>16</v>
      </c>
      <c r="C433" s="397" t="s">
        <v>487</v>
      </c>
      <c r="D433" s="397" t="s">
        <v>4222</v>
      </c>
      <c r="E433" s="56" t="s">
        <v>1256</v>
      </c>
      <c r="F433" s="56" t="s">
        <v>900</v>
      </c>
      <c r="G433" s="56">
        <v>11</v>
      </c>
      <c r="H433" s="56">
        <v>0</v>
      </c>
      <c r="I433" s="56" t="s">
        <v>6476</v>
      </c>
      <c r="J433" s="56" t="s">
        <v>38</v>
      </c>
    </row>
    <row r="434" spans="1:10" ht="12.75" customHeight="1" x14ac:dyDescent="0.3">
      <c r="A434" s="397" t="s">
        <v>486</v>
      </c>
      <c r="B434" s="423">
        <v>17</v>
      </c>
      <c r="C434" s="397" t="s">
        <v>487</v>
      </c>
      <c r="D434" s="397" t="s">
        <v>4223</v>
      </c>
      <c r="E434" s="56" t="s">
        <v>1257</v>
      </c>
      <c r="F434" s="56" t="s">
        <v>900</v>
      </c>
      <c r="G434" s="56">
        <v>36.5</v>
      </c>
      <c r="H434" s="56">
        <v>0</v>
      </c>
      <c r="I434" s="56" t="s">
        <v>6476</v>
      </c>
      <c r="J434" s="56" t="s">
        <v>38</v>
      </c>
    </row>
    <row r="435" spans="1:10" ht="12.75" customHeight="1" x14ac:dyDescent="0.3">
      <c r="A435" s="397" t="s">
        <v>474</v>
      </c>
      <c r="B435" s="423">
        <v>1</v>
      </c>
      <c r="C435" s="397" t="s">
        <v>475</v>
      </c>
      <c r="D435" s="397" t="s">
        <v>6438</v>
      </c>
      <c r="E435" s="56" t="s">
        <v>901</v>
      </c>
      <c r="F435" s="56" t="s">
        <v>901</v>
      </c>
      <c r="G435" s="56">
        <v>10.5</v>
      </c>
      <c r="H435" s="56">
        <v>0</v>
      </c>
      <c r="I435" s="56" t="s">
        <v>811</v>
      </c>
      <c r="J435" s="56" t="s">
        <v>38</v>
      </c>
    </row>
    <row r="436" spans="1:10" ht="12.75" customHeight="1" x14ac:dyDescent="0.3">
      <c r="A436" s="397" t="s">
        <v>474</v>
      </c>
      <c r="B436" s="423">
        <v>2</v>
      </c>
      <c r="C436" s="397" t="s">
        <v>475</v>
      </c>
      <c r="D436" s="397" t="s">
        <v>6439</v>
      </c>
      <c r="E436" s="56" t="s">
        <v>475</v>
      </c>
      <c r="F436" s="56" t="s">
        <v>900</v>
      </c>
      <c r="G436" s="56">
        <v>65</v>
      </c>
      <c r="H436" s="56">
        <v>0</v>
      </c>
      <c r="I436" s="56" t="s">
        <v>811</v>
      </c>
      <c r="J436" s="56" t="s">
        <v>38</v>
      </c>
    </row>
    <row r="437" spans="1:10" ht="12.75" customHeight="1" x14ac:dyDescent="0.3">
      <c r="A437" s="397" t="s">
        <v>474</v>
      </c>
      <c r="B437" s="423">
        <v>3</v>
      </c>
      <c r="C437" s="397" t="s">
        <v>475</v>
      </c>
      <c r="D437" s="397" t="s">
        <v>6440</v>
      </c>
      <c r="E437" s="56" t="s">
        <v>3411</v>
      </c>
      <c r="F437" s="56" t="s">
        <v>900</v>
      </c>
      <c r="G437" s="56">
        <v>11.5</v>
      </c>
      <c r="H437" s="56">
        <v>0</v>
      </c>
      <c r="I437" s="56" t="s">
        <v>811</v>
      </c>
      <c r="J437" s="56" t="s">
        <v>38</v>
      </c>
    </row>
    <row r="438" spans="1:10" ht="12.75" customHeight="1" x14ac:dyDescent="0.3">
      <c r="A438" s="397" t="s">
        <v>474</v>
      </c>
      <c r="B438" s="423">
        <v>4</v>
      </c>
      <c r="C438" s="397" t="s">
        <v>475</v>
      </c>
      <c r="D438" s="397" t="s">
        <v>6441</v>
      </c>
      <c r="E438" s="56" t="s">
        <v>3412</v>
      </c>
      <c r="F438" s="56" t="s">
        <v>900</v>
      </c>
      <c r="G438" s="56">
        <v>13.5</v>
      </c>
      <c r="H438" s="56">
        <v>0</v>
      </c>
      <c r="I438" s="56" t="s">
        <v>811</v>
      </c>
      <c r="J438" s="56" t="s">
        <v>38</v>
      </c>
    </row>
    <row r="439" spans="1:10" ht="12.75" customHeight="1" x14ac:dyDescent="0.3">
      <c r="A439" s="397" t="s">
        <v>474</v>
      </c>
      <c r="B439" s="423">
        <v>5</v>
      </c>
      <c r="C439" s="397" t="s">
        <v>475</v>
      </c>
      <c r="D439" s="397" t="s">
        <v>6442</v>
      </c>
      <c r="E439" s="56" t="s">
        <v>3413</v>
      </c>
      <c r="F439" s="56" t="s">
        <v>900</v>
      </c>
      <c r="G439" s="56">
        <v>21.5</v>
      </c>
      <c r="H439" s="56">
        <v>0</v>
      </c>
      <c r="I439" s="56" t="s">
        <v>811</v>
      </c>
      <c r="J439" s="56" t="s">
        <v>38</v>
      </c>
    </row>
    <row r="440" spans="1:10" ht="12.75" customHeight="1" x14ac:dyDescent="0.3">
      <c r="A440" s="397" t="s">
        <v>474</v>
      </c>
      <c r="B440" s="423">
        <v>6</v>
      </c>
      <c r="C440" s="397" t="s">
        <v>475</v>
      </c>
      <c r="D440" s="397" t="s">
        <v>6443</v>
      </c>
      <c r="E440" s="56" t="s">
        <v>3414</v>
      </c>
      <c r="F440" s="56" t="s">
        <v>900</v>
      </c>
      <c r="G440" s="56">
        <v>23.5</v>
      </c>
      <c r="H440" s="56">
        <v>0</v>
      </c>
      <c r="I440" s="56" t="s">
        <v>811</v>
      </c>
      <c r="J440" s="56" t="s">
        <v>38</v>
      </c>
    </row>
    <row r="441" spans="1:10" ht="12.75" customHeight="1" x14ac:dyDescent="0.3">
      <c r="A441" s="397" t="s">
        <v>474</v>
      </c>
      <c r="B441" s="423">
        <v>7</v>
      </c>
      <c r="C441" s="397" t="s">
        <v>475</v>
      </c>
      <c r="D441" s="397" t="s">
        <v>6444</v>
      </c>
      <c r="E441" s="56" t="s">
        <v>3415</v>
      </c>
      <c r="F441" s="56" t="s">
        <v>900</v>
      </c>
      <c r="G441" s="56">
        <v>24</v>
      </c>
      <c r="H441" s="56">
        <v>0</v>
      </c>
      <c r="I441" s="56" t="s">
        <v>811</v>
      </c>
      <c r="J441" s="56" t="s">
        <v>38</v>
      </c>
    </row>
    <row r="442" spans="1:10" ht="12.75" customHeight="1" x14ac:dyDescent="0.3">
      <c r="A442" s="397" t="s">
        <v>474</v>
      </c>
      <c r="B442" s="423">
        <v>8</v>
      </c>
      <c r="C442" s="397" t="s">
        <v>475</v>
      </c>
      <c r="D442" s="397" t="s">
        <v>6445</v>
      </c>
      <c r="E442" s="56" t="s">
        <v>3416</v>
      </c>
      <c r="F442" s="56" t="s">
        <v>900</v>
      </c>
      <c r="G442" s="56">
        <v>50.5</v>
      </c>
      <c r="H442" s="56">
        <v>0</v>
      </c>
      <c r="I442" s="56" t="s">
        <v>811</v>
      </c>
      <c r="J442" s="56" t="s">
        <v>38</v>
      </c>
    </row>
    <row r="443" spans="1:10" ht="12.75" customHeight="1" x14ac:dyDescent="0.3">
      <c r="A443" s="397" t="s">
        <v>474</v>
      </c>
      <c r="B443" s="423">
        <v>9</v>
      </c>
      <c r="C443" s="397" t="s">
        <v>475</v>
      </c>
      <c r="D443" s="397" t="s">
        <v>6446</v>
      </c>
      <c r="E443" s="56" t="s">
        <v>3417</v>
      </c>
      <c r="F443" s="56" t="s">
        <v>900</v>
      </c>
      <c r="G443" s="56">
        <v>21.5</v>
      </c>
      <c r="H443" s="56">
        <v>0</v>
      </c>
      <c r="I443" s="56" t="s">
        <v>811</v>
      </c>
      <c r="J443" s="56" t="s">
        <v>38</v>
      </c>
    </row>
    <row r="444" spans="1:10" ht="12.75" customHeight="1" x14ac:dyDescent="0.3">
      <c r="A444" s="397" t="s">
        <v>474</v>
      </c>
      <c r="B444" s="423">
        <v>10</v>
      </c>
      <c r="C444" s="397" t="s">
        <v>475</v>
      </c>
      <c r="D444" s="397" t="s">
        <v>6447</v>
      </c>
      <c r="E444" s="56" t="s">
        <v>1805</v>
      </c>
      <c r="F444" s="56" t="s">
        <v>900</v>
      </c>
      <c r="G444" s="56">
        <v>30</v>
      </c>
      <c r="H444" s="56">
        <v>0</v>
      </c>
      <c r="I444" s="56" t="s">
        <v>811</v>
      </c>
      <c r="J444" s="56" t="s">
        <v>38</v>
      </c>
    </row>
    <row r="445" spans="1:10" ht="12.75" customHeight="1" x14ac:dyDescent="0.3">
      <c r="A445" s="397" t="s">
        <v>474</v>
      </c>
      <c r="B445" s="423">
        <v>11</v>
      </c>
      <c r="C445" s="397" t="s">
        <v>475</v>
      </c>
      <c r="D445" s="397" t="s">
        <v>6448</v>
      </c>
      <c r="E445" s="56" t="s">
        <v>3418</v>
      </c>
      <c r="F445" s="56" t="s">
        <v>900</v>
      </c>
      <c r="G445" s="56">
        <v>66</v>
      </c>
      <c r="H445" s="56">
        <v>0</v>
      </c>
      <c r="I445" s="56" t="s">
        <v>811</v>
      </c>
      <c r="J445" s="56" t="s">
        <v>38</v>
      </c>
    </row>
    <row r="446" spans="1:10" ht="12.75" customHeight="1" x14ac:dyDescent="0.3">
      <c r="A446" s="397" t="s">
        <v>474</v>
      </c>
      <c r="B446" s="423">
        <v>12</v>
      </c>
      <c r="C446" s="397" t="s">
        <v>475</v>
      </c>
      <c r="D446" s="397" t="s">
        <v>6449</v>
      </c>
      <c r="E446" s="56" t="s">
        <v>3419</v>
      </c>
      <c r="F446" s="56" t="s">
        <v>901</v>
      </c>
      <c r="G446" s="56">
        <v>34.5</v>
      </c>
      <c r="H446" s="56">
        <v>0</v>
      </c>
      <c r="I446" s="56" t="s">
        <v>811</v>
      </c>
      <c r="J446" s="56" t="s">
        <v>38</v>
      </c>
    </row>
    <row r="447" spans="1:10" ht="12.75" customHeight="1" x14ac:dyDescent="0.3">
      <c r="A447" s="397" t="s">
        <v>474</v>
      </c>
      <c r="B447" s="423">
        <v>13</v>
      </c>
      <c r="C447" s="397" t="s">
        <v>475</v>
      </c>
      <c r="D447" s="397" t="s">
        <v>6450</v>
      </c>
      <c r="E447" s="56" t="s">
        <v>3420</v>
      </c>
      <c r="F447" s="56" t="s">
        <v>900</v>
      </c>
      <c r="G447" s="56">
        <v>18.5</v>
      </c>
      <c r="H447" s="56">
        <v>23.5</v>
      </c>
      <c r="I447" s="56" t="s">
        <v>811</v>
      </c>
      <c r="J447" s="56" t="s">
        <v>38</v>
      </c>
    </row>
    <row r="448" spans="1:10" ht="12.75" customHeight="1" x14ac:dyDescent="0.3">
      <c r="A448" s="397" t="s">
        <v>474</v>
      </c>
      <c r="B448" s="423">
        <v>14</v>
      </c>
      <c r="C448" s="397" t="s">
        <v>475</v>
      </c>
      <c r="D448" s="397" t="s">
        <v>6451</v>
      </c>
      <c r="E448" s="56" t="s">
        <v>3421</v>
      </c>
      <c r="F448" s="56" t="s">
        <v>900</v>
      </c>
      <c r="G448" s="56">
        <v>18.5</v>
      </c>
      <c r="H448" s="56">
        <v>0</v>
      </c>
      <c r="I448" s="56" t="s">
        <v>811</v>
      </c>
      <c r="J448" s="56" t="s">
        <v>38</v>
      </c>
    </row>
    <row r="449" spans="1:10" ht="12.75" customHeight="1" x14ac:dyDescent="0.3">
      <c r="A449" s="397" t="s">
        <v>474</v>
      </c>
      <c r="B449" s="423">
        <v>15</v>
      </c>
      <c r="C449" s="397" t="s">
        <v>475</v>
      </c>
      <c r="D449" s="397" t="s">
        <v>6452</v>
      </c>
      <c r="E449" s="56" t="s">
        <v>3422</v>
      </c>
      <c r="F449" s="56" t="s">
        <v>900</v>
      </c>
      <c r="G449" s="56">
        <v>25</v>
      </c>
      <c r="H449" s="56">
        <v>0</v>
      </c>
      <c r="I449" s="56" t="s">
        <v>811</v>
      </c>
      <c r="J449" s="56" t="s">
        <v>38</v>
      </c>
    </row>
    <row r="450" spans="1:10" ht="12.75" customHeight="1" x14ac:dyDescent="0.3">
      <c r="A450" s="397" t="s">
        <v>474</v>
      </c>
      <c r="B450" s="423">
        <v>16</v>
      </c>
      <c r="C450" s="397" t="s">
        <v>475</v>
      </c>
      <c r="D450" s="397" t="s">
        <v>6453</v>
      </c>
      <c r="E450" s="56" t="s">
        <v>3423</v>
      </c>
      <c r="F450" s="56" t="s">
        <v>900</v>
      </c>
      <c r="G450" s="56">
        <v>49</v>
      </c>
      <c r="H450" s="56">
        <v>0</v>
      </c>
      <c r="I450" s="56" t="s">
        <v>811</v>
      </c>
      <c r="J450" s="56" t="s">
        <v>39</v>
      </c>
    </row>
    <row r="451" spans="1:10" ht="12.75" customHeight="1" x14ac:dyDescent="0.3">
      <c r="A451" s="397" t="s">
        <v>474</v>
      </c>
      <c r="B451" s="423">
        <v>17</v>
      </c>
      <c r="C451" s="397" t="s">
        <v>475</v>
      </c>
      <c r="D451" s="397" t="s">
        <v>6454</v>
      </c>
      <c r="E451" s="56" t="s">
        <v>6455</v>
      </c>
      <c r="F451" s="56" t="s">
        <v>900</v>
      </c>
      <c r="G451" s="56">
        <v>38.5</v>
      </c>
      <c r="H451" s="56">
        <v>0</v>
      </c>
      <c r="I451" s="56" t="s">
        <v>811</v>
      </c>
      <c r="J451" s="56" t="s">
        <v>39</v>
      </c>
    </row>
    <row r="452" spans="1:10" ht="12.75" customHeight="1" x14ac:dyDescent="0.3">
      <c r="A452" s="397" t="s">
        <v>568</v>
      </c>
      <c r="B452" s="423">
        <v>1</v>
      </c>
      <c r="C452" s="397" t="s">
        <v>569</v>
      </c>
      <c r="D452" s="397" t="s">
        <v>6355</v>
      </c>
      <c r="E452" s="56" t="s">
        <v>3361</v>
      </c>
      <c r="F452" s="56" t="s">
        <v>900</v>
      </c>
      <c r="G452" s="56">
        <v>60</v>
      </c>
      <c r="H452" s="56">
        <v>0</v>
      </c>
      <c r="I452" s="56" t="s">
        <v>6476</v>
      </c>
      <c r="J452" s="56" t="s">
        <v>38</v>
      </c>
    </row>
    <row r="453" spans="1:10" ht="12.75" customHeight="1" x14ac:dyDescent="0.3">
      <c r="A453" s="397" t="s">
        <v>568</v>
      </c>
      <c r="B453" s="423">
        <v>2</v>
      </c>
      <c r="C453" s="397" t="s">
        <v>569</v>
      </c>
      <c r="D453" s="397" t="s">
        <v>6356</v>
      </c>
      <c r="E453" s="56" t="s">
        <v>3362</v>
      </c>
      <c r="F453" s="56" t="s">
        <v>900</v>
      </c>
      <c r="G453" s="56">
        <v>53.5</v>
      </c>
      <c r="H453" s="56">
        <v>0</v>
      </c>
      <c r="I453" s="56" t="s">
        <v>6476</v>
      </c>
      <c r="J453" s="56" t="s">
        <v>38</v>
      </c>
    </row>
    <row r="454" spans="1:10" ht="12.75" customHeight="1" x14ac:dyDescent="0.3">
      <c r="A454" s="397" t="s">
        <v>568</v>
      </c>
      <c r="B454" s="423">
        <v>3</v>
      </c>
      <c r="C454" s="397" t="s">
        <v>569</v>
      </c>
      <c r="D454" s="397" t="s">
        <v>6357</v>
      </c>
      <c r="E454" s="56" t="s">
        <v>3363</v>
      </c>
      <c r="F454" s="56" t="s">
        <v>900</v>
      </c>
      <c r="G454" s="56">
        <v>26</v>
      </c>
      <c r="H454" s="56">
        <v>0</v>
      </c>
      <c r="I454" s="56" t="s">
        <v>6476</v>
      </c>
      <c r="J454" s="56" t="s">
        <v>38</v>
      </c>
    </row>
    <row r="455" spans="1:10" ht="12.75" customHeight="1" x14ac:dyDescent="0.3">
      <c r="A455" s="397" t="s">
        <v>568</v>
      </c>
      <c r="B455" s="423">
        <v>4</v>
      </c>
      <c r="C455" s="397" t="s">
        <v>569</v>
      </c>
      <c r="D455" s="397" t="s">
        <v>6358</v>
      </c>
      <c r="E455" s="56" t="s">
        <v>3364</v>
      </c>
      <c r="F455" s="56" t="s">
        <v>900</v>
      </c>
      <c r="G455" s="56">
        <v>29.5</v>
      </c>
      <c r="H455" s="56">
        <v>0</v>
      </c>
      <c r="I455" s="56" t="s">
        <v>6476</v>
      </c>
      <c r="J455" s="56" t="s">
        <v>38</v>
      </c>
    </row>
    <row r="456" spans="1:10" ht="12.75" customHeight="1" x14ac:dyDescent="0.3">
      <c r="A456" s="397" t="s">
        <v>568</v>
      </c>
      <c r="B456" s="423">
        <v>5</v>
      </c>
      <c r="C456" s="397" t="s">
        <v>569</v>
      </c>
      <c r="D456" s="397" t="s">
        <v>6359</v>
      </c>
      <c r="E456" s="56" t="s">
        <v>3365</v>
      </c>
      <c r="F456" s="56" t="s">
        <v>900</v>
      </c>
      <c r="G456" s="56">
        <v>30</v>
      </c>
      <c r="H456" s="56">
        <v>0</v>
      </c>
      <c r="I456" s="56" t="s">
        <v>6476</v>
      </c>
      <c r="J456" s="56" t="s">
        <v>38</v>
      </c>
    </row>
    <row r="457" spans="1:10" ht="12.75" customHeight="1" x14ac:dyDescent="0.3">
      <c r="A457" s="397" t="s">
        <v>568</v>
      </c>
      <c r="B457" s="423">
        <v>6</v>
      </c>
      <c r="C457" s="397" t="s">
        <v>569</v>
      </c>
      <c r="D457" s="397" t="s">
        <v>6360</v>
      </c>
      <c r="E457" s="56" t="s">
        <v>3366</v>
      </c>
      <c r="F457" s="56" t="s">
        <v>900</v>
      </c>
      <c r="G457" s="56">
        <v>45</v>
      </c>
      <c r="H457" s="56">
        <v>0</v>
      </c>
      <c r="I457" s="56" t="s">
        <v>6476</v>
      </c>
      <c r="J457" s="56" t="s">
        <v>38</v>
      </c>
    </row>
    <row r="458" spans="1:10" ht="12.75" customHeight="1" x14ac:dyDescent="0.3">
      <c r="A458" s="397" t="s">
        <v>568</v>
      </c>
      <c r="B458" s="423">
        <v>7</v>
      </c>
      <c r="C458" s="397" t="s">
        <v>569</v>
      </c>
      <c r="D458" s="397" t="s">
        <v>6361</v>
      </c>
      <c r="E458" s="56" t="s">
        <v>3367</v>
      </c>
      <c r="F458" s="56" t="s">
        <v>900</v>
      </c>
      <c r="G458" s="56">
        <v>26</v>
      </c>
      <c r="H458" s="56">
        <v>0</v>
      </c>
      <c r="I458" s="56" t="s">
        <v>6476</v>
      </c>
      <c r="J458" s="56" t="s">
        <v>38</v>
      </c>
    </row>
    <row r="459" spans="1:10" ht="12.75" customHeight="1" x14ac:dyDescent="0.3">
      <c r="A459" s="397" t="s">
        <v>568</v>
      </c>
      <c r="B459" s="423">
        <v>8</v>
      </c>
      <c r="C459" s="397" t="s">
        <v>569</v>
      </c>
      <c r="D459" s="397" t="s">
        <v>6362</v>
      </c>
      <c r="E459" s="56" t="s">
        <v>3368</v>
      </c>
      <c r="F459" s="56" t="s">
        <v>900</v>
      </c>
      <c r="G459" s="56">
        <v>36.5</v>
      </c>
      <c r="H459" s="56">
        <v>0</v>
      </c>
      <c r="I459" s="56" t="s">
        <v>6476</v>
      </c>
      <c r="J459" s="56" t="s">
        <v>38</v>
      </c>
    </row>
    <row r="460" spans="1:10" ht="12.75" customHeight="1" x14ac:dyDescent="0.3">
      <c r="A460" s="397" t="s">
        <v>568</v>
      </c>
      <c r="B460" s="423">
        <v>9</v>
      </c>
      <c r="C460" s="397" t="s">
        <v>569</v>
      </c>
      <c r="D460" s="397" t="s">
        <v>6363</v>
      </c>
      <c r="E460" s="56" t="s">
        <v>3369</v>
      </c>
      <c r="F460" s="56" t="s">
        <v>900</v>
      </c>
      <c r="G460" s="56">
        <v>17</v>
      </c>
      <c r="H460" s="56">
        <v>0</v>
      </c>
      <c r="I460" s="56" t="s">
        <v>6476</v>
      </c>
      <c r="J460" s="56" t="s">
        <v>38</v>
      </c>
    </row>
    <row r="461" spans="1:10" ht="12.75" customHeight="1" x14ac:dyDescent="0.3">
      <c r="A461" s="397" t="s">
        <v>568</v>
      </c>
      <c r="B461" s="423">
        <v>10</v>
      </c>
      <c r="C461" s="397" t="s">
        <v>569</v>
      </c>
      <c r="D461" s="397" t="s">
        <v>6364</v>
      </c>
      <c r="E461" s="56" t="s">
        <v>3370</v>
      </c>
      <c r="F461" s="56" t="s">
        <v>900</v>
      </c>
      <c r="G461" s="56">
        <v>26</v>
      </c>
      <c r="H461" s="56">
        <v>0</v>
      </c>
      <c r="I461" s="56" t="s">
        <v>6476</v>
      </c>
      <c r="J461" s="56" t="s">
        <v>38</v>
      </c>
    </row>
    <row r="462" spans="1:10" ht="12.75" customHeight="1" x14ac:dyDescent="0.3">
      <c r="A462" s="397" t="s">
        <v>568</v>
      </c>
      <c r="B462" s="423">
        <v>11</v>
      </c>
      <c r="C462" s="397" t="s">
        <v>569</v>
      </c>
      <c r="D462" s="397" t="s">
        <v>6365</v>
      </c>
      <c r="E462" s="56" t="s">
        <v>3371</v>
      </c>
      <c r="F462" s="56" t="s">
        <v>900</v>
      </c>
      <c r="G462" s="56">
        <v>20</v>
      </c>
      <c r="H462" s="56">
        <v>0</v>
      </c>
      <c r="I462" s="56" t="s">
        <v>6476</v>
      </c>
      <c r="J462" s="56" t="s">
        <v>38</v>
      </c>
    </row>
    <row r="463" spans="1:10" ht="12.75" customHeight="1" x14ac:dyDescent="0.3">
      <c r="A463" s="397" t="s">
        <v>568</v>
      </c>
      <c r="B463" s="423">
        <v>12</v>
      </c>
      <c r="C463" s="397" t="s">
        <v>569</v>
      </c>
      <c r="D463" s="397" t="s">
        <v>6366</v>
      </c>
      <c r="E463" s="56" t="s">
        <v>3372</v>
      </c>
      <c r="F463" s="56" t="s">
        <v>900</v>
      </c>
      <c r="G463" s="56">
        <v>26</v>
      </c>
      <c r="H463" s="56">
        <v>0</v>
      </c>
      <c r="I463" s="56" t="s">
        <v>6476</v>
      </c>
      <c r="J463" s="56" t="s">
        <v>38</v>
      </c>
    </row>
    <row r="464" spans="1:10" ht="12.75" customHeight="1" x14ac:dyDescent="0.3">
      <c r="A464" s="397" t="s">
        <v>568</v>
      </c>
      <c r="B464" s="423">
        <v>13</v>
      </c>
      <c r="C464" s="397" t="s">
        <v>569</v>
      </c>
      <c r="D464" s="397" t="s">
        <v>6931</v>
      </c>
      <c r="E464" s="56" t="s">
        <v>3373</v>
      </c>
      <c r="F464" s="56" t="s">
        <v>900</v>
      </c>
      <c r="G464" s="56">
        <v>6</v>
      </c>
      <c r="H464" s="56">
        <v>0</v>
      </c>
      <c r="I464" s="56" t="s">
        <v>6476</v>
      </c>
      <c r="J464" s="56" t="s">
        <v>38</v>
      </c>
    </row>
    <row r="465" spans="1:10" ht="12.75" customHeight="1" x14ac:dyDescent="0.3">
      <c r="A465" s="397" t="s">
        <v>568</v>
      </c>
      <c r="B465" s="423">
        <v>14</v>
      </c>
      <c r="C465" s="397" t="s">
        <v>569</v>
      </c>
      <c r="D465" s="397" t="s">
        <v>6932</v>
      </c>
      <c r="E465" s="56" t="s">
        <v>3374</v>
      </c>
      <c r="F465" s="56" t="s">
        <v>900</v>
      </c>
      <c r="G465" s="56">
        <v>8</v>
      </c>
      <c r="H465" s="56">
        <v>0</v>
      </c>
      <c r="I465" s="56" t="s">
        <v>6476</v>
      </c>
      <c r="J465" s="56" t="s">
        <v>38</v>
      </c>
    </row>
    <row r="466" spans="1:10" ht="12.75" customHeight="1" x14ac:dyDescent="0.3">
      <c r="A466" s="397" t="s">
        <v>568</v>
      </c>
      <c r="B466" s="423">
        <v>15</v>
      </c>
      <c r="C466" s="397" t="s">
        <v>569</v>
      </c>
      <c r="D466" s="397" t="s">
        <v>6933</v>
      </c>
      <c r="E466" s="56" t="s">
        <v>6370</v>
      </c>
      <c r="F466" s="56" t="s">
        <v>900</v>
      </c>
      <c r="G466" s="56">
        <v>6</v>
      </c>
      <c r="H466" s="56">
        <v>0</v>
      </c>
      <c r="I466" s="56" t="s">
        <v>6476</v>
      </c>
      <c r="J466" s="56" t="s">
        <v>38</v>
      </c>
    </row>
    <row r="467" spans="1:10" ht="12.75" customHeight="1" x14ac:dyDescent="0.3">
      <c r="A467" s="397" t="s">
        <v>568</v>
      </c>
      <c r="B467" s="423">
        <v>16</v>
      </c>
      <c r="C467" s="397" t="s">
        <v>569</v>
      </c>
      <c r="D467" s="397" t="s">
        <v>6367</v>
      </c>
      <c r="E467" s="56" t="s">
        <v>6371</v>
      </c>
      <c r="F467" s="56" t="s">
        <v>900</v>
      </c>
      <c r="G467" s="56">
        <v>8</v>
      </c>
      <c r="H467" s="56">
        <v>0</v>
      </c>
      <c r="I467" s="56" t="s">
        <v>6476</v>
      </c>
      <c r="J467" s="56" t="s">
        <v>38</v>
      </c>
    </row>
    <row r="468" spans="1:10" ht="12.75" customHeight="1" x14ac:dyDescent="0.3">
      <c r="A468" s="397" t="s">
        <v>568</v>
      </c>
      <c r="B468" s="423">
        <v>17</v>
      </c>
      <c r="C468" s="397" t="s">
        <v>569</v>
      </c>
      <c r="D468" s="397" t="s">
        <v>6368</v>
      </c>
      <c r="E468" s="56" t="s">
        <v>6372</v>
      </c>
      <c r="F468" s="56" t="s">
        <v>900</v>
      </c>
      <c r="G468" s="56">
        <v>17</v>
      </c>
      <c r="H468" s="56">
        <v>0</v>
      </c>
      <c r="I468" s="56" t="s">
        <v>6476</v>
      </c>
      <c r="J468" s="56" t="s">
        <v>38</v>
      </c>
    </row>
    <row r="469" spans="1:10" ht="12.75" customHeight="1" x14ac:dyDescent="0.3">
      <c r="A469" s="397" t="s">
        <v>568</v>
      </c>
      <c r="B469" s="423">
        <v>18</v>
      </c>
      <c r="C469" s="397" t="s">
        <v>569</v>
      </c>
      <c r="D469" s="397" t="s">
        <v>6369</v>
      </c>
      <c r="E469" s="56" t="s">
        <v>2088</v>
      </c>
      <c r="F469" s="56" t="s">
        <v>901</v>
      </c>
      <c r="G469" s="56">
        <v>20</v>
      </c>
      <c r="H469" s="56">
        <v>0</v>
      </c>
      <c r="I469" s="56" t="s">
        <v>6476</v>
      </c>
      <c r="J469" s="56" t="s">
        <v>38</v>
      </c>
    </row>
    <row r="470" spans="1:10" ht="12.75" customHeight="1" x14ac:dyDescent="0.3">
      <c r="A470" s="397" t="s">
        <v>565</v>
      </c>
      <c r="B470" s="423">
        <v>1</v>
      </c>
      <c r="C470" s="397" t="s">
        <v>268</v>
      </c>
      <c r="D470" s="397" t="s">
        <v>6195</v>
      </c>
      <c r="E470" s="56" t="s">
        <v>1676</v>
      </c>
      <c r="F470" s="56" t="s">
        <v>900</v>
      </c>
      <c r="G470" s="56">
        <v>27.5</v>
      </c>
      <c r="H470" s="56">
        <v>0</v>
      </c>
      <c r="I470" s="56" t="s">
        <v>811</v>
      </c>
      <c r="J470" s="56" t="s">
        <v>38</v>
      </c>
    </row>
    <row r="471" spans="1:10" ht="12.75" customHeight="1" x14ac:dyDescent="0.3">
      <c r="A471" s="397" t="s">
        <v>565</v>
      </c>
      <c r="B471" s="423">
        <v>2</v>
      </c>
      <c r="C471" s="397" t="s">
        <v>268</v>
      </c>
      <c r="D471" s="397" t="s">
        <v>6196</v>
      </c>
      <c r="E471" s="56" t="s">
        <v>3188</v>
      </c>
      <c r="F471" s="56" t="s">
        <v>900</v>
      </c>
      <c r="G471" s="56">
        <v>41</v>
      </c>
      <c r="H471" s="56">
        <v>0</v>
      </c>
      <c r="I471" s="56" t="s">
        <v>811</v>
      </c>
      <c r="J471" s="56" t="s">
        <v>38</v>
      </c>
    </row>
    <row r="472" spans="1:10" ht="12.75" customHeight="1" x14ac:dyDescent="0.3">
      <c r="A472" s="397" t="s">
        <v>565</v>
      </c>
      <c r="B472" s="423">
        <v>3</v>
      </c>
      <c r="C472" s="397" t="s">
        <v>268</v>
      </c>
      <c r="D472" s="397" t="s">
        <v>6197</v>
      </c>
      <c r="E472" s="56" t="s">
        <v>3189</v>
      </c>
      <c r="F472" s="56" t="s">
        <v>900</v>
      </c>
      <c r="G472" s="56">
        <v>27.5</v>
      </c>
      <c r="H472" s="56">
        <v>0</v>
      </c>
      <c r="I472" s="56" t="s">
        <v>811</v>
      </c>
      <c r="J472" s="56" t="s">
        <v>38</v>
      </c>
    </row>
    <row r="473" spans="1:10" ht="12.75" customHeight="1" x14ac:dyDescent="0.3">
      <c r="A473" s="397" t="s">
        <v>565</v>
      </c>
      <c r="B473" s="423">
        <v>4</v>
      </c>
      <c r="C473" s="397" t="s">
        <v>268</v>
      </c>
      <c r="D473" s="397" t="s">
        <v>6198</v>
      </c>
      <c r="E473" s="56" t="s">
        <v>3190</v>
      </c>
      <c r="F473" s="56" t="s">
        <v>900</v>
      </c>
      <c r="G473" s="56">
        <v>12</v>
      </c>
      <c r="H473" s="56">
        <v>0</v>
      </c>
      <c r="I473" s="56" t="s">
        <v>810</v>
      </c>
      <c r="J473" s="56" t="s">
        <v>39</v>
      </c>
    </row>
    <row r="474" spans="1:10" ht="12.75" customHeight="1" x14ac:dyDescent="0.3">
      <c r="A474" s="397" t="s">
        <v>565</v>
      </c>
      <c r="B474" s="423">
        <v>5</v>
      </c>
      <c r="C474" s="397" t="s">
        <v>268</v>
      </c>
      <c r="D474" s="397" t="s">
        <v>6199</v>
      </c>
      <c r="E474" s="56" t="s">
        <v>3191</v>
      </c>
      <c r="F474" s="56" t="s">
        <v>900</v>
      </c>
      <c r="G474" s="56">
        <v>33</v>
      </c>
      <c r="H474" s="56">
        <v>0</v>
      </c>
      <c r="I474" s="56" t="s">
        <v>811</v>
      </c>
      <c r="J474" s="56" t="s">
        <v>38</v>
      </c>
    </row>
    <row r="475" spans="1:10" ht="12.75" customHeight="1" x14ac:dyDescent="0.3">
      <c r="A475" s="397" t="s">
        <v>565</v>
      </c>
      <c r="B475" s="423">
        <v>6</v>
      </c>
      <c r="C475" s="397" t="s">
        <v>268</v>
      </c>
      <c r="D475" s="397" t="s">
        <v>6200</v>
      </c>
      <c r="E475" s="56" t="s">
        <v>3192</v>
      </c>
      <c r="F475" s="56" t="s">
        <v>900</v>
      </c>
      <c r="G475" s="56">
        <v>57</v>
      </c>
      <c r="H475" s="56">
        <v>43</v>
      </c>
      <c r="I475" s="56" t="s">
        <v>811</v>
      </c>
      <c r="J475" s="56" t="s">
        <v>38</v>
      </c>
    </row>
    <row r="476" spans="1:10" ht="12.75" customHeight="1" x14ac:dyDescent="0.3">
      <c r="A476" s="397" t="s">
        <v>565</v>
      </c>
      <c r="B476" s="423">
        <v>7</v>
      </c>
      <c r="C476" s="397" t="s">
        <v>268</v>
      </c>
      <c r="D476" s="397" t="s">
        <v>6201</v>
      </c>
      <c r="E476" s="56" t="s">
        <v>3193</v>
      </c>
      <c r="F476" s="56" t="s">
        <v>900</v>
      </c>
      <c r="G476" s="56">
        <v>28.5</v>
      </c>
      <c r="H476" s="56">
        <v>0</v>
      </c>
      <c r="I476" s="56" t="s">
        <v>811</v>
      </c>
      <c r="J476" s="56" t="s">
        <v>38</v>
      </c>
    </row>
    <row r="477" spans="1:10" ht="12.75" customHeight="1" x14ac:dyDescent="0.3">
      <c r="A477" s="397" t="s">
        <v>565</v>
      </c>
      <c r="B477" s="423">
        <v>8</v>
      </c>
      <c r="C477" s="397" t="s">
        <v>268</v>
      </c>
      <c r="D477" s="397" t="s">
        <v>6202</v>
      </c>
      <c r="E477" s="56" t="s">
        <v>3194</v>
      </c>
      <c r="F477" s="56" t="s">
        <v>900</v>
      </c>
      <c r="G477" s="56">
        <v>28.5</v>
      </c>
      <c r="H477" s="56">
        <v>0</v>
      </c>
      <c r="I477" s="56" t="s">
        <v>811</v>
      </c>
      <c r="J477" s="56" t="s">
        <v>38</v>
      </c>
    </row>
    <row r="478" spans="1:10" ht="12.75" customHeight="1" x14ac:dyDescent="0.3">
      <c r="A478" s="397" t="s">
        <v>565</v>
      </c>
      <c r="B478" s="423">
        <v>9</v>
      </c>
      <c r="C478" s="397" t="s">
        <v>268</v>
      </c>
      <c r="D478" s="397" t="s">
        <v>6203</v>
      </c>
      <c r="E478" s="56" t="s">
        <v>3195</v>
      </c>
      <c r="F478" s="56" t="s">
        <v>900</v>
      </c>
      <c r="G478" s="56">
        <v>33.5</v>
      </c>
      <c r="H478" s="56">
        <v>0</v>
      </c>
      <c r="I478" s="56" t="s">
        <v>811</v>
      </c>
      <c r="J478" s="56" t="s">
        <v>38</v>
      </c>
    </row>
    <row r="479" spans="1:10" ht="12.75" customHeight="1" x14ac:dyDescent="0.3">
      <c r="A479" s="397" t="s">
        <v>565</v>
      </c>
      <c r="B479" s="423">
        <v>10</v>
      </c>
      <c r="C479" s="397" t="s">
        <v>268</v>
      </c>
      <c r="D479" s="397" t="s">
        <v>6204</v>
      </c>
      <c r="E479" s="56" t="s">
        <v>3196</v>
      </c>
      <c r="F479" s="56" t="s">
        <v>900</v>
      </c>
      <c r="G479" s="56">
        <v>29.5</v>
      </c>
      <c r="H479" s="56">
        <v>0</v>
      </c>
      <c r="I479" s="56" t="s">
        <v>811</v>
      </c>
      <c r="J479" s="56" t="s">
        <v>38</v>
      </c>
    </row>
    <row r="480" spans="1:10" ht="12.75" customHeight="1" x14ac:dyDescent="0.3">
      <c r="A480" s="397" t="s">
        <v>565</v>
      </c>
      <c r="B480" s="423">
        <v>11</v>
      </c>
      <c r="C480" s="397" t="s">
        <v>268</v>
      </c>
      <c r="D480" s="397" t="s">
        <v>6205</v>
      </c>
      <c r="E480" s="56" t="s">
        <v>3197</v>
      </c>
      <c r="F480" s="56" t="s">
        <v>900</v>
      </c>
      <c r="G480" s="56">
        <v>23.5</v>
      </c>
      <c r="H480" s="56">
        <v>0</v>
      </c>
      <c r="I480" s="56" t="s">
        <v>811</v>
      </c>
      <c r="J480" s="56" t="s">
        <v>38</v>
      </c>
    </row>
    <row r="481" spans="1:10" ht="12.75" customHeight="1" x14ac:dyDescent="0.3">
      <c r="A481" s="397" t="s">
        <v>565</v>
      </c>
      <c r="B481" s="423">
        <v>12</v>
      </c>
      <c r="C481" s="397" t="s">
        <v>268</v>
      </c>
      <c r="D481" s="397" t="s">
        <v>6206</v>
      </c>
      <c r="E481" s="56" t="s">
        <v>3198</v>
      </c>
      <c r="F481" s="56" t="s">
        <v>900</v>
      </c>
      <c r="G481" s="56">
        <v>44.5</v>
      </c>
      <c r="H481" s="56">
        <v>0</v>
      </c>
      <c r="I481" s="56" t="s">
        <v>811</v>
      </c>
      <c r="J481" s="56" t="s">
        <v>38</v>
      </c>
    </row>
    <row r="482" spans="1:10" ht="12.75" customHeight="1" x14ac:dyDescent="0.3">
      <c r="A482" s="397" t="s">
        <v>565</v>
      </c>
      <c r="B482" s="423">
        <v>13</v>
      </c>
      <c r="C482" s="397" t="s">
        <v>268</v>
      </c>
      <c r="D482" s="397" t="s">
        <v>6689</v>
      </c>
      <c r="E482" s="56" t="s">
        <v>6690</v>
      </c>
      <c r="F482" s="56" t="s">
        <v>900</v>
      </c>
      <c r="G482" s="56">
        <v>104.5</v>
      </c>
      <c r="H482" s="56">
        <v>0</v>
      </c>
      <c r="I482" s="56" t="s">
        <v>811</v>
      </c>
      <c r="J482" s="56" t="s">
        <v>38</v>
      </c>
    </row>
    <row r="483" spans="1:10" ht="12.75" customHeight="1" x14ac:dyDescent="0.3">
      <c r="A483" s="397" t="s">
        <v>563</v>
      </c>
      <c r="B483" s="423">
        <v>1</v>
      </c>
      <c r="C483" s="397" t="s">
        <v>564</v>
      </c>
      <c r="D483" s="397" t="s">
        <v>6138</v>
      </c>
      <c r="E483" s="56" t="s">
        <v>3157</v>
      </c>
      <c r="F483" s="56" t="s">
        <v>900</v>
      </c>
      <c r="G483" s="56">
        <v>34</v>
      </c>
      <c r="H483" s="56">
        <v>0</v>
      </c>
      <c r="I483" s="56" t="s">
        <v>6476</v>
      </c>
      <c r="J483" s="56" t="s">
        <v>38</v>
      </c>
    </row>
    <row r="484" spans="1:10" ht="12.75" customHeight="1" x14ac:dyDescent="0.3">
      <c r="A484" s="397" t="s">
        <v>563</v>
      </c>
      <c r="B484" s="423">
        <v>2</v>
      </c>
      <c r="C484" s="397" t="s">
        <v>564</v>
      </c>
      <c r="D484" s="397" t="s">
        <v>6139</v>
      </c>
      <c r="E484" s="56" t="s">
        <v>3158</v>
      </c>
      <c r="F484" s="56" t="s">
        <v>900</v>
      </c>
      <c r="G484" s="56">
        <v>34</v>
      </c>
      <c r="H484" s="56">
        <v>0</v>
      </c>
      <c r="I484" s="56" t="s">
        <v>6476</v>
      </c>
      <c r="J484" s="56" t="s">
        <v>38</v>
      </c>
    </row>
    <row r="485" spans="1:10" ht="12.75" customHeight="1" x14ac:dyDescent="0.3">
      <c r="A485" s="397" t="s">
        <v>563</v>
      </c>
      <c r="B485" s="423">
        <v>3</v>
      </c>
      <c r="C485" s="397" t="s">
        <v>564</v>
      </c>
      <c r="D485" s="397" t="s">
        <v>6140</v>
      </c>
      <c r="E485" s="56" t="s">
        <v>3159</v>
      </c>
      <c r="F485" s="56" t="s">
        <v>900</v>
      </c>
      <c r="G485" s="56">
        <v>42</v>
      </c>
      <c r="H485" s="56">
        <v>0</v>
      </c>
      <c r="I485" s="56" t="s">
        <v>6476</v>
      </c>
      <c r="J485" s="56" t="s">
        <v>38</v>
      </c>
    </row>
    <row r="486" spans="1:10" ht="12.75" customHeight="1" x14ac:dyDescent="0.3">
      <c r="A486" s="397" t="s">
        <v>563</v>
      </c>
      <c r="B486" s="423">
        <v>4</v>
      </c>
      <c r="C486" s="397" t="s">
        <v>564</v>
      </c>
      <c r="D486" s="397" t="s">
        <v>6141</v>
      </c>
      <c r="E486" s="56" t="s">
        <v>3160</v>
      </c>
      <c r="F486" s="56" t="s">
        <v>900</v>
      </c>
      <c r="G486" s="56">
        <v>39</v>
      </c>
      <c r="H486" s="56">
        <v>0</v>
      </c>
      <c r="I486" s="56" t="s">
        <v>6476</v>
      </c>
      <c r="J486" s="56" t="s">
        <v>38</v>
      </c>
    </row>
    <row r="487" spans="1:10" ht="12.75" customHeight="1" x14ac:dyDescent="0.3">
      <c r="A487" s="397" t="s">
        <v>175</v>
      </c>
      <c r="B487" s="423">
        <v>1</v>
      </c>
      <c r="C487" s="397" t="s">
        <v>562</v>
      </c>
      <c r="D487" s="397" t="s">
        <v>6127</v>
      </c>
      <c r="E487" s="56" t="s">
        <v>3146</v>
      </c>
      <c r="F487" s="56" t="s">
        <v>900</v>
      </c>
      <c r="G487" s="56">
        <v>15</v>
      </c>
      <c r="H487" s="56">
        <v>0</v>
      </c>
      <c r="I487" s="56" t="s">
        <v>6476</v>
      </c>
      <c r="J487" s="56" t="s">
        <v>38</v>
      </c>
    </row>
    <row r="488" spans="1:10" ht="12.75" customHeight="1" x14ac:dyDescent="0.3">
      <c r="A488" s="397" t="s">
        <v>175</v>
      </c>
      <c r="B488" s="423">
        <v>2</v>
      </c>
      <c r="C488" s="397" t="s">
        <v>562</v>
      </c>
      <c r="D488" s="397" t="s">
        <v>6128</v>
      </c>
      <c r="E488" s="56" t="s">
        <v>3147</v>
      </c>
      <c r="F488" s="56" t="s">
        <v>900</v>
      </c>
      <c r="G488" s="56">
        <v>35</v>
      </c>
      <c r="H488" s="56">
        <v>3</v>
      </c>
      <c r="I488" s="56" t="s">
        <v>6476</v>
      </c>
      <c r="J488" s="56" t="s">
        <v>38</v>
      </c>
    </row>
    <row r="489" spans="1:10" ht="12.75" customHeight="1" x14ac:dyDescent="0.3">
      <c r="A489" s="397" t="s">
        <v>175</v>
      </c>
      <c r="B489" s="423">
        <v>3</v>
      </c>
      <c r="C489" s="397" t="s">
        <v>562</v>
      </c>
      <c r="D489" s="397" t="s">
        <v>6129</v>
      </c>
      <c r="E489" s="56" t="s">
        <v>3148</v>
      </c>
      <c r="F489" s="56" t="s">
        <v>900</v>
      </c>
      <c r="G489" s="56">
        <v>27</v>
      </c>
      <c r="H489" s="56">
        <v>0</v>
      </c>
      <c r="I489" s="56" t="s">
        <v>6476</v>
      </c>
      <c r="J489" s="56" t="s">
        <v>38</v>
      </c>
    </row>
    <row r="490" spans="1:10" ht="12.75" customHeight="1" x14ac:dyDescent="0.3">
      <c r="A490" s="397" t="s">
        <v>175</v>
      </c>
      <c r="B490" s="423">
        <v>4</v>
      </c>
      <c r="C490" s="397" t="s">
        <v>562</v>
      </c>
      <c r="D490" s="397" t="s">
        <v>6130</v>
      </c>
      <c r="E490" s="56" t="s">
        <v>3149</v>
      </c>
      <c r="F490" s="56" t="s">
        <v>900</v>
      </c>
      <c r="G490" s="56">
        <v>31</v>
      </c>
      <c r="H490" s="56">
        <v>0</v>
      </c>
      <c r="I490" s="56" t="s">
        <v>6476</v>
      </c>
      <c r="J490" s="56" t="s">
        <v>38</v>
      </c>
    </row>
    <row r="491" spans="1:10" ht="12.75" customHeight="1" x14ac:dyDescent="0.3">
      <c r="A491" s="397" t="s">
        <v>175</v>
      </c>
      <c r="B491" s="423">
        <v>5</v>
      </c>
      <c r="C491" s="397" t="s">
        <v>562</v>
      </c>
      <c r="D491" s="397" t="s">
        <v>6131</v>
      </c>
      <c r="E491" s="56" t="s">
        <v>3150</v>
      </c>
      <c r="F491" s="56" t="s">
        <v>900</v>
      </c>
      <c r="G491" s="56">
        <v>38</v>
      </c>
      <c r="H491" s="56">
        <v>0</v>
      </c>
      <c r="I491" s="56" t="s">
        <v>6476</v>
      </c>
      <c r="J491" s="56" t="s">
        <v>38</v>
      </c>
    </row>
    <row r="492" spans="1:10" ht="12.75" customHeight="1" x14ac:dyDescent="0.3">
      <c r="A492" s="397" t="s">
        <v>175</v>
      </c>
      <c r="B492" s="423">
        <v>6</v>
      </c>
      <c r="C492" s="397" t="s">
        <v>562</v>
      </c>
      <c r="D492" s="397" t="s">
        <v>6132</v>
      </c>
      <c r="E492" s="56" t="s">
        <v>3151</v>
      </c>
      <c r="F492" s="56" t="s">
        <v>900</v>
      </c>
      <c r="G492" s="56">
        <v>11</v>
      </c>
      <c r="H492" s="56">
        <v>0</v>
      </c>
      <c r="I492" s="56" t="s">
        <v>6476</v>
      </c>
      <c r="J492" s="56" t="s">
        <v>38</v>
      </c>
    </row>
    <row r="493" spans="1:10" ht="12.75" customHeight="1" x14ac:dyDescent="0.3">
      <c r="A493" s="397" t="s">
        <v>175</v>
      </c>
      <c r="B493" s="423">
        <v>7</v>
      </c>
      <c r="C493" s="397" t="s">
        <v>562</v>
      </c>
      <c r="D493" s="397" t="s">
        <v>6133</v>
      </c>
      <c r="E493" s="56" t="s">
        <v>3152</v>
      </c>
      <c r="F493" s="56" t="s">
        <v>900</v>
      </c>
      <c r="G493" s="56">
        <v>48</v>
      </c>
      <c r="H493" s="56">
        <v>0</v>
      </c>
      <c r="I493" s="56" t="s">
        <v>6476</v>
      </c>
      <c r="J493" s="56" t="s">
        <v>38</v>
      </c>
    </row>
    <row r="494" spans="1:10" ht="12.75" customHeight="1" x14ac:dyDescent="0.3">
      <c r="A494" s="397" t="s">
        <v>175</v>
      </c>
      <c r="B494" s="423">
        <v>8</v>
      </c>
      <c r="C494" s="397" t="s">
        <v>562</v>
      </c>
      <c r="D494" s="397" t="s">
        <v>6134</v>
      </c>
      <c r="E494" s="56" t="s">
        <v>3153</v>
      </c>
      <c r="F494" s="56" t="s">
        <v>900</v>
      </c>
      <c r="G494" s="56">
        <v>15</v>
      </c>
      <c r="H494" s="56">
        <v>0</v>
      </c>
      <c r="I494" s="56" t="s">
        <v>6476</v>
      </c>
      <c r="J494" s="56" t="s">
        <v>38</v>
      </c>
    </row>
    <row r="495" spans="1:10" ht="12.75" customHeight="1" x14ac:dyDescent="0.3">
      <c r="A495" s="397" t="s">
        <v>175</v>
      </c>
      <c r="B495" s="423">
        <v>9</v>
      </c>
      <c r="C495" s="397" t="s">
        <v>562</v>
      </c>
      <c r="D495" s="397" t="s">
        <v>6135</v>
      </c>
      <c r="E495" s="56" t="s">
        <v>3154</v>
      </c>
      <c r="F495" s="56" t="s">
        <v>900</v>
      </c>
      <c r="G495" s="56">
        <v>21</v>
      </c>
      <c r="H495" s="56">
        <v>0</v>
      </c>
      <c r="I495" s="56" t="s">
        <v>6476</v>
      </c>
      <c r="J495" s="56" t="s">
        <v>38</v>
      </c>
    </row>
    <row r="496" spans="1:10" ht="12.75" customHeight="1" x14ac:dyDescent="0.3">
      <c r="A496" s="397" t="s">
        <v>175</v>
      </c>
      <c r="B496" s="423">
        <v>10</v>
      </c>
      <c r="C496" s="397" t="s">
        <v>562</v>
      </c>
      <c r="D496" s="397" t="s">
        <v>6136</v>
      </c>
      <c r="E496" s="56" t="s">
        <v>6137</v>
      </c>
      <c r="F496" s="56" t="s">
        <v>900</v>
      </c>
      <c r="G496" s="56">
        <v>0</v>
      </c>
      <c r="H496" s="56">
        <v>18</v>
      </c>
      <c r="I496" s="56" t="s">
        <v>810</v>
      </c>
      <c r="J496" s="56" t="s">
        <v>38</v>
      </c>
    </row>
    <row r="497" spans="1:10" ht="12.75" customHeight="1" x14ac:dyDescent="0.3">
      <c r="A497" s="397" t="s">
        <v>173</v>
      </c>
      <c r="B497" s="423">
        <v>1</v>
      </c>
      <c r="C497" s="397" t="s">
        <v>174</v>
      </c>
      <c r="D497" s="397" t="s">
        <v>6118</v>
      </c>
      <c r="E497" s="56" t="s">
        <v>6678</v>
      </c>
      <c r="F497" s="56" t="s">
        <v>900</v>
      </c>
      <c r="G497" s="56">
        <v>23</v>
      </c>
      <c r="H497" s="56">
        <v>0</v>
      </c>
      <c r="I497" s="56" t="s">
        <v>810</v>
      </c>
      <c r="J497" s="56" t="s">
        <v>38</v>
      </c>
    </row>
    <row r="498" spans="1:10" ht="12.75" customHeight="1" x14ac:dyDescent="0.3">
      <c r="A498" s="397" t="s">
        <v>173</v>
      </c>
      <c r="B498" s="423">
        <v>2</v>
      </c>
      <c r="C498" s="397" t="s">
        <v>174</v>
      </c>
      <c r="D498" s="397" t="s">
        <v>6119</v>
      </c>
      <c r="E498" s="56" t="s">
        <v>6679</v>
      </c>
      <c r="F498" s="56" t="s">
        <v>900</v>
      </c>
      <c r="G498" s="56">
        <v>32</v>
      </c>
      <c r="H498" s="56">
        <v>0</v>
      </c>
      <c r="I498" s="56" t="s">
        <v>810</v>
      </c>
      <c r="J498" s="56" t="s">
        <v>38</v>
      </c>
    </row>
    <row r="499" spans="1:10" ht="12.75" customHeight="1" x14ac:dyDescent="0.3">
      <c r="A499" s="397" t="s">
        <v>173</v>
      </c>
      <c r="B499" s="423">
        <v>3</v>
      </c>
      <c r="C499" s="397" t="s">
        <v>174</v>
      </c>
      <c r="D499" s="397" t="s">
        <v>6120</v>
      </c>
      <c r="E499" s="56" t="s">
        <v>3143</v>
      </c>
      <c r="F499" s="56" t="s">
        <v>900</v>
      </c>
      <c r="G499" s="56">
        <v>21</v>
      </c>
      <c r="H499" s="56">
        <v>0</v>
      </c>
      <c r="I499" s="56" t="s">
        <v>810</v>
      </c>
      <c r="J499" s="56" t="s">
        <v>38</v>
      </c>
    </row>
    <row r="500" spans="1:10" ht="12.75" customHeight="1" x14ac:dyDescent="0.3">
      <c r="A500" s="397" t="s">
        <v>173</v>
      </c>
      <c r="B500" s="423">
        <v>4</v>
      </c>
      <c r="C500" s="397" t="s">
        <v>174</v>
      </c>
      <c r="D500" s="397" t="s">
        <v>6121</v>
      </c>
      <c r="E500" s="56" t="s">
        <v>3144</v>
      </c>
      <c r="F500" s="56" t="s">
        <v>900</v>
      </c>
      <c r="G500" s="56">
        <v>24</v>
      </c>
      <c r="H500" s="56">
        <v>0</v>
      </c>
      <c r="I500" s="56" t="s">
        <v>6476</v>
      </c>
      <c r="J500" s="56" t="s">
        <v>38</v>
      </c>
    </row>
    <row r="501" spans="1:10" ht="12.75" customHeight="1" x14ac:dyDescent="0.3">
      <c r="A501" s="397" t="s">
        <v>173</v>
      </c>
      <c r="B501" s="423">
        <v>5</v>
      </c>
      <c r="C501" s="397" t="s">
        <v>174</v>
      </c>
      <c r="D501" s="397" t="s">
        <v>6122</v>
      </c>
      <c r="E501" s="56" t="s">
        <v>528</v>
      </c>
      <c r="F501" s="56" t="s">
        <v>900</v>
      </c>
      <c r="G501" s="56">
        <v>24.5</v>
      </c>
      <c r="H501" s="56">
        <v>0</v>
      </c>
      <c r="I501" s="56" t="s">
        <v>6476</v>
      </c>
      <c r="J501" s="56" t="s">
        <v>38</v>
      </c>
    </row>
    <row r="502" spans="1:10" ht="12.75" customHeight="1" x14ac:dyDescent="0.3">
      <c r="A502" s="397" t="s">
        <v>173</v>
      </c>
      <c r="B502" s="423">
        <v>6</v>
      </c>
      <c r="C502" s="397" t="s">
        <v>174</v>
      </c>
      <c r="D502" s="397" t="s">
        <v>6123</v>
      </c>
      <c r="E502" s="56" t="s">
        <v>3145</v>
      </c>
      <c r="F502" s="56" t="s">
        <v>900</v>
      </c>
      <c r="G502" s="56">
        <v>24</v>
      </c>
      <c r="H502" s="56">
        <v>12</v>
      </c>
      <c r="I502" s="56" t="s">
        <v>6476</v>
      </c>
      <c r="J502" s="56" t="s">
        <v>38</v>
      </c>
    </row>
    <row r="503" spans="1:10" ht="12.75" customHeight="1" x14ac:dyDescent="0.3">
      <c r="A503" s="397" t="s">
        <v>173</v>
      </c>
      <c r="B503" s="423">
        <v>7</v>
      </c>
      <c r="C503" s="397" t="s">
        <v>174</v>
      </c>
      <c r="D503" s="397" t="s">
        <v>6124</v>
      </c>
      <c r="E503" s="56" t="s">
        <v>1812</v>
      </c>
      <c r="F503" s="56" t="s">
        <v>900</v>
      </c>
      <c r="G503" s="56">
        <v>35</v>
      </c>
      <c r="H503" s="56">
        <v>0</v>
      </c>
      <c r="I503" s="56" t="s">
        <v>810</v>
      </c>
      <c r="J503" s="56" t="s">
        <v>38</v>
      </c>
    </row>
    <row r="504" spans="1:10" ht="12.75" customHeight="1" x14ac:dyDescent="0.3">
      <c r="A504" s="397" t="s">
        <v>173</v>
      </c>
      <c r="B504" s="423">
        <v>8</v>
      </c>
      <c r="C504" s="397" t="s">
        <v>174</v>
      </c>
      <c r="D504" s="397" t="s">
        <v>6125</v>
      </c>
      <c r="E504" s="56" t="s">
        <v>3324</v>
      </c>
      <c r="F504" s="56" t="s">
        <v>900</v>
      </c>
      <c r="G504" s="56">
        <v>47</v>
      </c>
      <c r="H504" s="56">
        <v>5</v>
      </c>
      <c r="I504" s="56" t="s">
        <v>6476</v>
      </c>
      <c r="J504" s="56" t="s">
        <v>38</v>
      </c>
    </row>
    <row r="505" spans="1:10" ht="12.75" customHeight="1" x14ac:dyDescent="0.3">
      <c r="A505" s="397" t="s">
        <v>173</v>
      </c>
      <c r="B505" s="423">
        <v>9</v>
      </c>
      <c r="C505" s="397" t="s">
        <v>174</v>
      </c>
      <c r="D505" s="397" t="s">
        <v>6126</v>
      </c>
      <c r="E505" s="56" t="s">
        <v>2934</v>
      </c>
      <c r="F505" s="56" t="s">
        <v>900</v>
      </c>
      <c r="G505" s="56">
        <v>31</v>
      </c>
      <c r="H505" s="56">
        <v>69</v>
      </c>
      <c r="I505" s="56" t="s">
        <v>6476</v>
      </c>
      <c r="J505" s="56" t="s">
        <v>38</v>
      </c>
    </row>
    <row r="506" spans="1:10" ht="12.75" customHeight="1" x14ac:dyDescent="0.3">
      <c r="A506" s="397" t="s">
        <v>375</v>
      </c>
      <c r="B506" s="423">
        <v>1</v>
      </c>
      <c r="C506" s="397" t="s">
        <v>376</v>
      </c>
      <c r="D506" s="397" t="s">
        <v>5954</v>
      </c>
      <c r="E506" s="56" t="s">
        <v>3060</v>
      </c>
      <c r="F506" s="56" t="s">
        <v>900</v>
      </c>
      <c r="G506" s="56">
        <v>35.5</v>
      </c>
      <c r="H506" s="56">
        <v>0</v>
      </c>
      <c r="I506" s="56" t="s">
        <v>6476</v>
      </c>
      <c r="J506" s="56" t="s">
        <v>38</v>
      </c>
    </row>
    <row r="507" spans="1:10" ht="12.75" customHeight="1" x14ac:dyDescent="0.3">
      <c r="A507" s="397" t="s">
        <v>375</v>
      </c>
      <c r="B507" s="423">
        <v>2</v>
      </c>
      <c r="C507" s="397" t="s">
        <v>376</v>
      </c>
      <c r="D507" s="397" t="s">
        <v>5955</v>
      </c>
      <c r="E507" s="56" t="s">
        <v>3054</v>
      </c>
      <c r="F507" s="56" t="s">
        <v>900</v>
      </c>
      <c r="G507" s="56">
        <v>28</v>
      </c>
      <c r="H507" s="56">
        <v>48</v>
      </c>
      <c r="I507" s="56" t="s">
        <v>6476</v>
      </c>
      <c r="J507" s="56" t="s">
        <v>38</v>
      </c>
    </row>
    <row r="508" spans="1:10" ht="12.75" customHeight="1" x14ac:dyDescent="0.3">
      <c r="A508" s="397" t="s">
        <v>375</v>
      </c>
      <c r="B508" s="423">
        <v>3</v>
      </c>
      <c r="C508" s="397" t="s">
        <v>376</v>
      </c>
      <c r="D508" s="397" t="s">
        <v>5956</v>
      </c>
      <c r="E508" s="56" t="s">
        <v>3051</v>
      </c>
      <c r="F508" s="56" t="s">
        <v>900</v>
      </c>
      <c r="G508" s="56">
        <v>40</v>
      </c>
      <c r="H508" s="56">
        <v>0</v>
      </c>
      <c r="I508" s="56" t="s">
        <v>6476</v>
      </c>
      <c r="J508" s="56" t="s">
        <v>38</v>
      </c>
    </row>
    <row r="509" spans="1:10" ht="12.75" customHeight="1" x14ac:dyDescent="0.3">
      <c r="A509" s="397" t="s">
        <v>375</v>
      </c>
      <c r="B509" s="423">
        <v>4</v>
      </c>
      <c r="C509" s="397" t="s">
        <v>376</v>
      </c>
      <c r="D509" s="397" t="s">
        <v>5957</v>
      </c>
      <c r="E509" s="56" t="s">
        <v>3050</v>
      </c>
      <c r="F509" s="56" t="s">
        <v>900</v>
      </c>
      <c r="G509" s="56">
        <v>42</v>
      </c>
      <c r="H509" s="56">
        <v>0</v>
      </c>
      <c r="I509" s="56" t="s">
        <v>6476</v>
      </c>
      <c r="J509" s="56" t="s">
        <v>38</v>
      </c>
    </row>
    <row r="510" spans="1:10" ht="12.75" customHeight="1" x14ac:dyDescent="0.3">
      <c r="A510" s="397" t="s">
        <v>375</v>
      </c>
      <c r="B510" s="423">
        <v>5</v>
      </c>
      <c r="C510" s="397" t="s">
        <v>376</v>
      </c>
      <c r="D510" s="397" t="s">
        <v>5958</v>
      </c>
      <c r="E510" s="56" t="s">
        <v>3045</v>
      </c>
      <c r="F510" s="56" t="s">
        <v>900</v>
      </c>
      <c r="G510" s="56">
        <v>51</v>
      </c>
      <c r="H510" s="56">
        <v>0</v>
      </c>
      <c r="I510" s="56" t="s">
        <v>6476</v>
      </c>
      <c r="J510" s="56" t="s">
        <v>38</v>
      </c>
    </row>
    <row r="511" spans="1:10" ht="12.75" customHeight="1" x14ac:dyDescent="0.3">
      <c r="A511" s="397" t="s">
        <v>375</v>
      </c>
      <c r="B511" s="423">
        <v>6</v>
      </c>
      <c r="C511" s="397" t="s">
        <v>376</v>
      </c>
      <c r="D511" s="397" t="s">
        <v>5959</v>
      </c>
      <c r="E511" s="56" t="s">
        <v>3058</v>
      </c>
      <c r="F511" s="56" t="s">
        <v>900</v>
      </c>
      <c r="G511" s="56">
        <v>26</v>
      </c>
      <c r="H511" s="56">
        <v>50</v>
      </c>
      <c r="I511" s="56" t="s">
        <v>6476</v>
      </c>
      <c r="J511" s="56" t="s">
        <v>38</v>
      </c>
    </row>
    <row r="512" spans="1:10" ht="12.75" customHeight="1" x14ac:dyDescent="0.3">
      <c r="A512" s="397" t="s">
        <v>375</v>
      </c>
      <c r="B512" s="423">
        <v>7</v>
      </c>
      <c r="C512" s="397" t="s">
        <v>376</v>
      </c>
      <c r="D512" s="397" t="s">
        <v>5960</v>
      </c>
      <c r="E512" s="56" t="s">
        <v>3056</v>
      </c>
      <c r="F512" s="56" t="s">
        <v>900</v>
      </c>
      <c r="G512" s="56">
        <v>37</v>
      </c>
      <c r="H512" s="56">
        <v>0</v>
      </c>
      <c r="I512" s="56" t="s">
        <v>6476</v>
      </c>
      <c r="J512" s="56" t="s">
        <v>38</v>
      </c>
    </row>
    <row r="513" spans="1:10" ht="12.75" customHeight="1" x14ac:dyDescent="0.3">
      <c r="A513" s="397" t="s">
        <v>375</v>
      </c>
      <c r="B513" s="423">
        <v>8</v>
      </c>
      <c r="C513" s="397" t="s">
        <v>376</v>
      </c>
      <c r="D513" s="397" t="s">
        <v>5961</v>
      </c>
      <c r="E513" s="56" t="s">
        <v>3047</v>
      </c>
      <c r="F513" s="56" t="s">
        <v>900</v>
      </c>
      <c r="G513" s="56">
        <v>37</v>
      </c>
      <c r="H513" s="56">
        <v>0</v>
      </c>
      <c r="I513" s="56" t="s">
        <v>6476</v>
      </c>
      <c r="J513" s="56" t="s">
        <v>38</v>
      </c>
    </row>
    <row r="514" spans="1:10" ht="12.75" customHeight="1" x14ac:dyDescent="0.3">
      <c r="A514" s="397" t="s">
        <v>375</v>
      </c>
      <c r="B514" s="423">
        <v>9</v>
      </c>
      <c r="C514" s="397" t="s">
        <v>376</v>
      </c>
      <c r="D514" s="397" t="s">
        <v>5962</v>
      </c>
      <c r="E514" s="56" t="s">
        <v>3046</v>
      </c>
      <c r="F514" s="56" t="s">
        <v>900</v>
      </c>
      <c r="G514" s="56">
        <v>37</v>
      </c>
      <c r="H514" s="56">
        <v>0</v>
      </c>
      <c r="I514" s="56" t="s">
        <v>6476</v>
      </c>
      <c r="J514" s="56" t="s">
        <v>38</v>
      </c>
    </row>
    <row r="515" spans="1:10" ht="12.75" customHeight="1" x14ac:dyDescent="0.3">
      <c r="A515" s="397" t="s">
        <v>375</v>
      </c>
      <c r="B515" s="423">
        <v>10</v>
      </c>
      <c r="C515" s="397" t="s">
        <v>376</v>
      </c>
      <c r="D515" s="397" t="s">
        <v>5963</v>
      </c>
      <c r="E515" s="56" t="s">
        <v>3055</v>
      </c>
      <c r="F515" s="56" t="s">
        <v>900</v>
      </c>
      <c r="G515" s="56">
        <v>27</v>
      </c>
      <c r="H515" s="56">
        <v>49</v>
      </c>
      <c r="I515" s="56" t="s">
        <v>6476</v>
      </c>
      <c r="J515" s="56" t="s">
        <v>38</v>
      </c>
    </row>
    <row r="516" spans="1:10" ht="12.75" customHeight="1" x14ac:dyDescent="0.3">
      <c r="A516" s="397" t="s">
        <v>375</v>
      </c>
      <c r="B516" s="423">
        <v>11</v>
      </c>
      <c r="C516" s="397" t="s">
        <v>376</v>
      </c>
      <c r="D516" s="397" t="s">
        <v>5964</v>
      </c>
      <c r="E516" s="56" t="s">
        <v>3057</v>
      </c>
      <c r="F516" s="56" t="s">
        <v>900</v>
      </c>
      <c r="G516" s="56">
        <v>37</v>
      </c>
      <c r="H516" s="56">
        <v>0</v>
      </c>
      <c r="I516" s="56" t="s">
        <v>6476</v>
      </c>
      <c r="J516" s="56" t="s">
        <v>38</v>
      </c>
    </row>
    <row r="517" spans="1:10" ht="12.75" customHeight="1" x14ac:dyDescent="0.3">
      <c r="A517" s="397" t="s">
        <v>375</v>
      </c>
      <c r="B517" s="423">
        <v>12</v>
      </c>
      <c r="C517" s="397" t="s">
        <v>376</v>
      </c>
      <c r="D517" s="397" t="s">
        <v>5965</v>
      </c>
      <c r="E517" s="56" t="s">
        <v>3048</v>
      </c>
      <c r="F517" s="56" t="s">
        <v>900</v>
      </c>
      <c r="G517" s="56">
        <v>32</v>
      </c>
      <c r="H517" s="56">
        <v>44</v>
      </c>
      <c r="I517" s="56" t="s">
        <v>6476</v>
      </c>
      <c r="J517" s="56" t="s">
        <v>38</v>
      </c>
    </row>
    <row r="518" spans="1:10" ht="12.75" customHeight="1" x14ac:dyDescent="0.3">
      <c r="A518" s="397" t="s">
        <v>375</v>
      </c>
      <c r="B518" s="423">
        <v>13</v>
      </c>
      <c r="C518" s="397" t="s">
        <v>376</v>
      </c>
      <c r="D518" s="397" t="s">
        <v>5966</v>
      </c>
      <c r="E518" s="56" t="s">
        <v>3053</v>
      </c>
      <c r="F518" s="56" t="s">
        <v>900</v>
      </c>
      <c r="G518" s="56">
        <v>11</v>
      </c>
      <c r="H518" s="56">
        <v>65</v>
      </c>
      <c r="I518" s="56" t="s">
        <v>6476</v>
      </c>
      <c r="J518" s="56" t="s">
        <v>38</v>
      </c>
    </row>
    <row r="519" spans="1:10" ht="12.75" customHeight="1" x14ac:dyDescent="0.3">
      <c r="A519" s="397" t="s">
        <v>375</v>
      </c>
      <c r="B519" s="423">
        <v>14</v>
      </c>
      <c r="C519" s="397" t="s">
        <v>376</v>
      </c>
      <c r="D519" s="397" t="s">
        <v>5967</v>
      </c>
      <c r="E519" s="56" t="s">
        <v>3052</v>
      </c>
      <c r="F519" s="56" t="s">
        <v>900</v>
      </c>
      <c r="G519" s="56">
        <v>36</v>
      </c>
      <c r="H519" s="56">
        <v>40</v>
      </c>
      <c r="I519" s="56" t="s">
        <v>6476</v>
      </c>
      <c r="J519" s="56" t="s">
        <v>38</v>
      </c>
    </row>
    <row r="520" spans="1:10" ht="12.75" customHeight="1" x14ac:dyDescent="0.3">
      <c r="A520" s="397" t="s">
        <v>375</v>
      </c>
      <c r="B520" s="423">
        <v>15</v>
      </c>
      <c r="C520" s="397" t="s">
        <v>376</v>
      </c>
      <c r="D520" s="397" t="s">
        <v>5968</v>
      </c>
      <c r="E520" s="56" t="s">
        <v>3059</v>
      </c>
      <c r="F520" s="56" t="s">
        <v>900</v>
      </c>
      <c r="G520" s="56">
        <v>22</v>
      </c>
      <c r="H520" s="56">
        <v>0</v>
      </c>
      <c r="I520" s="56" t="s">
        <v>6476</v>
      </c>
      <c r="J520" s="56" t="s">
        <v>38</v>
      </c>
    </row>
    <row r="521" spans="1:10" ht="12.75" customHeight="1" x14ac:dyDescent="0.3">
      <c r="A521" s="397" t="s">
        <v>375</v>
      </c>
      <c r="B521" s="423">
        <v>16</v>
      </c>
      <c r="C521" s="397" t="s">
        <v>376</v>
      </c>
      <c r="D521" s="397" t="s">
        <v>5969</v>
      </c>
      <c r="E521" s="56" t="s">
        <v>3049</v>
      </c>
      <c r="F521" s="56" t="s">
        <v>900</v>
      </c>
      <c r="G521" s="56">
        <v>38</v>
      </c>
      <c r="H521" s="56">
        <v>0</v>
      </c>
      <c r="I521" s="56" t="s">
        <v>6476</v>
      </c>
      <c r="J521" s="56" t="s">
        <v>38</v>
      </c>
    </row>
    <row r="522" spans="1:10" ht="12.75" customHeight="1" x14ac:dyDescent="0.3">
      <c r="A522" s="397" t="s">
        <v>165</v>
      </c>
      <c r="B522" s="423">
        <v>1</v>
      </c>
      <c r="C522" s="397" t="s">
        <v>166</v>
      </c>
      <c r="D522" s="397" t="s">
        <v>6664</v>
      </c>
      <c r="E522" s="56" t="s">
        <v>6934</v>
      </c>
      <c r="F522" s="56" t="s">
        <v>900</v>
      </c>
      <c r="G522" s="56">
        <v>69</v>
      </c>
      <c r="H522" s="56">
        <v>0</v>
      </c>
      <c r="I522" s="56" t="s">
        <v>6476</v>
      </c>
      <c r="J522" s="56" t="s">
        <v>38</v>
      </c>
    </row>
    <row r="523" spans="1:10" ht="12.75" customHeight="1" x14ac:dyDescent="0.3">
      <c r="A523" s="397" t="s">
        <v>165</v>
      </c>
      <c r="B523" s="423">
        <v>2</v>
      </c>
      <c r="C523" s="397" t="s">
        <v>166</v>
      </c>
      <c r="D523" s="397" t="s">
        <v>6665</v>
      </c>
      <c r="E523" s="56" t="s">
        <v>6935</v>
      </c>
      <c r="F523" s="56" t="s">
        <v>900</v>
      </c>
      <c r="G523" s="56">
        <v>41</v>
      </c>
      <c r="H523" s="56">
        <v>0</v>
      </c>
      <c r="I523" s="56" t="s">
        <v>6476</v>
      </c>
      <c r="J523" s="56" t="s">
        <v>38</v>
      </c>
    </row>
    <row r="524" spans="1:10" ht="12.75" customHeight="1" x14ac:dyDescent="0.3">
      <c r="A524" s="397" t="s">
        <v>165</v>
      </c>
      <c r="B524" s="423">
        <v>3</v>
      </c>
      <c r="C524" s="397" t="s">
        <v>166</v>
      </c>
      <c r="D524" s="397" t="s">
        <v>6666</v>
      </c>
      <c r="E524" s="56" t="s">
        <v>6936</v>
      </c>
      <c r="F524" s="56" t="s">
        <v>900</v>
      </c>
      <c r="G524" s="56">
        <v>48</v>
      </c>
      <c r="H524" s="56">
        <v>0</v>
      </c>
      <c r="I524" s="56" t="s">
        <v>6476</v>
      </c>
      <c r="J524" s="56" t="s">
        <v>38</v>
      </c>
    </row>
    <row r="525" spans="1:10" ht="12.75" customHeight="1" x14ac:dyDescent="0.3">
      <c r="A525" s="397" t="s">
        <v>165</v>
      </c>
      <c r="B525" s="423">
        <v>4</v>
      </c>
      <c r="C525" s="397" t="s">
        <v>166</v>
      </c>
      <c r="D525" s="397" t="s">
        <v>6668</v>
      </c>
      <c r="E525" s="56" t="s">
        <v>6667</v>
      </c>
      <c r="F525" s="56" t="s">
        <v>900</v>
      </c>
      <c r="G525" s="56">
        <v>41</v>
      </c>
      <c r="H525" s="56">
        <v>0</v>
      </c>
      <c r="I525" s="56" t="s">
        <v>6476</v>
      </c>
      <c r="J525" s="56" t="s">
        <v>38</v>
      </c>
    </row>
    <row r="526" spans="1:10" ht="12.75" customHeight="1" x14ac:dyDescent="0.3">
      <c r="A526" s="397" t="s">
        <v>165</v>
      </c>
      <c r="B526" s="423">
        <v>5</v>
      </c>
      <c r="C526" s="397" t="s">
        <v>166</v>
      </c>
      <c r="D526" s="397" t="s">
        <v>6669</v>
      </c>
      <c r="E526" s="56" t="s">
        <v>6670</v>
      </c>
      <c r="F526" s="56" t="s">
        <v>900</v>
      </c>
      <c r="G526" s="56">
        <v>34</v>
      </c>
      <c r="H526" s="56">
        <v>0</v>
      </c>
      <c r="I526" s="56" t="s">
        <v>6476</v>
      </c>
      <c r="J526" s="56" t="s">
        <v>38</v>
      </c>
    </row>
    <row r="527" spans="1:10" ht="12.75" customHeight="1" x14ac:dyDescent="0.3">
      <c r="A527" s="397" t="s">
        <v>165</v>
      </c>
      <c r="B527" s="423">
        <v>6</v>
      </c>
      <c r="C527" s="397" t="s">
        <v>166</v>
      </c>
      <c r="D527" s="397" t="s">
        <v>6671</v>
      </c>
      <c r="E527" s="56" t="s">
        <v>6672</v>
      </c>
      <c r="F527" s="56" t="s">
        <v>900</v>
      </c>
      <c r="G527" s="56">
        <v>40</v>
      </c>
      <c r="H527" s="56">
        <v>0</v>
      </c>
      <c r="I527" s="56" t="s">
        <v>6476</v>
      </c>
      <c r="J527" s="56" t="s">
        <v>38</v>
      </c>
    </row>
    <row r="528" spans="1:10" ht="12.75" customHeight="1" x14ac:dyDescent="0.3">
      <c r="A528" s="397" t="s">
        <v>165</v>
      </c>
      <c r="B528" s="423">
        <v>7</v>
      </c>
      <c r="C528" s="397" t="s">
        <v>166</v>
      </c>
      <c r="D528" s="397" t="s">
        <v>6673</v>
      </c>
      <c r="E528" s="56" t="s">
        <v>1959</v>
      </c>
      <c r="F528" s="56" t="s">
        <v>901</v>
      </c>
      <c r="G528" s="56">
        <v>3</v>
      </c>
      <c r="H528" s="56">
        <v>0</v>
      </c>
      <c r="I528" s="56" t="s">
        <v>6476</v>
      </c>
      <c r="J528" s="56" t="s">
        <v>38</v>
      </c>
    </row>
    <row r="529" spans="1:10" ht="12.75" customHeight="1" x14ac:dyDescent="0.3">
      <c r="A529" s="397" t="s">
        <v>163</v>
      </c>
      <c r="B529" s="423">
        <v>1</v>
      </c>
      <c r="C529" s="397" t="s">
        <v>164</v>
      </c>
      <c r="D529" s="397" t="s">
        <v>5868</v>
      </c>
      <c r="E529" s="56" t="s">
        <v>2974</v>
      </c>
      <c r="F529" s="56" t="s">
        <v>900</v>
      </c>
      <c r="G529" s="56">
        <v>44</v>
      </c>
      <c r="H529" s="56">
        <v>0</v>
      </c>
      <c r="I529" s="56" t="s">
        <v>6476</v>
      </c>
      <c r="J529" s="56" t="s">
        <v>38</v>
      </c>
    </row>
    <row r="530" spans="1:10" ht="12.75" customHeight="1" x14ac:dyDescent="0.3">
      <c r="A530" s="397" t="s">
        <v>163</v>
      </c>
      <c r="B530" s="423">
        <v>2</v>
      </c>
      <c r="C530" s="397" t="s">
        <v>164</v>
      </c>
      <c r="D530" s="397" t="s">
        <v>6662</v>
      </c>
      <c r="E530" s="56" t="s">
        <v>6663</v>
      </c>
      <c r="F530" s="56" t="s">
        <v>900</v>
      </c>
      <c r="G530" s="56">
        <v>31</v>
      </c>
      <c r="H530" s="56">
        <v>0</v>
      </c>
      <c r="I530" s="56" t="s">
        <v>810</v>
      </c>
      <c r="J530" s="56" t="s">
        <v>39</v>
      </c>
    </row>
    <row r="531" spans="1:10" ht="12.75" customHeight="1" x14ac:dyDescent="0.3">
      <c r="A531" s="397" t="s">
        <v>163</v>
      </c>
      <c r="B531" s="423">
        <v>3</v>
      </c>
      <c r="C531" s="397" t="s">
        <v>164</v>
      </c>
      <c r="D531" s="397" t="s">
        <v>5869</v>
      </c>
      <c r="E531" s="56" t="s">
        <v>926</v>
      </c>
      <c r="F531" s="56" t="s">
        <v>900</v>
      </c>
      <c r="G531" s="56">
        <v>48</v>
      </c>
      <c r="H531" s="56">
        <v>0</v>
      </c>
      <c r="I531" s="56" t="s">
        <v>6476</v>
      </c>
      <c r="J531" s="56" t="s">
        <v>38</v>
      </c>
    </row>
    <row r="532" spans="1:10" ht="12.75" customHeight="1" x14ac:dyDescent="0.3">
      <c r="A532" s="397" t="s">
        <v>163</v>
      </c>
      <c r="B532" s="423">
        <v>4</v>
      </c>
      <c r="C532" s="397" t="s">
        <v>164</v>
      </c>
      <c r="D532" s="397" t="s">
        <v>5870</v>
      </c>
      <c r="E532" s="56" t="s">
        <v>2975</v>
      </c>
      <c r="F532" s="56" t="s">
        <v>900</v>
      </c>
      <c r="G532" s="56">
        <v>26</v>
      </c>
      <c r="H532" s="56">
        <v>0</v>
      </c>
      <c r="I532" s="56" t="s">
        <v>810</v>
      </c>
      <c r="J532" s="56" t="s">
        <v>39</v>
      </c>
    </row>
    <row r="533" spans="1:10" ht="12.75" customHeight="1" x14ac:dyDescent="0.3">
      <c r="A533" s="397" t="s">
        <v>163</v>
      </c>
      <c r="B533" s="423">
        <v>5</v>
      </c>
      <c r="C533" s="397" t="s">
        <v>164</v>
      </c>
      <c r="D533" s="397" t="s">
        <v>5871</v>
      </c>
      <c r="E533" s="56" t="s">
        <v>2976</v>
      </c>
      <c r="F533" s="56" t="s">
        <v>900</v>
      </c>
      <c r="G533" s="56">
        <v>37</v>
      </c>
      <c r="H533" s="56">
        <v>0</v>
      </c>
      <c r="I533" s="56" t="s">
        <v>6476</v>
      </c>
      <c r="J533" s="56" t="s">
        <v>38</v>
      </c>
    </row>
    <row r="534" spans="1:10" ht="12.75" customHeight="1" x14ac:dyDescent="0.3">
      <c r="A534" s="397" t="s">
        <v>163</v>
      </c>
      <c r="B534" s="423">
        <v>6</v>
      </c>
      <c r="C534" s="397" t="s">
        <v>164</v>
      </c>
      <c r="D534" s="397" t="s">
        <v>5872</v>
      </c>
      <c r="E534" s="56" t="s">
        <v>2977</v>
      </c>
      <c r="F534" s="56" t="s">
        <v>900</v>
      </c>
      <c r="G534" s="56">
        <v>12</v>
      </c>
      <c r="H534" s="56">
        <v>0</v>
      </c>
      <c r="I534" s="56" t="s">
        <v>810</v>
      </c>
      <c r="J534" s="56" t="s">
        <v>39</v>
      </c>
    </row>
    <row r="535" spans="1:10" ht="12.75" customHeight="1" x14ac:dyDescent="0.3">
      <c r="A535" s="397" t="s">
        <v>163</v>
      </c>
      <c r="B535" s="423">
        <v>7</v>
      </c>
      <c r="C535" s="397" t="s">
        <v>164</v>
      </c>
      <c r="D535" s="397" t="s">
        <v>5873</v>
      </c>
      <c r="E535" s="56" t="s">
        <v>2978</v>
      </c>
      <c r="F535" s="56" t="s">
        <v>900</v>
      </c>
      <c r="G535" s="56">
        <v>38</v>
      </c>
      <c r="H535" s="56">
        <v>0</v>
      </c>
      <c r="I535" s="56" t="s">
        <v>6476</v>
      </c>
      <c r="J535" s="56" t="s">
        <v>38</v>
      </c>
    </row>
    <row r="536" spans="1:10" ht="12.75" customHeight="1" x14ac:dyDescent="0.3">
      <c r="A536" s="397" t="s">
        <v>163</v>
      </c>
      <c r="B536" s="423">
        <v>8</v>
      </c>
      <c r="C536" s="397" t="s">
        <v>164</v>
      </c>
      <c r="D536" s="397" t="s">
        <v>5874</v>
      </c>
      <c r="E536" s="56" t="s">
        <v>1138</v>
      </c>
      <c r="F536" s="56" t="s">
        <v>900</v>
      </c>
      <c r="G536" s="56">
        <v>46</v>
      </c>
      <c r="H536" s="56">
        <v>0</v>
      </c>
      <c r="I536" s="56" t="s">
        <v>6476</v>
      </c>
      <c r="J536" s="56" t="s">
        <v>38</v>
      </c>
    </row>
    <row r="537" spans="1:10" ht="12.75" customHeight="1" x14ac:dyDescent="0.3">
      <c r="A537" s="397" t="s">
        <v>163</v>
      </c>
      <c r="B537" s="423">
        <v>9</v>
      </c>
      <c r="C537" s="397" t="s">
        <v>164</v>
      </c>
      <c r="D537" s="397" t="s">
        <v>5875</v>
      </c>
      <c r="E537" s="56" t="s">
        <v>2979</v>
      </c>
      <c r="F537" s="56" t="s">
        <v>900</v>
      </c>
      <c r="G537" s="56">
        <v>12</v>
      </c>
      <c r="H537" s="56">
        <v>0</v>
      </c>
      <c r="I537" s="56" t="s">
        <v>810</v>
      </c>
      <c r="J537" s="56" t="s">
        <v>39</v>
      </c>
    </row>
    <row r="538" spans="1:10" ht="12.75" customHeight="1" x14ac:dyDescent="0.3">
      <c r="A538" s="397" t="s">
        <v>163</v>
      </c>
      <c r="B538" s="423">
        <v>10</v>
      </c>
      <c r="C538" s="397" t="s">
        <v>164</v>
      </c>
      <c r="D538" s="397" t="s">
        <v>5876</v>
      </c>
      <c r="E538" s="56" t="s">
        <v>1977</v>
      </c>
      <c r="F538" s="56" t="s">
        <v>900</v>
      </c>
      <c r="G538" s="56">
        <v>22</v>
      </c>
      <c r="H538" s="56">
        <v>0</v>
      </c>
      <c r="I538" s="56" t="s">
        <v>810</v>
      </c>
      <c r="J538" s="56" t="s">
        <v>39</v>
      </c>
    </row>
    <row r="539" spans="1:10" ht="12.75" customHeight="1" x14ac:dyDescent="0.3">
      <c r="A539" s="397" t="s">
        <v>163</v>
      </c>
      <c r="B539" s="423">
        <v>11</v>
      </c>
      <c r="C539" s="397" t="s">
        <v>164</v>
      </c>
      <c r="D539" s="397" t="s">
        <v>5877</v>
      </c>
      <c r="E539" s="56" t="s">
        <v>3198</v>
      </c>
      <c r="F539" s="56" t="s">
        <v>900</v>
      </c>
      <c r="G539" s="56">
        <v>38</v>
      </c>
      <c r="H539" s="56">
        <v>0</v>
      </c>
      <c r="I539" s="56" t="s">
        <v>6476</v>
      </c>
      <c r="J539" s="56" t="s">
        <v>38</v>
      </c>
    </row>
    <row r="540" spans="1:10" ht="12.75" customHeight="1" x14ac:dyDescent="0.3">
      <c r="A540" s="397" t="s">
        <v>98</v>
      </c>
      <c r="B540" s="423">
        <v>1</v>
      </c>
      <c r="C540" s="397" t="s">
        <v>158</v>
      </c>
      <c r="D540" s="397" t="s">
        <v>5635</v>
      </c>
      <c r="E540" s="56" t="s">
        <v>2813</v>
      </c>
      <c r="F540" s="56" t="s">
        <v>900</v>
      </c>
      <c r="G540" s="56">
        <v>44</v>
      </c>
      <c r="H540" s="56">
        <v>0</v>
      </c>
      <c r="I540" s="56" t="s">
        <v>6476</v>
      </c>
      <c r="J540" s="56" t="s">
        <v>38</v>
      </c>
    </row>
    <row r="541" spans="1:10" ht="12.75" customHeight="1" x14ac:dyDescent="0.3">
      <c r="A541" s="397" t="s">
        <v>98</v>
      </c>
      <c r="B541" s="423">
        <v>2</v>
      </c>
      <c r="C541" s="397" t="s">
        <v>158</v>
      </c>
      <c r="D541" s="397" t="s">
        <v>5636</v>
      </c>
      <c r="E541" s="56" t="s">
        <v>2814</v>
      </c>
      <c r="F541" s="56" t="s">
        <v>900</v>
      </c>
      <c r="G541" s="56">
        <v>18</v>
      </c>
      <c r="H541" s="56">
        <v>0</v>
      </c>
      <c r="I541" s="56" t="s">
        <v>6476</v>
      </c>
      <c r="J541" s="56" t="s">
        <v>38</v>
      </c>
    </row>
    <row r="542" spans="1:10" ht="12.75" customHeight="1" x14ac:dyDescent="0.3">
      <c r="A542" s="397" t="s">
        <v>98</v>
      </c>
      <c r="B542" s="423">
        <v>3</v>
      </c>
      <c r="C542" s="397" t="s">
        <v>158</v>
      </c>
      <c r="D542" s="397" t="s">
        <v>5637</v>
      </c>
      <c r="E542" s="56" t="s">
        <v>2088</v>
      </c>
      <c r="F542" s="56" t="s">
        <v>901</v>
      </c>
      <c r="G542" s="56">
        <v>27.2</v>
      </c>
      <c r="H542" s="56">
        <v>0</v>
      </c>
      <c r="I542" s="56" t="s">
        <v>6476</v>
      </c>
      <c r="J542" s="56" t="s">
        <v>38</v>
      </c>
    </row>
    <row r="543" spans="1:10" ht="12.75" customHeight="1" x14ac:dyDescent="0.3">
      <c r="A543" s="397" t="s">
        <v>98</v>
      </c>
      <c r="B543" s="423">
        <v>4</v>
      </c>
      <c r="C543" s="397" t="s">
        <v>158</v>
      </c>
      <c r="D543" s="397" t="s">
        <v>5638</v>
      </c>
      <c r="E543" s="56" t="s">
        <v>2815</v>
      </c>
      <c r="F543" s="56" t="s">
        <v>900</v>
      </c>
      <c r="G543" s="56">
        <v>17</v>
      </c>
      <c r="H543" s="56">
        <v>0</v>
      </c>
      <c r="I543" s="56" t="s">
        <v>6476</v>
      </c>
      <c r="J543" s="56" t="s">
        <v>38</v>
      </c>
    </row>
    <row r="544" spans="1:10" ht="12.75" customHeight="1" x14ac:dyDescent="0.3">
      <c r="A544" s="397" t="s">
        <v>98</v>
      </c>
      <c r="B544" s="423">
        <v>5</v>
      </c>
      <c r="C544" s="397" t="s">
        <v>158</v>
      </c>
      <c r="D544" s="397" t="s">
        <v>5639</v>
      </c>
      <c r="E544" s="56" t="s">
        <v>2816</v>
      </c>
      <c r="F544" s="56" t="s">
        <v>900</v>
      </c>
      <c r="G544" s="56">
        <v>15</v>
      </c>
      <c r="H544" s="56">
        <v>0</v>
      </c>
      <c r="I544" s="56" t="s">
        <v>6476</v>
      </c>
      <c r="J544" s="56" t="s">
        <v>38</v>
      </c>
    </row>
    <row r="545" spans="1:10" ht="12.75" customHeight="1" x14ac:dyDescent="0.3">
      <c r="A545" s="397" t="s">
        <v>47</v>
      </c>
      <c r="B545" s="423">
        <v>1</v>
      </c>
      <c r="C545" s="397" t="s">
        <v>48</v>
      </c>
      <c r="D545" s="397" t="s">
        <v>5527</v>
      </c>
      <c r="E545" s="56" t="s">
        <v>2716</v>
      </c>
      <c r="F545" s="56" t="s">
        <v>900</v>
      </c>
      <c r="G545" s="56">
        <v>57.5</v>
      </c>
      <c r="H545" s="56">
        <v>0</v>
      </c>
      <c r="I545" s="56" t="s">
        <v>6476</v>
      </c>
      <c r="J545" s="56" t="s">
        <v>38</v>
      </c>
    </row>
    <row r="546" spans="1:10" ht="12.75" customHeight="1" x14ac:dyDescent="0.3">
      <c r="A546" s="397" t="s">
        <v>47</v>
      </c>
      <c r="B546" s="423">
        <v>2</v>
      </c>
      <c r="C546" s="397" t="s">
        <v>48</v>
      </c>
      <c r="D546" s="397" t="s">
        <v>5528</v>
      </c>
      <c r="E546" s="56" t="s">
        <v>2717</v>
      </c>
      <c r="F546" s="56" t="s">
        <v>900</v>
      </c>
      <c r="G546" s="56">
        <v>52</v>
      </c>
      <c r="H546" s="56">
        <v>0</v>
      </c>
      <c r="I546" s="56" t="s">
        <v>6476</v>
      </c>
      <c r="J546" s="56" t="s">
        <v>38</v>
      </c>
    </row>
    <row r="547" spans="1:10" ht="12.75" customHeight="1" x14ac:dyDescent="0.3">
      <c r="A547" s="397" t="s">
        <v>47</v>
      </c>
      <c r="B547" s="423">
        <v>3</v>
      </c>
      <c r="C547" s="397" t="s">
        <v>48</v>
      </c>
      <c r="D547" s="397" t="s">
        <v>5529</v>
      </c>
      <c r="E547" s="56" t="s">
        <v>2718</v>
      </c>
      <c r="F547" s="56" t="s">
        <v>900</v>
      </c>
      <c r="G547" s="56">
        <v>38</v>
      </c>
      <c r="H547" s="56">
        <v>0</v>
      </c>
      <c r="I547" s="56" t="s">
        <v>6476</v>
      </c>
      <c r="J547" s="56" t="s">
        <v>38</v>
      </c>
    </row>
    <row r="548" spans="1:10" ht="12.75" customHeight="1" x14ac:dyDescent="0.3">
      <c r="A548" s="397" t="s">
        <v>47</v>
      </c>
      <c r="B548" s="423">
        <v>4</v>
      </c>
      <c r="C548" s="397" t="s">
        <v>48</v>
      </c>
      <c r="D548" s="397" t="s">
        <v>5530</v>
      </c>
      <c r="E548" s="56" t="s">
        <v>2719</v>
      </c>
      <c r="F548" s="56" t="s">
        <v>900</v>
      </c>
      <c r="G548" s="56">
        <v>33</v>
      </c>
      <c r="H548" s="56">
        <v>0</v>
      </c>
      <c r="I548" s="56" t="s">
        <v>6476</v>
      </c>
      <c r="J548" s="56" t="s">
        <v>38</v>
      </c>
    </row>
    <row r="549" spans="1:10" ht="12.75" customHeight="1" x14ac:dyDescent="0.3">
      <c r="A549" s="397" t="s">
        <v>47</v>
      </c>
      <c r="B549" s="423">
        <v>5</v>
      </c>
      <c r="C549" s="397" t="s">
        <v>48</v>
      </c>
      <c r="D549" s="397" t="s">
        <v>5531</v>
      </c>
      <c r="E549" s="56" t="s">
        <v>2720</v>
      </c>
      <c r="F549" s="56" t="s">
        <v>900</v>
      </c>
      <c r="G549" s="56">
        <v>33</v>
      </c>
      <c r="H549" s="56">
        <v>0</v>
      </c>
      <c r="I549" s="56" t="s">
        <v>6476</v>
      </c>
      <c r="J549" s="56" t="s">
        <v>38</v>
      </c>
    </row>
    <row r="550" spans="1:10" ht="12.75" customHeight="1" x14ac:dyDescent="0.3">
      <c r="A550" s="397" t="s">
        <v>47</v>
      </c>
      <c r="B550" s="423">
        <v>6</v>
      </c>
      <c r="C550" s="397" t="s">
        <v>48</v>
      </c>
      <c r="D550" s="397" t="s">
        <v>5532</v>
      </c>
      <c r="E550" s="56" t="s">
        <v>2721</v>
      </c>
      <c r="F550" s="56" t="s">
        <v>900</v>
      </c>
      <c r="G550" s="56">
        <v>38</v>
      </c>
      <c r="H550" s="56">
        <v>0</v>
      </c>
      <c r="I550" s="56" t="s">
        <v>6476</v>
      </c>
      <c r="J550" s="56" t="s">
        <v>38</v>
      </c>
    </row>
    <row r="551" spans="1:10" ht="12.75" customHeight="1" x14ac:dyDescent="0.3">
      <c r="A551" s="397" t="s">
        <v>47</v>
      </c>
      <c r="B551" s="423">
        <v>7</v>
      </c>
      <c r="C551" s="397" t="s">
        <v>48</v>
      </c>
      <c r="D551" s="397" t="s">
        <v>5533</v>
      </c>
      <c r="E551" s="56" t="s">
        <v>2722</v>
      </c>
      <c r="F551" s="56" t="s">
        <v>900</v>
      </c>
      <c r="G551" s="56">
        <v>57.5</v>
      </c>
      <c r="H551" s="56">
        <v>0</v>
      </c>
      <c r="I551" s="56" t="s">
        <v>6476</v>
      </c>
      <c r="J551" s="56" t="s">
        <v>38</v>
      </c>
    </row>
    <row r="552" spans="1:10" ht="12.75" customHeight="1" x14ac:dyDescent="0.3">
      <c r="A552" s="397" t="s">
        <v>47</v>
      </c>
      <c r="B552" s="423">
        <v>8</v>
      </c>
      <c r="C552" s="397" t="s">
        <v>48</v>
      </c>
      <c r="D552" s="397" t="s">
        <v>5534</v>
      </c>
      <c r="E552" s="56" t="s">
        <v>2723</v>
      </c>
      <c r="F552" s="56" t="s">
        <v>900</v>
      </c>
      <c r="G552" s="56">
        <v>57.5</v>
      </c>
      <c r="H552" s="56">
        <v>0</v>
      </c>
      <c r="I552" s="56" t="s">
        <v>6476</v>
      </c>
      <c r="J552" s="56" t="s">
        <v>38</v>
      </c>
    </row>
    <row r="553" spans="1:10" ht="12.75" customHeight="1" x14ac:dyDescent="0.3">
      <c r="A553" s="397" t="s">
        <v>47</v>
      </c>
      <c r="B553" s="423">
        <v>9</v>
      </c>
      <c r="C553" s="397" t="s">
        <v>48</v>
      </c>
      <c r="D553" s="397" t="s">
        <v>5535</v>
      </c>
      <c r="E553" s="56" t="s">
        <v>2724</v>
      </c>
      <c r="F553" s="56" t="s">
        <v>900</v>
      </c>
      <c r="G553" s="56">
        <v>57.5</v>
      </c>
      <c r="H553" s="56">
        <v>0</v>
      </c>
      <c r="I553" s="56" t="s">
        <v>6476</v>
      </c>
      <c r="J553" s="56" t="s">
        <v>38</v>
      </c>
    </row>
    <row r="554" spans="1:10" ht="12.75" customHeight="1" x14ac:dyDescent="0.3">
      <c r="A554" s="397" t="s">
        <v>47</v>
      </c>
      <c r="B554" s="423">
        <v>10</v>
      </c>
      <c r="C554" s="397" t="s">
        <v>48</v>
      </c>
      <c r="D554" s="397" t="s">
        <v>5536</v>
      </c>
      <c r="E554" s="56" t="s">
        <v>2725</v>
      </c>
      <c r="F554" s="56" t="s">
        <v>900</v>
      </c>
      <c r="G554" s="56">
        <v>57.5</v>
      </c>
      <c r="H554" s="56">
        <v>0</v>
      </c>
      <c r="I554" s="56" t="s">
        <v>6476</v>
      </c>
      <c r="J554" s="56" t="s">
        <v>38</v>
      </c>
    </row>
    <row r="555" spans="1:10" ht="12.75" customHeight="1" x14ac:dyDescent="0.3">
      <c r="A555" s="397" t="s">
        <v>47</v>
      </c>
      <c r="B555" s="423">
        <v>11</v>
      </c>
      <c r="C555" s="397" t="s">
        <v>48</v>
      </c>
      <c r="D555" s="397" t="s">
        <v>5537</v>
      </c>
      <c r="E555" s="56" t="s">
        <v>2726</v>
      </c>
      <c r="F555" s="56" t="s">
        <v>900</v>
      </c>
      <c r="G555" s="56">
        <v>57.5</v>
      </c>
      <c r="H555" s="56">
        <v>0</v>
      </c>
      <c r="I555" s="56" t="s">
        <v>6476</v>
      </c>
      <c r="J555" s="56" t="s">
        <v>38</v>
      </c>
    </row>
    <row r="556" spans="1:10" ht="12.75" customHeight="1" x14ac:dyDescent="0.3">
      <c r="A556" s="397" t="s">
        <v>438</v>
      </c>
      <c r="B556" s="423">
        <v>1</v>
      </c>
      <c r="C556" s="397" t="s">
        <v>439</v>
      </c>
      <c r="D556" s="397" t="s">
        <v>5089</v>
      </c>
      <c r="E556" s="56" t="s">
        <v>6623</v>
      </c>
      <c r="F556" s="56" t="s">
        <v>900</v>
      </c>
      <c r="G556" s="56">
        <v>55</v>
      </c>
      <c r="H556" s="56">
        <v>0</v>
      </c>
      <c r="I556" s="56" t="s">
        <v>6476</v>
      </c>
      <c r="J556" s="56" t="s">
        <v>38</v>
      </c>
    </row>
    <row r="557" spans="1:10" ht="12.75" customHeight="1" x14ac:dyDescent="0.3">
      <c r="A557" s="397" t="s">
        <v>438</v>
      </c>
      <c r="B557" s="423">
        <v>2</v>
      </c>
      <c r="C557" s="397" t="s">
        <v>439</v>
      </c>
      <c r="D557" s="397" t="s">
        <v>5090</v>
      </c>
      <c r="E557" s="56" t="s">
        <v>6624</v>
      </c>
      <c r="F557" s="56" t="s">
        <v>900</v>
      </c>
      <c r="G557" s="56">
        <v>55</v>
      </c>
      <c r="H557" s="56">
        <v>0</v>
      </c>
      <c r="I557" s="56" t="s">
        <v>6476</v>
      </c>
      <c r="J557" s="56" t="s">
        <v>38</v>
      </c>
    </row>
    <row r="558" spans="1:10" ht="12.75" customHeight="1" x14ac:dyDescent="0.3">
      <c r="A558" s="397" t="s">
        <v>438</v>
      </c>
      <c r="B558" s="423">
        <v>3</v>
      </c>
      <c r="C558" s="397" t="s">
        <v>439</v>
      </c>
      <c r="D558" s="397" t="s">
        <v>5091</v>
      </c>
      <c r="E558" s="56" t="s">
        <v>6625</v>
      </c>
      <c r="F558" s="56" t="s">
        <v>900</v>
      </c>
      <c r="G558" s="56">
        <v>55</v>
      </c>
      <c r="H558" s="56">
        <v>0</v>
      </c>
      <c r="I558" s="56" t="s">
        <v>6476</v>
      </c>
      <c r="J558" s="56" t="s">
        <v>38</v>
      </c>
    </row>
    <row r="559" spans="1:10" ht="12.75" customHeight="1" x14ac:dyDescent="0.3">
      <c r="A559" s="397" t="s">
        <v>438</v>
      </c>
      <c r="B559" s="423">
        <v>4</v>
      </c>
      <c r="C559" s="397" t="s">
        <v>439</v>
      </c>
      <c r="D559" s="397" t="s">
        <v>5092</v>
      </c>
      <c r="E559" s="56" t="s">
        <v>6626</v>
      </c>
      <c r="F559" s="56" t="s">
        <v>900</v>
      </c>
      <c r="G559" s="56">
        <v>45.5</v>
      </c>
      <c r="H559" s="56">
        <v>0</v>
      </c>
      <c r="I559" s="56" t="s">
        <v>6476</v>
      </c>
      <c r="J559" s="56" t="s">
        <v>38</v>
      </c>
    </row>
    <row r="560" spans="1:10" ht="12.75" customHeight="1" x14ac:dyDescent="0.3">
      <c r="A560" s="397" t="s">
        <v>438</v>
      </c>
      <c r="B560" s="423">
        <v>5</v>
      </c>
      <c r="C560" s="397" t="s">
        <v>439</v>
      </c>
      <c r="D560" s="397" t="s">
        <v>5093</v>
      </c>
      <c r="E560" s="56" t="s">
        <v>6627</v>
      </c>
      <c r="F560" s="56" t="s">
        <v>900</v>
      </c>
      <c r="G560" s="56">
        <v>45.5</v>
      </c>
      <c r="H560" s="56">
        <v>0</v>
      </c>
      <c r="I560" s="56" t="s">
        <v>6476</v>
      </c>
      <c r="J560" s="56" t="s">
        <v>38</v>
      </c>
    </row>
    <row r="561" spans="1:10" ht="12.75" customHeight="1" x14ac:dyDescent="0.3">
      <c r="A561" s="397" t="s">
        <v>438</v>
      </c>
      <c r="B561" s="423">
        <v>6</v>
      </c>
      <c r="C561" s="397" t="s">
        <v>439</v>
      </c>
      <c r="D561" s="397" t="s">
        <v>5094</v>
      </c>
      <c r="E561" s="56" t="s">
        <v>6628</v>
      </c>
      <c r="F561" s="56" t="s">
        <v>900</v>
      </c>
      <c r="G561" s="56">
        <v>45.5</v>
      </c>
      <c r="H561" s="56">
        <v>0</v>
      </c>
      <c r="I561" s="56" t="s">
        <v>6476</v>
      </c>
      <c r="J561" s="56" t="s">
        <v>38</v>
      </c>
    </row>
    <row r="562" spans="1:10" ht="12.75" customHeight="1" x14ac:dyDescent="0.3">
      <c r="A562" s="397" t="s">
        <v>438</v>
      </c>
      <c r="B562" s="423">
        <v>7</v>
      </c>
      <c r="C562" s="397" t="s">
        <v>439</v>
      </c>
      <c r="D562" s="397" t="s">
        <v>5095</v>
      </c>
      <c r="E562" s="56" t="s">
        <v>6629</v>
      </c>
      <c r="F562" s="56" t="s">
        <v>900</v>
      </c>
      <c r="G562" s="56">
        <v>45.5</v>
      </c>
      <c r="H562" s="56">
        <v>0</v>
      </c>
      <c r="I562" s="56" t="s">
        <v>6476</v>
      </c>
      <c r="J562" s="56" t="s">
        <v>38</v>
      </c>
    </row>
    <row r="563" spans="1:10" ht="12.75" customHeight="1" x14ac:dyDescent="0.3">
      <c r="A563" s="397" t="s">
        <v>179</v>
      </c>
      <c r="B563" s="423">
        <v>1</v>
      </c>
      <c r="C563" s="397" t="s">
        <v>1720</v>
      </c>
      <c r="D563" s="397" t="s">
        <v>5039</v>
      </c>
      <c r="E563" s="56" t="s">
        <v>5040</v>
      </c>
      <c r="F563" s="56" t="s">
        <v>900</v>
      </c>
      <c r="G563" s="56">
        <v>21</v>
      </c>
      <c r="H563" s="56">
        <v>0</v>
      </c>
      <c r="I563" s="56" t="s">
        <v>811</v>
      </c>
      <c r="J563" s="56" t="s">
        <v>38</v>
      </c>
    </row>
    <row r="564" spans="1:10" ht="12.75" customHeight="1" x14ac:dyDescent="0.3">
      <c r="A564" s="397" t="s">
        <v>179</v>
      </c>
      <c r="B564" s="423">
        <v>2</v>
      </c>
      <c r="C564" s="397" t="s">
        <v>1720</v>
      </c>
      <c r="D564" s="397" t="s">
        <v>5041</v>
      </c>
      <c r="E564" s="56" t="s">
        <v>5042</v>
      </c>
      <c r="F564" s="56" t="s">
        <v>900</v>
      </c>
      <c r="G564" s="56">
        <v>52.5</v>
      </c>
      <c r="H564" s="56">
        <v>0</v>
      </c>
      <c r="I564" s="56" t="s">
        <v>811</v>
      </c>
      <c r="J564" s="56" t="s">
        <v>38</v>
      </c>
    </row>
    <row r="565" spans="1:10" ht="12.75" customHeight="1" x14ac:dyDescent="0.3">
      <c r="A565" s="397" t="s">
        <v>179</v>
      </c>
      <c r="B565" s="423">
        <v>3</v>
      </c>
      <c r="C565" s="397" t="s">
        <v>1720</v>
      </c>
      <c r="D565" s="397" t="s">
        <v>5043</v>
      </c>
      <c r="E565" s="56" t="s">
        <v>5044</v>
      </c>
      <c r="F565" s="56" t="s">
        <v>900</v>
      </c>
      <c r="G565" s="56">
        <v>38.5</v>
      </c>
      <c r="H565" s="56">
        <v>0</v>
      </c>
      <c r="I565" s="56" t="s">
        <v>811</v>
      </c>
      <c r="J565" s="56" t="s">
        <v>38</v>
      </c>
    </row>
    <row r="566" spans="1:10" ht="12.75" customHeight="1" x14ac:dyDescent="0.3">
      <c r="A566" s="397" t="s">
        <v>179</v>
      </c>
      <c r="B566" s="423">
        <v>4</v>
      </c>
      <c r="C566" s="397" t="s">
        <v>1720</v>
      </c>
      <c r="D566" s="397" t="s">
        <v>5045</v>
      </c>
      <c r="E566" s="56" t="s">
        <v>3479</v>
      </c>
      <c r="F566" s="56" t="s">
        <v>900</v>
      </c>
      <c r="G566" s="56">
        <v>59.5</v>
      </c>
      <c r="H566" s="56">
        <v>0</v>
      </c>
      <c r="I566" s="56" t="s">
        <v>811</v>
      </c>
      <c r="J566" s="56" t="s">
        <v>38</v>
      </c>
    </row>
    <row r="567" spans="1:10" ht="12.75" customHeight="1" x14ac:dyDescent="0.3">
      <c r="A567" s="397" t="s">
        <v>179</v>
      </c>
      <c r="B567" s="423">
        <v>5</v>
      </c>
      <c r="C567" s="397" t="s">
        <v>1720</v>
      </c>
      <c r="D567" s="397" t="s">
        <v>5046</v>
      </c>
      <c r="E567" s="56" t="s">
        <v>5047</v>
      </c>
      <c r="F567" s="56" t="s">
        <v>900</v>
      </c>
      <c r="G567" s="56">
        <v>31.5</v>
      </c>
      <c r="H567" s="56">
        <v>0</v>
      </c>
      <c r="I567" s="56" t="s">
        <v>811</v>
      </c>
      <c r="J567" s="56" t="s">
        <v>38</v>
      </c>
    </row>
    <row r="568" spans="1:10" ht="12.75" customHeight="1" x14ac:dyDescent="0.3">
      <c r="A568" s="397" t="s">
        <v>179</v>
      </c>
      <c r="B568" s="423">
        <v>6</v>
      </c>
      <c r="C568" s="397" t="s">
        <v>1720</v>
      </c>
      <c r="D568" s="397" t="s">
        <v>5048</v>
      </c>
      <c r="E568" s="56" t="s">
        <v>5049</v>
      </c>
      <c r="F568" s="56" t="s">
        <v>900</v>
      </c>
      <c r="G568" s="56">
        <v>41.5</v>
      </c>
      <c r="H568" s="56">
        <v>0</v>
      </c>
      <c r="I568" s="56" t="s">
        <v>811</v>
      </c>
      <c r="J568" s="56" t="s">
        <v>38</v>
      </c>
    </row>
    <row r="569" spans="1:10" ht="12.75" customHeight="1" x14ac:dyDescent="0.3">
      <c r="A569" s="397" t="s">
        <v>388</v>
      </c>
      <c r="B569" s="423">
        <v>1</v>
      </c>
      <c r="C569" s="397" t="s">
        <v>389</v>
      </c>
      <c r="D569" s="397" t="s">
        <v>5699</v>
      </c>
      <c r="E569" s="56" t="s">
        <v>5700</v>
      </c>
      <c r="F569" s="56" t="s">
        <v>900</v>
      </c>
      <c r="G569" s="56">
        <v>38</v>
      </c>
      <c r="H569" s="56">
        <v>0</v>
      </c>
      <c r="I569" s="56" t="s">
        <v>6476</v>
      </c>
      <c r="J569" s="56" t="s">
        <v>38</v>
      </c>
    </row>
    <row r="570" spans="1:10" ht="12.75" customHeight="1" x14ac:dyDescent="0.3">
      <c r="A570" s="397" t="s">
        <v>388</v>
      </c>
      <c r="B570" s="423">
        <v>2</v>
      </c>
      <c r="C570" s="397" t="s">
        <v>389</v>
      </c>
      <c r="D570" s="397" t="s">
        <v>5701</v>
      </c>
      <c r="E570" s="56" t="s">
        <v>5702</v>
      </c>
      <c r="F570" s="56" t="s">
        <v>900</v>
      </c>
      <c r="G570" s="56">
        <v>39</v>
      </c>
      <c r="H570" s="56">
        <v>0</v>
      </c>
      <c r="I570" s="56" t="s">
        <v>6476</v>
      </c>
      <c r="J570" s="56" t="s">
        <v>38</v>
      </c>
    </row>
    <row r="571" spans="1:10" ht="12.75" customHeight="1" x14ac:dyDescent="0.3">
      <c r="A571" s="397" t="s">
        <v>388</v>
      </c>
      <c r="B571" s="423">
        <v>3</v>
      </c>
      <c r="C571" s="397" t="s">
        <v>389</v>
      </c>
      <c r="D571" s="397" t="s">
        <v>5703</v>
      </c>
      <c r="E571" s="56" t="s">
        <v>5704</v>
      </c>
      <c r="F571" s="56" t="s">
        <v>900</v>
      </c>
      <c r="G571" s="56">
        <v>39</v>
      </c>
      <c r="H571" s="56">
        <v>0</v>
      </c>
      <c r="I571" s="56" t="s">
        <v>6476</v>
      </c>
      <c r="J571" s="56" t="s">
        <v>38</v>
      </c>
    </row>
    <row r="572" spans="1:10" ht="12.75" customHeight="1" x14ac:dyDescent="0.3">
      <c r="A572" s="397" t="s">
        <v>388</v>
      </c>
      <c r="B572" s="423">
        <v>4</v>
      </c>
      <c r="C572" s="397" t="s">
        <v>389</v>
      </c>
      <c r="D572" s="397" t="s">
        <v>5705</v>
      </c>
      <c r="E572" s="56" t="s">
        <v>5706</v>
      </c>
      <c r="F572" s="56" t="s">
        <v>900</v>
      </c>
      <c r="G572" s="56">
        <v>39</v>
      </c>
      <c r="H572" s="56">
        <v>0</v>
      </c>
      <c r="I572" s="56" t="s">
        <v>6476</v>
      </c>
      <c r="J572" s="56" t="s">
        <v>38</v>
      </c>
    </row>
    <row r="573" spans="1:10" ht="12.75" customHeight="1" x14ac:dyDescent="0.3">
      <c r="A573" s="397" t="s">
        <v>388</v>
      </c>
      <c r="B573" s="423">
        <v>5</v>
      </c>
      <c r="C573" s="397" t="s">
        <v>389</v>
      </c>
      <c r="D573" s="397" t="s">
        <v>5707</v>
      </c>
      <c r="E573" s="56" t="s">
        <v>5708</v>
      </c>
      <c r="F573" s="56" t="s">
        <v>900</v>
      </c>
      <c r="G573" s="56">
        <v>38</v>
      </c>
      <c r="H573" s="56">
        <v>0</v>
      </c>
      <c r="I573" s="56" t="s">
        <v>6476</v>
      </c>
      <c r="J573" s="56" t="s">
        <v>38</v>
      </c>
    </row>
    <row r="574" spans="1:10" ht="12.75" customHeight="1" x14ac:dyDescent="0.3">
      <c r="A574" s="397" t="s">
        <v>388</v>
      </c>
      <c r="B574" s="423">
        <v>6</v>
      </c>
      <c r="C574" s="397" t="s">
        <v>389</v>
      </c>
      <c r="D574" s="397" t="s">
        <v>5709</v>
      </c>
      <c r="E574" s="56" t="s">
        <v>3476</v>
      </c>
      <c r="F574" s="56" t="s">
        <v>900</v>
      </c>
      <c r="G574" s="56">
        <v>42</v>
      </c>
      <c r="H574" s="56">
        <v>0</v>
      </c>
      <c r="I574" s="56" t="s">
        <v>6476</v>
      </c>
      <c r="J574" s="56" t="s">
        <v>38</v>
      </c>
    </row>
    <row r="575" spans="1:10" ht="12.75" customHeight="1" x14ac:dyDescent="0.3">
      <c r="A575" s="397" t="s">
        <v>733</v>
      </c>
      <c r="B575" s="423">
        <v>1</v>
      </c>
      <c r="C575" s="397" t="s">
        <v>732</v>
      </c>
      <c r="D575" s="397" t="s">
        <v>3813</v>
      </c>
      <c r="E575" s="56" t="s">
        <v>1085</v>
      </c>
      <c r="F575" s="56" t="s">
        <v>900</v>
      </c>
      <c r="G575" s="56">
        <v>26</v>
      </c>
      <c r="H575" s="56">
        <v>0</v>
      </c>
      <c r="I575" s="56" t="s">
        <v>6476</v>
      </c>
      <c r="J575" s="56" t="s">
        <v>38</v>
      </c>
    </row>
    <row r="576" spans="1:10" ht="12.75" customHeight="1" x14ac:dyDescent="0.3">
      <c r="A576" s="397" t="s">
        <v>733</v>
      </c>
      <c r="B576" s="423">
        <v>2</v>
      </c>
      <c r="C576" s="397" t="s">
        <v>732</v>
      </c>
      <c r="D576" s="397" t="s">
        <v>3814</v>
      </c>
      <c r="E576" s="56" t="s">
        <v>1086</v>
      </c>
      <c r="F576" s="56" t="s">
        <v>900</v>
      </c>
      <c r="G576" s="56">
        <v>26</v>
      </c>
      <c r="H576" s="56">
        <v>0</v>
      </c>
      <c r="I576" s="56" t="s">
        <v>6476</v>
      </c>
      <c r="J576" s="56" t="s">
        <v>38</v>
      </c>
    </row>
    <row r="577" spans="1:10" ht="12.75" customHeight="1" x14ac:dyDescent="0.3">
      <c r="A577" s="397" t="s">
        <v>733</v>
      </c>
      <c r="B577" s="423">
        <v>3</v>
      </c>
      <c r="C577" s="397" t="s">
        <v>732</v>
      </c>
      <c r="D577" s="397" t="s">
        <v>3815</v>
      </c>
      <c r="E577" s="56" t="s">
        <v>1088</v>
      </c>
      <c r="F577" s="56" t="s">
        <v>900</v>
      </c>
      <c r="G577" s="56">
        <v>59</v>
      </c>
      <c r="H577" s="56">
        <v>49</v>
      </c>
      <c r="I577" s="56" t="s">
        <v>6476</v>
      </c>
      <c r="J577" s="56" t="s">
        <v>38</v>
      </c>
    </row>
    <row r="578" spans="1:10" ht="12.75" customHeight="1" x14ac:dyDescent="0.3">
      <c r="A578" s="397" t="s">
        <v>733</v>
      </c>
      <c r="B578" s="423">
        <v>4</v>
      </c>
      <c r="C578" s="397" t="s">
        <v>732</v>
      </c>
      <c r="D578" s="397" t="s">
        <v>3816</v>
      </c>
      <c r="E578" s="56" t="s">
        <v>1089</v>
      </c>
      <c r="F578" s="56" t="s">
        <v>900</v>
      </c>
      <c r="G578" s="56">
        <v>43</v>
      </c>
      <c r="H578" s="56">
        <v>0</v>
      </c>
      <c r="I578" s="56" t="s">
        <v>6476</v>
      </c>
      <c r="J578" s="56" t="s">
        <v>38</v>
      </c>
    </row>
    <row r="579" spans="1:10" ht="12.75" customHeight="1" x14ac:dyDescent="0.3">
      <c r="A579" s="397" t="s">
        <v>733</v>
      </c>
      <c r="B579" s="423">
        <v>5</v>
      </c>
      <c r="C579" s="397" t="s">
        <v>732</v>
      </c>
      <c r="D579" s="397" t="s">
        <v>3817</v>
      </c>
      <c r="E579" s="56" t="s">
        <v>1091</v>
      </c>
      <c r="F579" s="56" t="s">
        <v>900</v>
      </c>
      <c r="G579" s="56">
        <v>43</v>
      </c>
      <c r="H579" s="56">
        <v>0</v>
      </c>
      <c r="I579" s="56" t="s">
        <v>6476</v>
      </c>
      <c r="J579" s="56" t="s">
        <v>38</v>
      </c>
    </row>
    <row r="580" spans="1:10" ht="12.75" customHeight="1" x14ac:dyDescent="0.3">
      <c r="A580" s="397" t="s">
        <v>733</v>
      </c>
      <c r="B580" s="423">
        <v>6</v>
      </c>
      <c r="C580" s="397" t="s">
        <v>732</v>
      </c>
      <c r="D580" s="397" t="s">
        <v>3818</v>
      </c>
      <c r="E580" s="56" t="s">
        <v>1092</v>
      </c>
      <c r="F580" s="56" t="s">
        <v>900</v>
      </c>
      <c r="G580" s="56">
        <v>26</v>
      </c>
      <c r="H580" s="56">
        <v>0</v>
      </c>
      <c r="I580" s="56" t="s">
        <v>6476</v>
      </c>
      <c r="J580" s="56" t="s">
        <v>38</v>
      </c>
    </row>
    <row r="581" spans="1:10" ht="12.75" customHeight="1" x14ac:dyDescent="0.3">
      <c r="A581" s="397" t="s">
        <v>733</v>
      </c>
      <c r="B581" s="423">
        <v>7</v>
      </c>
      <c r="C581" s="397" t="s">
        <v>732</v>
      </c>
      <c r="D581" s="397" t="s">
        <v>3819</v>
      </c>
      <c r="E581" s="56" t="s">
        <v>1093</v>
      </c>
      <c r="F581" s="56" t="s">
        <v>900</v>
      </c>
      <c r="G581" s="56">
        <v>43</v>
      </c>
      <c r="H581" s="56">
        <v>0</v>
      </c>
      <c r="I581" s="56" t="s">
        <v>6476</v>
      </c>
      <c r="J581" s="56" t="s">
        <v>38</v>
      </c>
    </row>
    <row r="582" spans="1:10" ht="12.75" customHeight="1" x14ac:dyDescent="0.3">
      <c r="A582" s="397" t="s">
        <v>733</v>
      </c>
      <c r="B582" s="423">
        <v>8</v>
      </c>
      <c r="C582" s="397" t="s">
        <v>732</v>
      </c>
      <c r="D582" s="397" t="s">
        <v>3820</v>
      </c>
      <c r="E582" s="56" t="s">
        <v>1094</v>
      </c>
      <c r="F582" s="56" t="s">
        <v>900</v>
      </c>
      <c r="G582" s="56">
        <v>43</v>
      </c>
      <c r="H582" s="56">
        <v>0</v>
      </c>
      <c r="I582" s="56" t="s">
        <v>6476</v>
      </c>
      <c r="J582" s="56" t="s">
        <v>38</v>
      </c>
    </row>
    <row r="583" spans="1:10" ht="12.75" customHeight="1" x14ac:dyDescent="0.3">
      <c r="A583" s="397" t="s">
        <v>733</v>
      </c>
      <c r="B583" s="423">
        <v>9</v>
      </c>
      <c r="C583" s="397" t="s">
        <v>732</v>
      </c>
      <c r="D583" s="397" t="s">
        <v>3821</v>
      </c>
      <c r="E583" s="56" t="s">
        <v>1095</v>
      </c>
      <c r="F583" s="56" t="s">
        <v>900</v>
      </c>
      <c r="G583" s="56">
        <v>26</v>
      </c>
      <c r="H583" s="56">
        <v>0</v>
      </c>
      <c r="I583" s="56" t="s">
        <v>6476</v>
      </c>
      <c r="J583" s="56" t="s">
        <v>38</v>
      </c>
    </row>
    <row r="584" spans="1:10" ht="12.75" customHeight="1" x14ac:dyDescent="0.3">
      <c r="A584" s="397" t="s">
        <v>733</v>
      </c>
      <c r="B584" s="423">
        <v>10</v>
      </c>
      <c r="C584" s="397" t="s">
        <v>732</v>
      </c>
      <c r="D584" s="397" t="s">
        <v>3822</v>
      </c>
      <c r="E584" s="56" t="s">
        <v>1096</v>
      </c>
      <c r="F584" s="56" t="s">
        <v>900</v>
      </c>
      <c r="G584" s="56">
        <v>26</v>
      </c>
      <c r="H584" s="56">
        <v>0</v>
      </c>
      <c r="I584" s="56" t="s">
        <v>6476</v>
      </c>
      <c r="J584" s="56" t="s">
        <v>38</v>
      </c>
    </row>
    <row r="585" spans="1:10" ht="12.75" customHeight="1" x14ac:dyDescent="0.3">
      <c r="A585" s="397" t="s">
        <v>733</v>
      </c>
      <c r="B585" s="423">
        <v>11</v>
      </c>
      <c r="C585" s="397" t="s">
        <v>732</v>
      </c>
      <c r="D585" s="397" t="s">
        <v>3823</v>
      </c>
      <c r="E585" s="56" t="s">
        <v>1087</v>
      </c>
      <c r="F585" s="56" t="s">
        <v>900</v>
      </c>
      <c r="G585" s="56">
        <v>43</v>
      </c>
      <c r="H585" s="56">
        <v>0</v>
      </c>
      <c r="I585" s="56" t="s">
        <v>6476</v>
      </c>
      <c r="J585" s="56" t="s">
        <v>38</v>
      </c>
    </row>
    <row r="586" spans="1:10" ht="12.75" customHeight="1" x14ac:dyDescent="0.3">
      <c r="A586" s="397" t="s">
        <v>733</v>
      </c>
      <c r="B586" s="423">
        <v>12</v>
      </c>
      <c r="C586" s="397" t="s">
        <v>732</v>
      </c>
      <c r="D586" s="397" t="s">
        <v>3824</v>
      </c>
      <c r="E586" s="56" t="s">
        <v>1090</v>
      </c>
      <c r="F586" s="56" t="s">
        <v>900</v>
      </c>
      <c r="G586" s="56">
        <v>43</v>
      </c>
      <c r="H586" s="56">
        <v>0</v>
      </c>
      <c r="I586" s="56" t="s">
        <v>6476</v>
      </c>
      <c r="J586" s="56" t="s">
        <v>38</v>
      </c>
    </row>
    <row r="587" spans="1:10" ht="12.75" customHeight="1" x14ac:dyDescent="0.3">
      <c r="A587" s="397" t="s">
        <v>733</v>
      </c>
      <c r="B587" s="423">
        <v>13</v>
      </c>
      <c r="C587" s="397" t="s">
        <v>732</v>
      </c>
      <c r="D587" s="397" t="s">
        <v>3825</v>
      </c>
      <c r="E587" s="56" t="s">
        <v>6937</v>
      </c>
      <c r="F587" s="56" t="s">
        <v>900</v>
      </c>
      <c r="G587" s="56">
        <v>20</v>
      </c>
      <c r="H587" s="56">
        <v>0</v>
      </c>
      <c r="I587" s="56" t="s">
        <v>810</v>
      </c>
      <c r="J587" s="56" t="s">
        <v>39</v>
      </c>
    </row>
    <row r="588" spans="1:10" ht="12.75" customHeight="1" x14ac:dyDescent="0.3">
      <c r="A588" s="397" t="s">
        <v>445</v>
      </c>
      <c r="B588" s="423">
        <v>1</v>
      </c>
      <c r="C588" s="397" t="s">
        <v>446</v>
      </c>
      <c r="D588" s="397" t="s">
        <v>4476</v>
      </c>
      <c r="E588" s="56" t="s">
        <v>2013</v>
      </c>
      <c r="F588" s="56" t="s">
        <v>900</v>
      </c>
      <c r="G588" s="56">
        <v>30</v>
      </c>
      <c r="H588" s="56">
        <v>0</v>
      </c>
      <c r="I588" s="56" t="s">
        <v>6476</v>
      </c>
      <c r="J588" s="56" t="s">
        <v>38</v>
      </c>
    </row>
    <row r="589" spans="1:10" ht="12.75" customHeight="1" x14ac:dyDescent="0.3">
      <c r="A589" s="397" t="s">
        <v>445</v>
      </c>
      <c r="B589" s="423">
        <v>2</v>
      </c>
      <c r="C589" s="397" t="s">
        <v>446</v>
      </c>
      <c r="D589" s="397" t="s">
        <v>4477</v>
      </c>
      <c r="E589" s="56" t="s">
        <v>2014</v>
      </c>
      <c r="F589" s="56" t="s">
        <v>900</v>
      </c>
      <c r="G589" s="56">
        <v>45.5</v>
      </c>
      <c r="H589" s="56">
        <v>0</v>
      </c>
      <c r="I589" s="56" t="s">
        <v>6476</v>
      </c>
      <c r="J589" s="56" t="s">
        <v>38</v>
      </c>
    </row>
    <row r="590" spans="1:10" ht="12.75" customHeight="1" x14ac:dyDescent="0.3">
      <c r="A590" s="397" t="s">
        <v>445</v>
      </c>
      <c r="B590" s="423">
        <v>3</v>
      </c>
      <c r="C590" s="397" t="s">
        <v>446</v>
      </c>
      <c r="D590" s="397" t="s">
        <v>4478</v>
      </c>
      <c r="E590" s="56" t="s">
        <v>2015</v>
      </c>
      <c r="F590" s="56" t="s">
        <v>900</v>
      </c>
      <c r="G590" s="56">
        <v>33</v>
      </c>
      <c r="H590" s="56">
        <v>0</v>
      </c>
      <c r="I590" s="56" t="s">
        <v>6476</v>
      </c>
      <c r="J590" s="56" t="s">
        <v>38</v>
      </c>
    </row>
    <row r="591" spans="1:10" ht="12.75" customHeight="1" x14ac:dyDescent="0.3">
      <c r="A591" s="397" t="s">
        <v>445</v>
      </c>
      <c r="B591" s="423">
        <v>4</v>
      </c>
      <c r="C591" s="397" t="s">
        <v>446</v>
      </c>
      <c r="D591" s="397" t="s">
        <v>4479</v>
      </c>
      <c r="E591" s="56" t="s">
        <v>2016</v>
      </c>
      <c r="F591" s="56" t="s">
        <v>900</v>
      </c>
      <c r="G591" s="56">
        <v>45.5</v>
      </c>
      <c r="H591" s="56">
        <v>0</v>
      </c>
      <c r="I591" s="56" t="s">
        <v>6476</v>
      </c>
      <c r="J591" s="56" t="s">
        <v>38</v>
      </c>
    </row>
    <row r="592" spans="1:10" ht="12.75" customHeight="1" x14ac:dyDescent="0.3">
      <c r="A592" s="397" t="s">
        <v>6695</v>
      </c>
      <c r="B592" s="423">
        <v>1</v>
      </c>
      <c r="C592" s="397" t="s">
        <v>485</v>
      </c>
      <c r="D592" s="397" t="s">
        <v>6696</v>
      </c>
      <c r="E592" s="56" t="s">
        <v>1980</v>
      </c>
      <c r="F592" s="56" t="s">
        <v>900</v>
      </c>
      <c r="G592" s="56">
        <v>17</v>
      </c>
      <c r="H592" s="56">
        <v>0</v>
      </c>
      <c r="I592" s="56" t="s">
        <v>6476</v>
      </c>
      <c r="J592" s="56" t="s">
        <v>38</v>
      </c>
    </row>
    <row r="593" spans="1:10" ht="12.75" customHeight="1" x14ac:dyDescent="0.3">
      <c r="A593" s="397" t="s">
        <v>6695</v>
      </c>
      <c r="B593" s="423">
        <v>2</v>
      </c>
      <c r="C593" s="397" t="s">
        <v>485</v>
      </c>
      <c r="D593" s="397" t="s">
        <v>6697</v>
      </c>
      <c r="E593" s="56" t="s">
        <v>1981</v>
      </c>
      <c r="F593" s="56" t="s">
        <v>900</v>
      </c>
      <c r="G593" s="56">
        <v>35</v>
      </c>
      <c r="H593" s="56">
        <v>0</v>
      </c>
      <c r="I593" s="56" t="s">
        <v>6476</v>
      </c>
      <c r="J593" s="56" t="s">
        <v>38</v>
      </c>
    </row>
    <row r="594" spans="1:10" ht="12.75" customHeight="1" x14ac:dyDescent="0.3">
      <c r="A594" s="397" t="s">
        <v>6695</v>
      </c>
      <c r="B594" s="423">
        <v>3</v>
      </c>
      <c r="C594" s="397" t="s">
        <v>485</v>
      </c>
      <c r="D594" s="397" t="s">
        <v>6698</v>
      </c>
      <c r="E594" s="56" t="s">
        <v>1982</v>
      </c>
      <c r="F594" s="56" t="s">
        <v>900</v>
      </c>
      <c r="G594" s="56">
        <v>35</v>
      </c>
      <c r="H594" s="56">
        <v>0</v>
      </c>
      <c r="I594" s="56" t="s">
        <v>6476</v>
      </c>
      <c r="J594" s="56" t="s">
        <v>38</v>
      </c>
    </row>
    <row r="595" spans="1:10" ht="12.75" customHeight="1" x14ac:dyDescent="0.3">
      <c r="A595" s="397" t="s">
        <v>6695</v>
      </c>
      <c r="B595" s="423">
        <v>4</v>
      </c>
      <c r="C595" s="397" t="s">
        <v>485</v>
      </c>
      <c r="D595" s="397" t="s">
        <v>6699</v>
      </c>
      <c r="E595" s="56" t="s">
        <v>1983</v>
      </c>
      <c r="F595" s="56" t="s">
        <v>900</v>
      </c>
      <c r="G595" s="56">
        <v>12</v>
      </c>
      <c r="H595" s="56">
        <v>0</v>
      </c>
      <c r="I595" s="56" t="s">
        <v>810</v>
      </c>
      <c r="J595" s="56" t="s">
        <v>39</v>
      </c>
    </row>
    <row r="596" spans="1:10" ht="12.75" customHeight="1" x14ac:dyDescent="0.3">
      <c r="A596" s="397" t="s">
        <v>6695</v>
      </c>
      <c r="B596" s="423">
        <v>5</v>
      </c>
      <c r="C596" s="397" t="s">
        <v>485</v>
      </c>
      <c r="D596" s="397" t="s">
        <v>6700</v>
      </c>
      <c r="E596" s="56" t="s">
        <v>1984</v>
      </c>
      <c r="F596" s="56" t="s">
        <v>900</v>
      </c>
      <c r="G596" s="56">
        <v>17</v>
      </c>
      <c r="H596" s="56">
        <v>0</v>
      </c>
      <c r="I596" s="56" t="s">
        <v>810</v>
      </c>
      <c r="J596" s="56" t="s">
        <v>39</v>
      </c>
    </row>
    <row r="597" spans="1:10" ht="12.75" customHeight="1" x14ac:dyDescent="0.3">
      <c r="A597" s="397" t="s">
        <v>6695</v>
      </c>
      <c r="B597" s="423">
        <v>6</v>
      </c>
      <c r="C597" s="397" t="s">
        <v>485</v>
      </c>
      <c r="D597" s="397" t="s">
        <v>6701</v>
      </c>
      <c r="E597" s="56" t="s">
        <v>1985</v>
      </c>
      <c r="F597" s="56" t="s">
        <v>900</v>
      </c>
      <c r="G597" s="56">
        <v>14</v>
      </c>
      <c r="H597" s="56">
        <v>0</v>
      </c>
      <c r="I597" s="56" t="s">
        <v>810</v>
      </c>
      <c r="J597" s="56" t="s">
        <v>39</v>
      </c>
    </row>
    <row r="598" spans="1:10" ht="12.75" customHeight="1" x14ac:dyDescent="0.3">
      <c r="A598" s="397" t="s">
        <v>6695</v>
      </c>
      <c r="B598" s="423">
        <v>7</v>
      </c>
      <c r="C598" s="397" t="s">
        <v>485</v>
      </c>
      <c r="D598" s="397" t="s">
        <v>6702</v>
      </c>
      <c r="E598" s="56" t="s">
        <v>1987</v>
      </c>
      <c r="F598" s="56" t="s">
        <v>900</v>
      </c>
      <c r="G598" s="56">
        <v>20</v>
      </c>
      <c r="H598" s="56">
        <v>0</v>
      </c>
      <c r="I598" s="56" t="s">
        <v>810</v>
      </c>
      <c r="J598" s="56" t="s">
        <v>39</v>
      </c>
    </row>
    <row r="599" spans="1:10" ht="12.75" customHeight="1" x14ac:dyDescent="0.3">
      <c r="A599" s="397" t="s">
        <v>6695</v>
      </c>
      <c r="B599" s="423">
        <v>8</v>
      </c>
      <c r="C599" s="397" t="s">
        <v>485</v>
      </c>
      <c r="D599" s="397" t="s">
        <v>6703</v>
      </c>
      <c r="E599" s="56" t="s">
        <v>1988</v>
      </c>
      <c r="F599" s="56" t="s">
        <v>900</v>
      </c>
      <c r="G599" s="56">
        <v>7</v>
      </c>
      <c r="H599" s="56">
        <v>0</v>
      </c>
      <c r="I599" s="56" t="s">
        <v>810</v>
      </c>
      <c r="J599" s="56" t="s">
        <v>39</v>
      </c>
    </row>
    <row r="600" spans="1:10" ht="12.75" customHeight="1" x14ac:dyDescent="0.3">
      <c r="A600" s="397" t="s">
        <v>6695</v>
      </c>
      <c r="B600" s="423">
        <v>9</v>
      </c>
      <c r="C600" s="397" t="s">
        <v>485</v>
      </c>
      <c r="D600" s="397" t="s">
        <v>6704</v>
      </c>
      <c r="E600" s="56" t="s">
        <v>1989</v>
      </c>
      <c r="F600" s="56" t="s">
        <v>900</v>
      </c>
      <c r="G600" s="56">
        <v>20</v>
      </c>
      <c r="H600" s="56">
        <v>0</v>
      </c>
      <c r="I600" s="56" t="s">
        <v>6476</v>
      </c>
      <c r="J600" s="56" t="s">
        <v>38</v>
      </c>
    </row>
    <row r="601" spans="1:10" ht="12.75" customHeight="1" x14ac:dyDescent="0.3">
      <c r="A601" s="397" t="s">
        <v>6695</v>
      </c>
      <c r="B601" s="423">
        <v>10</v>
      </c>
      <c r="C601" s="397" t="s">
        <v>485</v>
      </c>
      <c r="D601" s="397" t="s">
        <v>6705</v>
      </c>
      <c r="E601" s="56" t="s">
        <v>1990</v>
      </c>
      <c r="F601" s="56" t="s">
        <v>900</v>
      </c>
      <c r="G601" s="56">
        <v>16</v>
      </c>
      <c r="H601" s="56">
        <v>0</v>
      </c>
      <c r="I601" s="56" t="s">
        <v>6476</v>
      </c>
      <c r="J601" s="56" t="s">
        <v>38</v>
      </c>
    </row>
    <row r="602" spans="1:10" ht="12.75" customHeight="1" x14ac:dyDescent="0.3">
      <c r="A602" s="397" t="s">
        <v>6695</v>
      </c>
      <c r="B602" s="423">
        <v>11</v>
      </c>
      <c r="C602" s="397" t="s">
        <v>485</v>
      </c>
      <c r="D602" s="397" t="s">
        <v>6706</v>
      </c>
      <c r="E602" s="56" t="s">
        <v>1991</v>
      </c>
      <c r="F602" s="56" t="s">
        <v>900</v>
      </c>
      <c r="G602" s="56">
        <v>45</v>
      </c>
      <c r="H602" s="56">
        <v>0</v>
      </c>
      <c r="I602" s="56" t="s">
        <v>6476</v>
      </c>
      <c r="J602" s="56" t="s">
        <v>38</v>
      </c>
    </row>
    <row r="603" spans="1:10" ht="12.75" customHeight="1" x14ac:dyDescent="0.3">
      <c r="A603" s="397" t="s">
        <v>6695</v>
      </c>
      <c r="B603" s="423">
        <v>12</v>
      </c>
      <c r="C603" s="397" t="s">
        <v>485</v>
      </c>
      <c r="D603" s="397" t="s">
        <v>6707</v>
      </c>
      <c r="E603" s="56" t="s">
        <v>1992</v>
      </c>
      <c r="F603" s="56" t="s">
        <v>900</v>
      </c>
      <c r="G603" s="56">
        <v>45</v>
      </c>
      <c r="H603" s="56">
        <v>0</v>
      </c>
      <c r="I603" s="56" t="s">
        <v>6476</v>
      </c>
      <c r="J603" s="56" t="s">
        <v>38</v>
      </c>
    </row>
    <row r="604" spans="1:10" ht="12.75" customHeight="1" x14ac:dyDescent="0.3">
      <c r="A604" s="397" t="s">
        <v>6695</v>
      </c>
      <c r="B604" s="423">
        <v>13</v>
      </c>
      <c r="C604" s="397" t="s">
        <v>485</v>
      </c>
      <c r="D604" s="397" t="s">
        <v>6708</v>
      </c>
      <c r="E604" s="56" t="s">
        <v>1730</v>
      </c>
      <c r="F604" s="56" t="s">
        <v>900</v>
      </c>
      <c r="G604" s="56">
        <v>35</v>
      </c>
      <c r="H604" s="56">
        <v>0</v>
      </c>
      <c r="I604" s="56" t="s">
        <v>6476</v>
      </c>
      <c r="J604" s="56" t="s">
        <v>38</v>
      </c>
    </row>
    <row r="605" spans="1:10" ht="12.75" customHeight="1" x14ac:dyDescent="0.3">
      <c r="A605" s="397" t="s">
        <v>6695</v>
      </c>
      <c r="B605" s="423">
        <v>14</v>
      </c>
      <c r="C605" s="397" t="s">
        <v>485</v>
      </c>
      <c r="D605" s="397" t="s">
        <v>6709</v>
      </c>
      <c r="E605" s="56" t="s">
        <v>1994</v>
      </c>
      <c r="F605" s="56" t="s">
        <v>900</v>
      </c>
      <c r="G605" s="56">
        <v>20</v>
      </c>
      <c r="H605" s="56">
        <v>0</v>
      </c>
      <c r="I605" s="56" t="s">
        <v>6476</v>
      </c>
      <c r="J605" s="56" t="s">
        <v>38</v>
      </c>
    </row>
    <row r="606" spans="1:10" ht="12.75" customHeight="1" x14ac:dyDescent="0.3">
      <c r="A606" s="397" t="s">
        <v>6695</v>
      </c>
      <c r="B606" s="423">
        <v>15</v>
      </c>
      <c r="C606" s="397" t="s">
        <v>485</v>
      </c>
      <c r="D606" s="397" t="s">
        <v>6710</v>
      </c>
      <c r="E606" s="56" t="s">
        <v>1995</v>
      </c>
      <c r="F606" s="56" t="s">
        <v>900</v>
      </c>
      <c r="G606" s="56">
        <v>20</v>
      </c>
      <c r="H606" s="56">
        <v>0</v>
      </c>
      <c r="I606" s="56" t="s">
        <v>6476</v>
      </c>
      <c r="J606" s="56" t="s">
        <v>38</v>
      </c>
    </row>
    <row r="607" spans="1:10" ht="12.75" customHeight="1" x14ac:dyDescent="0.3">
      <c r="A607" s="397" t="s">
        <v>6695</v>
      </c>
      <c r="B607" s="423">
        <v>16</v>
      </c>
      <c r="C607" s="397" t="s">
        <v>485</v>
      </c>
      <c r="D607" s="397" t="s">
        <v>6711</v>
      </c>
      <c r="E607" s="56" t="s">
        <v>1996</v>
      </c>
      <c r="F607" s="56" t="s">
        <v>900</v>
      </c>
      <c r="G607" s="56">
        <v>21</v>
      </c>
      <c r="H607" s="56">
        <v>0</v>
      </c>
      <c r="I607" s="56" t="s">
        <v>6476</v>
      </c>
      <c r="J607" s="56" t="s">
        <v>38</v>
      </c>
    </row>
    <row r="608" spans="1:10" ht="12.75" customHeight="1" x14ac:dyDescent="0.3">
      <c r="A608" s="397" t="s">
        <v>6695</v>
      </c>
      <c r="B608" s="423">
        <v>17</v>
      </c>
      <c r="C608" s="397" t="s">
        <v>485</v>
      </c>
      <c r="D608" s="397" t="s">
        <v>6712</v>
      </c>
      <c r="E608" s="56" t="s">
        <v>1997</v>
      </c>
      <c r="F608" s="56" t="s">
        <v>900</v>
      </c>
      <c r="G608" s="56">
        <v>20</v>
      </c>
      <c r="H608" s="56">
        <v>0</v>
      </c>
      <c r="I608" s="56" t="s">
        <v>6476</v>
      </c>
      <c r="J608" s="56" t="s">
        <v>38</v>
      </c>
    </row>
    <row r="609" spans="1:10" ht="12.75" customHeight="1" x14ac:dyDescent="0.3">
      <c r="A609" s="397" t="s">
        <v>6695</v>
      </c>
      <c r="B609" s="423">
        <v>18</v>
      </c>
      <c r="C609" s="397" t="s">
        <v>485</v>
      </c>
      <c r="D609" s="397" t="s">
        <v>6713</v>
      </c>
      <c r="E609" s="56" t="s">
        <v>1998</v>
      </c>
      <c r="F609" s="56" t="s">
        <v>900</v>
      </c>
      <c r="G609" s="56">
        <v>9.5</v>
      </c>
      <c r="H609" s="56">
        <v>0</v>
      </c>
      <c r="I609" s="56" t="s">
        <v>810</v>
      </c>
      <c r="J609" s="56" t="s">
        <v>39</v>
      </c>
    </row>
    <row r="610" spans="1:10" ht="12.75" customHeight="1" x14ac:dyDescent="0.3">
      <c r="A610" s="397" t="s">
        <v>6695</v>
      </c>
      <c r="B610" s="423">
        <v>19</v>
      </c>
      <c r="C610" s="397" t="s">
        <v>485</v>
      </c>
      <c r="D610" s="397" t="s">
        <v>6714</v>
      </c>
      <c r="E610" s="56" t="s">
        <v>1999</v>
      </c>
      <c r="F610" s="56" t="s">
        <v>900</v>
      </c>
      <c r="G610" s="56">
        <v>30</v>
      </c>
      <c r="H610" s="56">
        <v>0</v>
      </c>
      <c r="I610" s="56" t="s">
        <v>6476</v>
      </c>
      <c r="J610" s="56" t="s">
        <v>38</v>
      </c>
    </row>
    <row r="611" spans="1:10" ht="12.75" customHeight="1" x14ac:dyDescent="0.3">
      <c r="A611" s="397" t="s">
        <v>6695</v>
      </c>
      <c r="B611" s="423">
        <v>20</v>
      </c>
      <c r="C611" s="397" t="s">
        <v>485</v>
      </c>
      <c r="D611" s="397" t="s">
        <v>6715</v>
      </c>
      <c r="E611" s="56" t="s">
        <v>2000</v>
      </c>
      <c r="F611" s="56" t="s">
        <v>900</v>
      </c>
      <c r="G611" s="56">
        <v>36</v>
      </c>
      <c r="H611" s="56">
        <v>0</v>
      </c>
      <c r="I611" s="56" t="s">
        <v>6476</v>
      </c>
      <c r="J611" s="56" t="s">
        <v>38</v>
      </c>
    </row>
    <row r="612" spans="1:10" ht="12.75" customHeight="1" x14ac:dyDescent="0.3">
      <c r="A612" s="397" t="s">
        <v>6695</v>
      </c>
      <c r="B612" s="423">
        <v>21</v>
      </c>
      <c r="C612" s="397" t="s">
        <v>485</v>
      </c>
      <c r="D612" s="397" t="s">
        <v>6716</v>
      </c>
      <c r="E612" s="56" t="s">
        <v>2001</v>
      </c>
      <c r="F612" s="56" t="s">
        <v>900</v>
      </c>
      <c r="G612" s="56">
        <v>20</v>
      </c>
      <c r="H612" s="56">
        <v>0</v>
      </c>
      <c r="I612" s="56" t="s">
        <v>810</v>
      </c>
      <c r="J612" s="56" t="s">
        <v>39</v>
      </c>
    </row>
    <row r="613" spans="1:10" ht="12.75" customHeight="1" x14ac:dyDescent="0.3">
      <c r="A613" s="397" t="s">
        <v>6695</v>
      </c>
      <c r="B613" s="423">
        <v>22</v>
      </c>
      <c r="C613" s="397" t="s">
        <v>485</v>
      </c>
      <c r="D613" s="397" t="s">
        <v>6717</v>
      </c>
      <c r="E613" s="56" t="s">
        <v>2002</v>
      </c>
      <c r="F613" s="56" t="s">
        <v>900</v>
      </c>
      <c r="G613" s="56">
        <v>22</v>
      </c>
      <c r="H613" s="56">
        <v>0</v>
      </c>
      <c r="I613" s="56" t="s">
        <v>6476</v>
      </c>
      <c r="J613" s="56" t="s">
        <v>38</v>
      </c>
    </row>
    <row r="614" spans="1:10" ht="12.75" customHeight="1" x14ac:dyDescent="0.3">
      <c r="A614" s="397" t="s">
        <v>6695</v>
      </c>
      <c r="B614" s="423">
        <v>23</v>
      </c>
      <c r="C614" s="397" t="s">
        <v>485</v>
      </c>
      <c r="D614" s="397" t="s">
        <v>6718</v>
      </c>
      <c r="E614" s="56" t="s">
        <v>2003</v>
      </c>
      <c r="F614" s="56" t="s">
        <v>900</v>
      </c>
      <c r="G614" s="56">
        <v>30</v>
      </c>
      <c r="H614" s="56">
        <v>0</v>
      </c>
      <c r="I614" s="56" t="s">
        <v>6476</v>
      </c>
      <c r="J614" s="56" t="s">
        <v>38</v>
      </c>
    </row>
    <row r="615" spans="1:10" ht="12.75" customHeight="1" x14ac:dyDescent="0.3">
      <c r="A615" s="397" t="s">
        <v>6695</v>
      </c>
      <c r="B615" s="423">
        <v>24</v>
      </c>
      <c r="C615" s="397" t="s">
        <v>485</v>
      </c>
      <c r="D615" s="397" t="s">
        <v>6719</v>
      </c>
      <c r="E615" s="56" t="s">
        <v>1129</v>
      </c>
      <c r="F615" s="56" t="s">
        <v>900</v>
      </c>
      <c r="G615" s="56">
        <v>20</v>
      </c>
      <c r="H615" s="56">
        <v>0</v>
      </c>
      <c r="I615" s="56" t="s">
        <v>6476</v>
      </c>
      <c r="J615" s="56" t="s">
        <v>38</v>
      </c>
    </row>
    <row r="616" spans="1:10" ht="12.75" customHeight="1" x14ac:dyDescent="0.3">
      <c r="A616" s="397" t="s">
        <v>6695</v>
      </c>
      <c r="B616" s="423">
        <v>25</v>
      </c>
      <c r="C616" s="397" t="s">
        <v>485</v>
      </c>
      <c r="D616" s="397" t="s">
        <v>6720</v>
      </c>
      <c r="E616" s="56" t="s">
        <v>2004</v>
      </c>
      <c r="F616" s="56" t="s">
        <v>900</v>
      </c>
      <c r="G616" s="56">
        <v>30</v>
      </c>
      <c r="H616" s="56">
        <v>0</v>
      </c>
      <c r="I616" s="56" t="s">
        <v>6476</v>
      </c>
      <c r="J616" s="56" t="s">
        <v>38</v>
      </c>
    </row>
    <row r="617" spans="1:10" ht="12.75" customHeight="1" x14ac:dyDescent="0.3">
      <c r="A617" s="397" t="s">
        <v>6695</v>
      </c>
      <c r="B617" s="423">
        <v>26</v>
      </c>
      <c r="C617" s="397" t="s">
        <v>485</v>
      </c>
      <c r="D617" s="397" t="s">
        <v>6721</v>
      </c>
      <c r="E617" s="56" t="s">
        <v>2005</v>
      </c>
      <c r="F617" s="56" t="s">
        <v>900</v>
      </c>
      <c r="G617" s="56">
        <v>30</v>
      </c>
      <c r="H617" s="56">
        <v>15</v>
      </c>
      <c r="I617" s="56" t="s">
        <v>6476</v>
      </c>
      <c r="J617" s="56" t="s">
        <v>38</v>
      </c>
    </row>
    <row r="618" spans="1:10" ht="12.75" customHeight="1" x14ac:dyDescent="0.3">
      <c r="A618" s="397" t="s">
        <v>6695</v>
      </c>
      <c r="B618" s="423">
        <v>27</v>
      </c>
      <c r="C618" s="397" t="s">
        <v>485</v>
      </c>
      <c r="D618" s="397" t="s">
        <v>6722</v>
      </c>
      <c r="E618" s="56" t="s">
        <v>2006</v>
      </c>
      <c r="F618" s="56" t="s">
        <v>900</v>
      </c>
      <c r="G618" s="56">
        <v>20</v>
      </c>
      <c r="H618" s="56">
        <v>0</v>
      </c>
      <c r="I618" s="56" t="s">
        <v>6476</v>
      </c>
      <c r="J618" s="56" t="s">
        <v>38</v>
      </c>
    </row>
    <row r="619" spans="1:10" ht="12.75" customHeight="1" x14ac:dyDescent="0.3">
      <c r="A619" s="397" t="s">
        <v>6695</v>
      </c>
      <c r="B619" s="423">
        <v>28</v>
      </c>
      <c r="C619" s="397" t="s">
        <v>485</v>
      </c>
      <c r="D619" s="397" t="s">
        <v>6723</v>
      </c>
      <c r="E619" s="56" t="s">
        <v>2007</v>
      </c>
      <c r="F619" s="56" t="s">
        <v>900</v>
      </c>
      <c r="G619" s="56">
        <v>45</v>
      </c>
      <c r="H619" s="56">
        <v>0</v>
      </c>
      <c r="I619" s="56" t="s">
        <v>6476</v>
      </c>
      <c r="J619" s="56" t="s">
        <v>38</v>
      </c>
    </row>
    <row r="620" spans="1:10" ht="12.75" customHeight="1" x14ac:dyDescent="0.3">
      <c r="A620" s="397" t="s">
        <v>6695</v>
      </c>
      <c r="B620" s="423">
        <v>29</v>
      </c>
      <c r="C620" s="397" t="s">
        <v>485</v>
      </c>
      <c r="D620" s="397" t="s">
        <v>6724</v>
      </c>
      <c r="E620" s="56" t="s">
        <v>2008</v>
      </c>
      <c r="F620" s="56" t="s">
        <v>900</v>
      </c>
      <c r="G620" s="56">
        <v>35</v>
      </c>
      <c r="H620" s="56">
        <v>0</v>
      </c>
      <c r="I620" s="56" t="s">
        <v>6476</v>
      </c>
      <c r="J620" s="56" t="s">
        <v>38</v>
      </c>
    </row>
    <row r="621" spans="1:10" ht="12.75" customHeight="1" x14ac:dyDescent="0.3">
      <c r="A621" s="397" t="s">
        <v>6695</v>
      </c>
      <c r="B621" s="423">
        <v>30</v>
      </c>
      <c r="C621" s="397" t="s">
        <v>485</v>
      </c>
      <c r="D621" s="397" t="s">
        <v>6725</v>
      </c>
      <c r="E621" s="56" t="s">
        <v>2009</v>
      </c>
      <c r="F621" s="56" t="s">
        <v>900</v>
      </c>
      <c r="G621" s="56">
        <v>7</v>
      </c>
      <c r="H621" s="56">
        <v>0</v>
      </c>
      <c r="I621" s="56" t="s">
        <v>810</v>
      </c>
      <c r="J621" s="56" t="s">
        <v>39</v>
      </c>
    </row>
    <row r="622" spans="1:10" ht="12.75" customHeight="1" x14ac:dyDescent="0.3">
      <c r="A622" s="397" t="s">
        <v>6695</v>
      </c>
      <c r="B622" s="423">
        <v>31</v>
      </c>
      <c r="C622" s="397" t="s">
        <v>485</v>
      </c>
      <c r="D622" s="397" t="s">
        <v>6726</v>
      </c>
      <c r="E622" s="56" t="s">
        <v>2010</v>
      </c>
      <c r="F622" s="56" t="s">
        <v>900</v>
      </c>
      <c r="G622" s="56">
        <v>20</v>
      </c>
      <c r="H622" s="56">
        <v>0</v>
      </c>
      <c r="I622" s="56" t="s">
        <v>6476</v>
      </c>
      <c r="J622" s="56" t="s">
        <v>38</v>
      </c>
    </row>
    <row r="623" spans="1:10" ht="12.75" customHeight="1" x14ac:dyDescent="0.3">
      <c r="A623" s="397" t="s">
        <v>6695</v>
      </c>
      <c r="B623" s="423">
        <v>32</v>
      </c>
      <c r="C623" s="397" t="s">
        <v>485</v>
      </c>
      <c r="D623" s="397" t="s">
        <v>6727</v>
      </c>
      <c r="E623" s="56" t="s">
        <v>2011</v>
      </c>
      <c r="F623" s="56" t="s">
        <v>901</v>
      </c>
      <c r="G623" s="56">
        <v>13.8</v>
      </c>
      <c r="H623" s="56">
        <v>0</v>
      </c>
      <c r="I623" s="56" t="s">
        <v>6476</v>
      </c>
      <c r="J623" s="56" t="s">
        <v>38</v>
      </c>
    </row>
    <row r="624" spans="1:10" ht="12.75" customHeight="1" x14ac:dyDescent="0.3">
      <c r="A624" s="397" t="s">
        <v>531</v>
      </c>
      <c r="B624" s="423">
        <v>1</v>
      </c>
      <c r="C624" s="397" t="s">
        <v>532</v>
      </c>
      <c r="D624" s="397" t="s">
        <v>3996</v>
      </c>
      <c r="E624" s="56" t="s">
        <v>2147</v>
      </c>
      <c r="F624" s="56" t="s">
        <v>900</v>
      </c>
      <c r="G624" s="56">
        <v>49</v>
      </c>
      <c r="H624" s="56">
        <v>0</v>
      </c>
      <c r="I624" s="56" t="s">
        <v>6476</v>
      </c>
      <c r="J624" s="56" t="s">
        <v>38</v>
      </c>
    </row>
    <row r="625" spans="1:10" ht="12.75" customHeight="1" x14ac:dyDescent="0.3">
      <c r="A625" s="397" t="s">
        <v>531</v>
      </c>
      <c r="B625" s="423">
        <v>2</v>
      </c>
      <c r="C625" s="397" t="s">
        <v>532</v>
      </c>
      <c r="D625" s="397" t="s">
        <v>3997</v>
      </c>
      <c r="E625" s="56" t="s">
        <v>2148</v>
      </c>
      <c r="F625" s="56" t="s">
        <v>900</v>
      </c>
      <c r="G625" s="56">
        <v>28</v>
      </c>
      <c r="H625" s="56">
        <v>0</v>
      </c>
      <c r="I625" s="56" t="s">
        <v>6476</v>
      </c>
      <c r="J625" s="56" t="s">
        <v>38</v>
      </c>
    </row>
    <row r="626" spans="1:10" ht="12.75" customHeight="1" x14ac:dyDescent="0.3">
      <c r="A626" s="397" t="s">
        <v>529</v>
      </c>
      <c r="B626" s="423">
        <v>1</v>
      </c>
      <c r="C626" s="397" t="s">
        <v>530</v>
      </c>
      <c r="D626" s="397" t="s">
        <v>3649</v>
      </c>
      <c r="E626" s="56" t="s">
        <v>964</v>
      </c>
      <c r="F626" s="56" t="s">
        <v>900</v>
      </c>
      <c r="G626" s="56">
        <v>22</v>
      </c>
      <c r="H626" s="56">
        <v>0</v>
      </c>
      <c r="I626" s="56" t="s">
        <v>6476</v>
      </c>
      <c r="J626" s="56" t="s">
        <v>38</v>
      </c>
    </row>
    <row r="627" spans="1:10" ht="12.75" customHeight="1" x14ac:dyDescent="0.3">
      <c r="A627" s="397" t="s">
        <v>529</v>
      </c>
      <c r="B627" s="423">
        <v>2</v>
      </c>
      <c r="C627" s="397" t="s">
        <v>530</v>
      </c>
      <c r="D627" s="397" t="s">
        <v>6552</v>
      </c>
      <c r="E627" s="56" t="s">
        <v>6553</v>
      </c>
      <c r="F627" s="56" t="s">
        <v>900</v>
      </c>
      <c r="G627" s="56">
        <v>20</v>
      </c>
      <c r="H627" s="56">
        <v>0</v>
      </c>
      <c r="I627" s="56" t="s">
        <v>6476</v>
      </c>
      <c r="J627" s="56" t="s">
        <v>38</v>
      </c>
    </row>
    <row r="628" spans="1:10" ht="12.75" customHeight="1" x14ac:dyDescent="0.3">
      <c r="A628" s="397" t="s">
        <v>529</v>
      </c>
      <c r="B628" s="423">
        <v>3</v>
      </c>
      <c r="C628" s="397" t="s">
        <v>530</v>
      </c>
      <c r="D628" s="397" t="s">
        <v>3650</v>
      </c>
      <c r="E628" s="56" t="s">
        <v>966</v>
      </c>
      <c r="F628" s="56" t="s">
        <v>900</v>
      </c>
      <c r="G628" s="56">
        <v>20</v>
      </c>
      <c r="H628" s="56">
        <v>0</v>
      </c>
      <c r="I628" s="56" t="s">
        <v>6476</v>
      </c>
      <c r="J628" s="56" t="s">
        <v>38</v>
      </c>
    </row>
    <row r="629" spans="1:10" ht="12.75" customHeight="1" x14ac:dyDescent="0.3">
      <c r="A629" s="397" t="s">
        <v>529</v>
      </c>
      <c r="B629" s="423">
        <v>4</v>
      </c>
      <c r="C629" s="397" t="s">
        <v>530</v>
      </c>
      <c r="D629" s="397" t="s">
        <v>3651</v>
      </c>
      <c r="E629" s="56" t="s">
        <v>967</v>
      </c>
      <c r="F629" s="56" t="s">
        <v>900</v>
      </c>
      <c r="G629" s="56">
        <v>20</v>
      </c>
      <c r="H629" s="56">
        <v>0</v>
      </c>
      <c r="I629" s="56" t="s">
        <v>6476</v>
      </c>
      <c r="J629" s="56" t="s">
        <v>38</v>
      </c>
    </row>
    <row r="630" spans="1:10" ht="12.75" customHeight="1" x14ac:dyDescent="0.3">
      <c r="A630" s="397" t="s">
        <v>529</v>
      </c>
      <c r="B630" s="423">
        <v>5</v>
      </c>
      <c r="C630" s="397" t="s">
        <v>530</v>
      </c>
      <c r="D630" s="397" t="s">
        <v>3652</v>
      </c>
      <c r="E630" s="56" t="s">
        <v>968</v>
      </c>
      <c r="F630" s="56" t="s">
        <v>900</v>
      </c>
      <c r="G630" s="56">
        <v>22</v>
      </c>
      <c r="H630" s="56">
        <v>0</v>
      </c>
      <c r="I630" s="56" t="s">
        <v>6476</v>
      </c>
      <c r="J630" s="56" t="s">
        <v>38</v>
      </c>
    </row>
    <row r="631" spans="1:10" ht="12.75" customHeight="1" x14ac:dyDescent="0.3">
      <c r="A631" s="397" t="s">
        <v>529</v>
      </c>
      <c r="B631" s="423">
        <v>6</v>
      </c>
      <c r="C631" s="397" t="s">
        <v>530</v>
      </c>
      <c r="D631" s="397" t="s">
        <v>3653</v>
      </c>
      <c r="E631" s="56" t="s">
        <v>2093</v>
      </c>
      <c r="F631" s="56" t="s">
        <v>900</v>
      </c>
      <c r="G631" s="56">
        <v>52.5</v>
      </c>
      <c r="H631" s="56">
        <v>0</v>
      </c>
      <c r="I631" s="56" t="s">
        <v>6476</v>
      </c>
      <c r="J631" s="56" t="s">
        <v>38</v>
      </c>
    </row>
    <row r="632" spans="1:10" ht="12.75" customHeight="1" x14ac:dyDescent="0.3">
      <c r="A632" s="397" t="s">
        <v>529</v>
      </c>
      <c r="B632" s="423">
        <v>7</v>
      </c>
      <c r="C632" s="397" t="s">
        <v>530</v>
      </c>
      <c r="D632" s="397" t="s">
        <v>3654</v>
      </c>
      <c r="E632" s="56" t="s">
        <v>969</v>
      </c>
      <c r="F632" s="56" t="s">
        <v>900</v>
      </c>
      <c r="G632" s="56">
        <v>26</v>
      </c>
      <c r="H632" s="56">
        <v>0</v>
      </c>
      <c r="I632" s="56" t="s">
        <v>6476</v>
      </c>
      <c r="J632" s="56" t="s">
        <v>38</v>
      </c>
    </row>
    <row r="633" spans="1:10" ht="12.75" customHeight="1" x14ac:dyDescent="0.3">
      <c r="A633" s="397" t="s">
        <v>529</v>
      </c>
      <c r="B633" s="423">
        <v>8</v>
      </c>
      <c r="C633" s="397" t="s">
        <v>530</v>
      </c>
      <c r="D633" s="397" t="s">
        <v>3655</v>
      </c>
      <c r="E633" s="56" t="s">
        <v>970</v>
      </c>
      <c r="F633" s="56" t="s">
        <v>900</v>
      </c>
      <c r="G633" s="56">
        <v>36</v>
      </c>
      <c r="H633" s="56">
        <v>0</v>
      </c>
      <c r="I633" s="56" t="s">
        <v>6476</v>
      </c>
      <c r="J633" s="56" t="s">
        <v>38</v>
      </c>
    </row>
    <row r="634" spans="1:10" ht="12.75" customHeight="1" x14ac:dyDescent="0.3">
      <c r="A634" s="397" t="s">
        <v>529</v>
      </c>
      <c r="B634" s="423">
        <v>9</v>
      </c>
      <c r="C634" s="397" t="s">
        <v>530</v>
      </c>
      <c r="D634" s="397" t="s">
        <v>3656</v>
      </c>
      <c r="E634" s="56" t="s">
        <v>971</v>
      </c>
      <c r="F634" s="56" t="s">
        <v>900</v>
      </c>
      <c r="G634" s="56">
        <v>20</v>
      </c>
      <c r="H634" s="56">
        <v>0</v>
      </c>
      <c r="I634" s="56" t="s">
        <v>6476</v>
      </c>
      <c r="J634" s="56" t="s">
        <v>38</v>
      </c>
    </row>
    <row r="635" spans="1:10" ht="12.75" customHeight="1" x14ac:dyDescent="0.3">
      <c r="A635" s="397" t="s">
        <v>529</v>
      </c>
      <c r="B635" s="423">
        <v>10</v>
      </c>
      <c r="C635" s="397" t="s">
        <v>530</v>
      </c>
      <c r="D635" s="397" t="s">
        <v>3657</v>
      </c>
      <c r="E635" s="56" t="s">
        <v>2094</v>
      </c>
      <c r="F635" s="56" t="s">
        <v>900</v>
      </c>
      <c r="G635" s="56">
        <v>22</v>
      </c>
      <c r="H635" s="56">
        <v>0</v>
      </c>
      <c r="I635" s="56" t="s">
        <v>6476</v>
      </c>
      <c r="J635" s="56" t="s">
        <v>38</v>
      </c>
    </row>
    <row r="636" spans="1:10" ht="12.75" customHeight="1" x14ac:dyDescent="0.3">
      <c r="A636" s="397" t="s">
        <v>529</v>
      </c>
      <c r="B636" s="423">
        <v>11</v>
      </c>
      <c r="C636" s="397" t="s">
        <v>530</v>
      </c>
      <c r="D636" s="397" t="s">
        <v>3658</v>
      </c>
      <c r="E636" s="56" t="s">
        <v>2095</v>
      </c>
      <c r="F636" s="56" t="s">
        <v>900</v>
      </c>
      <c r="G636" s="56">
        <v>39</v>
      </c>
      <c r="H636" s="56">
        <v>0</v>
      </c>
      <c r="I636" s="56" t="s">
        <v>6476</v>
      </c>
      <c r="J636" s="56" t="s">
        <v>38</v>
      </c>
    </row>
    <row r="637" spans="1:10" ht="12.75" customHeight="1" x14ac:dyDescent="0.3">
      <c r="A637" s="397" t="s">
        <v>529</v>
      </c>
      <c r="B637" s="423">
        <v>12</v>
      </c>
      <c r="C637" s="397" t="s">
        <v>530</v>
      </c>
      <c r="D637" s="397" t="s">
        <v>3659</v>
      </c>
      <c r="E637" s="56" t="s">
        <v>2096</v>
      </c>
      <c r="F637" s="56" t="s">
        <v>900</v>
      </c>
      <c r="G637" s="56">
        <v>20</v>
      </c>
      <c r="H637" s="56">
        <v>0</v>
      </c>
      <c r="I637" s="56" t="s">
        <v>6476</v>
      </c>
      <c r="J637" s="56" t="s">
        <v>38</v>
      </c>
    </row>
    <row r="638" spans="1:10" ht="12.75" customHeight="1" x14ac:dyDescent="0.3">
      <c r="A638" s="397" t="s">
        <v>529</v>
      </c>
      <c r="B638" s="423">
        <v>13</v>
      </c>
      <c r="C638" s="397" t="s">
        <v>530</v>
      </c>
      <c r="D638" s="397" t="s">
        <v>3660</v>
      </c>
      <c r="E638" s="56" t="s">
        <v>2097</v>
      </c>
      <c r="F638" s="56" t="s">
        <v>900</v>
      </c>
      <c r="G638" s="56">
        <v>22</v>
      </c>
      <c r="H638" s="56">
        <v>0</v>
      </c>
      <c r="I638" s="56" t="s">
        <v>6476</v>
      </c>
      <c r="J638" s="56" t="s">
        <v>38</v>
      </c>
    </row>
    <row r="639" spans="1:10" ht="12.75" customHeight="1" x14ac:dyDescent="0.3">
      <c r="A639" s="397" t="s">
        <v>529</v>
      </c>
      <c r="B639" s="423">
        <v>14</v>
      </c>
      <c r="C639" s="397" t="s">
        <v>530</v>
      </c>
      <c r="D639" s="397" t="s">
        <v>3661</v>
      </c>
      <c r="E639" s="56" t="s">
        <v>1808</v>
      </c>
      <c r="F639" s="56" t="s">
        <v>900</v>
      </c>
      <c r="G639" s="56">
        <v>31</v>
      </c>
      <c r="H639" s="56">
        <v>0</v>
      </c>
      <c r="I639" s="56" t="s">
        <v>6476</v>
      </c>
      <c r="J639" s="56" t="s">
        <v>38</v>
      </c>
    </row>
    <row r="640" spans="1:10" ht="12.75" customHeight="1" x14ac:dyDescent="0.3">
      <c r="A640" s="397" t="s">
        <v>529</v>
      </c>
      <c r="B640" s="423">
        <v>15</v>
      </c>
      <c r="C640" s="397" t="s">
        <v>530</v>
      </c>
      <c r="D640" s="397" t="s">
        <v>3662</v>
      </c>
      <c r="E640" s="56" t="s">
        <v>2098</v>
      </c>
      <c r="F640" s="56" t="s">
        <v>900</v>
      </c>
      <c r="G640" s="56">
        <v>27</v>
      </c>
      <c r="H640" s="56">
        <v>0</v>
      </c>
      <c r="I640" s="56" t="s">
        <v>6476</v>
      </c>
      <c r="J640" s="56" t="s">
        <v>38</v>
      </c>
    </row>
    <row r="641" spans="1:10" ht="12.75" customHeight="1" x14ac:dyDescent="0.3">
      <c r="A641" s="397" t="s">
        <v>529</v>
      </c>
      <c r="B641" s="423">
        <v>16</v>
      </c>
      <c r="C641" s="397" t="s">
        <v>530</v>
      </c>
      <c r="D641" s="397" t="s">
        <v>3663</v>
      </c>
      <c r="E641" s="56" t="s">
        <v>2099</v>
      </c>
      <c r="F641" s="56" t="s">
        <v>900</v>
      </c>
      <c r="G641" s="56">
        <v>26</v>
      </c>
      <c r="H641" s="56">
        <v>38.75</v>
      </c>
      <c r="I641" s="56" t="s">
        <v>6476</v>
      </c>
      <c r="J641" s="56" t="s">
        <v>38</v>
      </c>
    </row>
    <row r="642" spans="1:10" ht="12.75" customHeight="1" x14ac:dyDescent="0.3">
      <c r="A642" s="397" t="s">
        <v>529</v>
      </c>
      <c r="B642" s="423">
        <v>17</v>
      </c>
      <c r="C642" s="397" t="s">
        <v>530</v>
      </c>
      <c r="D642" s="397" t="s">
        <v>3664</v>
      </c>
      <c r="E642" s="56" t="s">
        <v>6554</v>
      </c>
      <c r="F642" s="56" t="s">
        <v>900</v>
      </c>
      <c r="G642" s="56">
        <v>30</v>
      </c>
      <c r="H642" s="56">
        <v>0</v>
      </c>
      <c r="I642" s="56" t="s">
        <v>6476</v>
      </c>
      <c r="J642" s="56" t="s">
        <v>38</v>
      </c>
    </row>
    <row r="643" spans="1:10" ht="12.75" customHeight="1" x14ac:dyDescent="0.3">
      <c r="A643" s="397" t="s">
        <v>529</v>
      </c>
      <c r="B643" s="423">
        <v>18</v>
      </c>
      <c r="C643" s="397" t="s">
        <v>530</v>
      </c>
      <c r="D643" s="397" t="s">
        <v>3665</v>
      </c>
      <c r="E643" s="56" t="s">
        <v>2100</v>
      </c>
      <c r="F643" s="56" t="s">
        <v>900</v>
      </c>
      <c r="G643" s="56">
        <v>26</v>
      </c>
      <c r="H643" s="56">
        <v>0</v>
      </c>
      <c r="I643" s="56" t="s">
        <v>6476</v>
      </c>
      <c r="J643" s="56" t="s">
        <v>38</v>
      </c>
    </row>
    <row r="644" spans="1:10" ht="12.75" customHeight="1" x14ac:dyDescent="0.3">
      <c r="A644" s="397" t="s">
        <v>529</v>
      </c>
      <c r="B644" s="423">
        <v>19</v>
      </c>
      <c r="C644" s="397" t="s">
        <v>530</v>
      </c>
      <c r="D644" s="397" t="s">
        <v>3666</v>
      </c>
      <c r="E644" s="56" t="s">
        <v>2101</v>
      </c>
      <c r="F644" s="56" t="s">
        <v>900</v>
      </c>
      <c r="G644" s="56">
        <v>32</v>
      </c>
      <c r="H644" s="56">
        <v>0</v>
      </c>
      <c r="I644" s="56" t="s">
        <v>6476</v>
      </c>
      <c r="J644" s="56" t="s">
        <v>38</v>
      </c>
    </row>
    <row r="645" spans="1:10" ht="12.75" customHeight="1" x14ac:dyDescent="0.3">
      <c r="A645" s="397" t="s">
        <v>529</v>
      </c>
      <c r="B645" s="423">
        <v>20</v>
      </c>
      <c r="C645" s="397" t="s">
        <v>530</v>
      </c>
      <c r="D645" s="397" t="s">
        <v>3667</v>
      </c>
      <c r="E645" s="56" t="s">
        <v>1805</v>
      </c>
      <c r="F645" s="56" t="s">
        <v>900</v>
      </c>
      <c r="G645" s="56">
        <v>20</v>
      </c>
      <c r="H645" s="56">
        <v>0</v>
      </c>
      <c r="I645" s="56" t="s">
        <v>6476</v>
      </c>
      <c r="J645" s="56" t="s">
        <v>38</v>
      </c>
    </row>
    <row r="646" spans="1:10" ht="12.75" customHeight="1" x14ac:dyDescent="0.3">
      <c r="A646" s="397" t="s">
        <v>529</v>
      </c>
      <c r="B646" s="423">
        <v>21</v>
      </c>
      <c r="C646" s="397" t="s">
        <v>530</v>
      </c>
      <c r="D646" s="397" t="s">
        <v>3668</v>
      </c>
      <c r="E646" s="56" t="s">
        <v>2102</v>
      </c>
      <c r="F646" s="56" t="s">
        <v>900</v>
      </c>
      <c r="G646" s="56">
        <v>26</v>
      </c>
      <c r="H646" s="56">
        <v>0</v>
      </c>
      <c r="I646" s="56" t="s">
        <v>6476</v>
      </c>
      <c r="J646" s="56" t="s">
        <v>38</v>
      </c>
    </row>
    <row r="647" spans="1:10" ht="12.75" customHeight="1" x14ac:dyDescent="0.3">
      <c r="A647" s="397" t="s">
        <v>529</v>
      </c>
      <c r="B647" s="423">
        <v>22</v>
      </c>
      <c r="C647" s="397" t="s">
        <v>530</v>
      </c>
      <c r="D647" s="397" t="s">
        <v>3669</v>
      </c>
      <c r="E647" s="56" t="s">
        <v>1814</v>
      </c>
      <c r="F647" s="56" t="s">
        <v>900</v>
      </c>
      <c r="G647" s="56">
        <v>30</v>
      </c>
      <c r="H647" s="56">
        <v>34.75</v>
      </c>
      <c r="I647" s="56" t="s">
        <v>6476</v>
      </c>
      <c r="J647" s="56" t="s">
        <v>38</v>
      </c>
    </row>
    <row r="648" spans="1:10" ht="12.75" customHeight="1" x14ac:dyDescent="0.3">
      <c r="A648" s="397" t="s">
        <v>529</v>
      </c>
      <c r="B648" s="423">
        <v>23</v>
      </c>
      <c r="C648" s="397" t="s">
        <v>530</v>
      </c>
      <c r="D648" s="397" t="s">
        <v>3670</v>
      </c>
      <c r="E648" s="56" t="s">
        <v>6555</v>
      </c>
      <c r="F648" s="56" t="s">
        <v>900</v>
      </c>
      <c r="G648" s="56">
        <v>37</v>
      </c>
      <c r="H648" s="56">
        <v>0</v>
      </c>
      <c r="I648" s="56" t="s">
        <v>6476</v>
      </c>
      <c r="J648" s="56" t="s">
        <v>38</v>
      </c>
    </row>
    <row r="649" spans="1:10" ht="12.75" customHeight="1" x14ac:dyDescent="0.3">
      <c r="A649" s="397" t="s">
        <v>529</v>
      </c>
      <c r="B649" s="423">
        <v>24</v>
      </c>
      <c r="C649" s="397" t="s">
        <v>530</v>
      </c>
      <c r="D649" s="397" t="s">
        <v>3671</v>
      </c>
      <c r="E649" s="56" t="s">
        <v>2103</v>
      </c>
      <c r="F649" s="56" t="s">
        <v>900</v>
      </c>
      <c r="G649" s="56">
        <v>26</v>
      </c>
      <c r="H649" s="56">
        <v>38.5</v>
      </c>
      <c r="I649" s="56" t="s">
        <v>6476</v>
      </c>
      <c r="J649" s="56" t="s">
        <v>38</v>
      </c>
    </row>
    <row r="650" spans="1:10" ht="12.75" customHeight="1" x14ac:dyDescent="0.3">
      <c r="A650" s="397" t="s">
        <v>529</v>
      </c>
      <c r="B650" s="423">
        <v>25</v>
      </c>
      <c r="C650" s="397" t="s">
        <v>530</v>
      </c>
      <c r="D650" s="397" t="s">
        <v>3672</v>
      </c>
      <c r="E650" s="56" t="s">
        <v>1807</v>
      </c>
      <c r="F650" s="56" t="s">
        <v>900</v>
      </c>
      <c r="G650" s="56">
        <v>20</v>
      </c>
      <c r="H650" s="56">
        <v>0</v>
      </c>
      <c r="I650" s="56" t="s">
        <v>6476</v>
      </c>
      <c r="J650" s="56" t="s">
        <v>38</v>
      </c>
    </row>
    <row r="651" spans="1:10" ht="12.75" customHeight="1" x14ac:dyDescent="0.3">
      <c r="A651" s="397" t="s">
        <v>529</v>
      </c>
      <c r="B651" s="423">
        <v>26</v>
      </c>
      <c r="C651" s="397" t="s">
        <v>530</v>
      </c>
      <c r="D651" s="397" t="s">
        <v>3673</v>
      </c>
      <c r="E651" s="56" t="s">
        <v>2104</v>
      </c>
      <c r="F651" s="56" t="s">
        <v>900</v>
      </c>
      <c r="G651" s="56">
        <v>31</v>
      </c>
      <c r="H651" s="56">
        <v>0</v>
      </c>
      <c r="I651" s="56" t="s">
        <v>6476</v>
      </c>
      <c r="J651" s="56" t="s">
        <v>38</v>
      </c>
    </row>
    <row r="652" spans="1:10" ht="12.75" customHeight="1" x14ac:dyDescent="0.3">
      <c r="A652" s="397" t="s">
        <v>529</v>
      </c>
      <c r="B652" s="423">
        <v>27</v>
      </c>
      <c r="C652" s="397" t="s">
        <v>530</v>
      </c>
      <c r="D652" s="397" t="s">
        <v>3674</v>
      </c>
      <c r="E652" s="56" t="s">
        <v>965</v>
      </c>
      <c r="F652" s="56" t="s">
        <v>900</v>
      </c>
      <c r="G652" s="56">
        <v>26</v>
      </c>
      <c r="H652" s="56">
        <v>0</v>
      </c>
      <c r="I652" s="56" t="s">
        <v>6476</v>
      </c>
      <c r="J652" s="56" t="s">
        <v>38</v>
      </c>
    </row>
    <row r="653" spans="1:10" ht="12.75" customHeight="1" x14ac:dyDescent="0.3">
      <c r="A653" s="397" t="s">
        <v>401</v>
      </c>
      <c r="B653" s="423">
        <v>1</v>
      </c>
      <c r="C653" s="397" t="s">
        <v>261</v>
      </c>
      <c r="D653" s="397" t="s">
        <v>5127</v>
      </c>
      <c r="E653" s="56" t="s">
        <v>5128</v>
      </c>
      <c r="F653" s="56" t="s">
        <v>900</v>
      </c>
      <c r="G653" s="56">
        <v>45</v>
      </c>
      <c r="H653" s="56">
        <v>0</v>
      </c>
      <c r="I653" s="56" t="s">
        <v>6476</v>
      </c>
      <c r="J653" s="56" t="s">
        <v>38</v>
      </c>
    </row>
    <row r="654" spans="1:10" ht="12.75" customHeight="1" x14ac:dyDescent="0.3">
      <c r="A654" s="397" t="s">
        <v>401</v>
      </c>
      <c r="B654" s="423">
        <v>2</v>
      </c>
      <c r="C654" s="397" t="s">
        <v>261</v>
      </c>
      <c r="D654" s="397" t="s">
        <v>5129</v>
      </c>
      <c r="E654" s="56" t="s">
        <v>2323</v>
      </c>
      <c r="F654" s="56" t="s">
        <v>900</v>
      </c>
      <c r="G654" s="56">
        <v>23</v>
      </c>
      <c r="H654" s="56">
        <v>0</v>
      </c>
      <c r="I654" s="56" t="s">
        <v>6476</v>
      </c>
      <c r="J654" s="56" t="s">
        <v>38</v>
      </c>
    </row>
    <row r="655" spans="1:10" ht="12.75" customHeight="1" x14ac:dyDescent="0.3">
      <c r="A655" s="397" t="s">
        <v>401</v>
      </c>
      <c r="B655" s="423">
        <v>3</v>
      </c>
      <c r="C655" s="397" t="s">
        <v>261</v>
      </c>
      <c r="D655" s="397" t="s">
        <v>5130</v>
      </c>
      <c r="E655" s="56" t="s">
        <v>1139</v>
      </c>
      <c r="F655" s="56" t="s">
        <v>900</v>
      </c>
      <c r="G655" s="56">
        <v>23</v>
      </c>
      <c r="H655" s="56">
        <v>0</v>
      </c>
      <c r="I655" s="56" t="s">
        <v>6476</v>
      </c>
      <c r="J655" s="56" t="s">
        <v>38</v>
      </c>
    </row>
    <row r="656" spans="1:10" ht="12.75" customHeight="1" x14ac:dyDescent="0.3">
      <c r="A656" s="397" t="s">
        <v>401</v>
      </c>
      <c r="B656" s="423">
        <v>4</v>
      </c>
      <c r="C656" s="397" t="s">
        <v>261</v>
      </c>
      <c r="D656" s="397" t="s">
        <v>5131</v>
      </c>
      <c r="E656" s="56" t="s">
        <v>2236</v>
      </c>
      <c r="F656" s="56" t="s">
        <v>900</v>
      </c>
      <c r="G656" s="56">
        <v>23</v>
      </c>
      <c r="H656" s="56">
        <v>0</v>
      </c>
      <c r="I656" s="56" t="s">
        <v>6476</v>
      </c>
      <c r="J656" s="56" t="s">
        <v>38</v>
      </c>
    </row>
    <row r="657" spans="1:10" ht="12.75" customHeight="1" x14ac:dyDescent="0.3">
      <c r="A657" s="397" t="s">
        <v>401</v>
      </c>
      <c r="B657" s="423">
        <v>5</v>
      </c>
      <c r="C657" s="397" t="s">
        <v>261</v>
      </c>
      <c r="D657" s="397" t="s">
        <v>5132</v>
      </c>
      <c r="E657" s="56" t="s">
        <v>2326</v>
      </c>
      <c r="F657" s="56" t="s">
        <v>900</v>
      </c>
      <c r="G657" s="56">
        <v>23</v>
      </c>
      <c r="H657" s="56">
        <v>0</v>
      </c>
      <c r="I657" s="56" t="s">
        <v>6476</v>
      </c>
      <c r="J657" s="56" t="s">
        <v>38</v>
      </c>
    </row>
    <row r="658" spans="1:10" ht="12.75" customHeight="1" x14ac:dyDescent="0.3">
      <c r="A658" s="397" t="s">
        <v>401</v>
      </c>
      <c r="B658" s="423">
        <v>6</v>
      </c>
      <c r="C658" s="397" t="s">
        <v>261</v>
      </c>
      <c r="D658" s="397" t="s">
        <v>5133</v>
      </c>
      <c r="E658" s="56" t="s">
        <v>1940</v>
      </c>
      <c r="F658" s="56" t="s">
        <v>900</v>
      </c>
      <c r="G658" s="56">
        <v>23</v>
      </c>
      <c r="H658" s="56">
        <v>0</v>
      </c>
      <c r="I658" s="56" t="s">
        <v>6476</v>
      </c>
      <c r="J658" s="56" t="s">
        <v>38</v>
      </c>
    </row>
    <row r="659" spans="1:10" ht="12.75" customHeight="1" x14ac:dyDescent="0.3">
      <c r="A659" s="397" t="s">
        <v>401</v>
      </c>
      <c r="B659" s="423">
        <v>7</v>
      </c>
      <c r="C659" s="397" t="s">
        <v>261</v>
      </c>
      <c r="D659" s="397" t="s">
        <v>5134</v>
      </c>
      <c r="E659" s="56" t="s">
        <v>2320</v>
      </c>
      <c r="F659" s="56" t="s">
        <v>900</v>
      </c>
      <c r="G659" s="56">
        <v>8</v>
      </c>
      <c r="H659" s="56">
        <v>0</v>
      </c>
      <c r="I659" s="56" t="s">
        <v>811</v>
      </c>
      <c r="J659" s="56" t="s">
        <v>38</v>
      </c>
    </row>
    <row r="660" spans="1:10" ht="12.75" customHeight="1" x14ac:dyDescent="0.3">
      <c r="A660" s="397" t="s">
        <v>401</v>
      </c>
      <c r="B660" s="423">
        <v>8</v>
      </c>
      <c r="C660" s="397" t="s">
        <v>261</v>
      </c>
      <c r="D660" s="397" t="s">
        <v>5135</v>
      </c>
      <c r="E660" s="56" t="s">
        <v>2321</v>
      </c>
      <c r="F660" s="56" t="s">
        <v>900</v>
      </c>
      <c r="G660" s="56">
        <v>26</v>
      </c>
      <c r="H660" s="56">
        <v>0</v>
      </c>
      <c r="I660" s="56" t="s">
        <v>6476</v>
      </c>
      <c r="J660" s="56" t="s">
        <v>38</v>
      </c>
    </row>
    <row r="661" spans="1:10" ht="12.75" customHeight="1" x14ac:dyDescent="0.3">
      <c r="A661" s="397" t="s">
        <v>401</v>
      </c>
      <c r="B661" s="423">
        <v>9</v>
      </c>
      <c r="C661" s="397" t="s">
        <v>261</v>
      </c>
      <c r="D661" s="397" t="s">
        <v>5136</v>
      </c>
      <c r="E661" s="56" t="s">
        <v>2322</v>
      </c>
      <c r="F661" s="56" t="s">
        <v>900</v>
      </c>
      <c r="G661" s="56">
        <v>18</v>
      </c>
      <c r="H661" s="56">
        <v>0</v>
      </c>
      <c r="I661" s="56" t="s">
        <v>6476</v>
      </c>
      <c r="J661" s="56" t="s">
        <v>38</v>
      </c>
    </row>
    <row r="662" spans="1:10" ht="12.75" customHeight="1" x14ac:dyDescent="0.3">
      <c r="A662" s="397" t="s">
        <v>401</v>
      </c>
      <c r="B662" s="423">
        <v>10</v>
      </c>
      <c r="C662" s="397" t="s">
        <v>261</v>
      </c>
      <c r="D662" s="397" t="s">
        <v>5137</v>
      </c>
      <c r="E662" s="56" t="s">
        <v>2324</v>
      </c>
      <c r="F662" s="56" t="s">
        <v>900</v>
      </c>
      <c r="G662" s="56">
        <v>35</v>
      </c>
      <c r="H662" s="56">
        <v>0</v>
      </c>
      <c r="I662" s="56" t="s">
        <v>6476</v>
      </c>
      <c r="J662" s="56" t="s">
        <v>38</v>
      </c>
    </row>
    <row r="663" spans="1:10" ht="12.75" customHeight="1" x14ac:dyDescent="0.3">
      <c r="A663" s="397" t="s">
        <v>401</v>
      </c>
      <c r="B663" s="423">
        <v>11</v>
      </c>
      <c r="C663" s="397" t="s">
        <v>261</v>
      </c>
      <c r="D663" s="397" t="s">
        <v>5138</v>
      </c>
      <c r="E663" s="56" t="s">
        <v>1757</v>
      </c>
      <c r="F663" s="56" t="s">
        <v>900</v>
      </c>
      <c r="G663" s="56">
        <v>18</v>
      </c>
      <c r="H663" s="56">
        <v>0</v>
      </c>
      <c r="I663" s="56" t="s">
        <v>6476</v>
      </c>
      <c r="J663" s="56" t="s">
        <v>38</v>
      </c>
    </row>
    <row r="664" spans="1:10" ht="12.75" customHeight="1" x14ac:dyDescent="0.3">
      <c r="A664" s="397" t="s">
        <v>401</v>
      </c>
      <c r="B664" s="423">
        <v>12</v>
      </c>
      <c r="C664" s="397" t="s">
        <v>261</v>
      </c>
      <c r="D664" s="397" t="s">
        <v>5139</v>
      </c>
      <c r="E664" s="56" t="s">
        <v>2325</v>
      </c>
      <c r="F664" s="56" t="s">
        <v>900</v>
      </c>
      <c r="G664" s="56">
        <v>18.5</v>
      </c>
      <c r="H664" s="56">
        <v>0</v>
      </c>
      <c r="I664" s="56" t="s">
        <v>6476</v>
      </c>
      <c r="J664" s="56" t="s">
        <v>38</v>
      </c>
    </row>
    <row r="665" spans="1:10" ht="12.75" customHeight="1" x14ac:dyDescent="0.3">
      <c r="A665" s="397" t="s">
        <v>401</v>
      </c>
      <c r="B665" s="423">
        <v>13</v>
      </c>
      <c r="C665" s="397" t="s">
        <v>261</v>
      </c>
      <c r="D665" s="397" t="s">
        <v>5140</v>
      </c>
      <c r="E665" s="56" t="s">
        <v>2327</v>
      </c>
      <c r="F665" s="56" t="s">
        <v>900</v>
      </c>
      <c r="G665" s="56">
        <v>23</v>
      </c>
      <c r="H665" s="56">
        <v>0</v>
      </c>
      <c r="I665" s="56" t="s">
        <v>6476</v>
      </c>
      <c r="J665" s="56" t="s">
        <v>38</v>
      </c>
    </row>
    <row r="666" spans="1:10" ht="12.75" customHeight="1" x14ac:dyDescent="0.3">
      <c r="A666" s="397" t="s">
        <v>401</v>
      </c>
      <c r="B666" s="423">
        <v>14</v>
      </c>
      <c r="C666" s="397" t="s">
        <v>261</v>
      </c>
      <c r="D666" s="397" t="s">
        <v>6938</v>
      </c>
      <c r="E666" s="56" t="s">
        <v>6939</v>
      </c>
      <c r="F666" s="56" t="s">
        <v>900</v>
      </c>
      <c r="G666" s="56">
        <v>18</v>
      </c>
      <c r="H666" s="56">
        <v>0</v>
      </c>
      <c r="I666" s="56" t="s">
        <v>6477</v>
      </c>
      <c r="J666" s="56" t="s">
        <v>39</v>
      </c>
    </row>
    <row r="667" spans="1:10" ht="12.75" customHeight="1" x14ac:dyDescent="0.3">
      <c r="A667" s="397" t="s">
        <v>401</v>
      </c>
      <c r="B667" s="423">
        <v>15</v>
      </c>
      <c r="C667" s="397" t="s">
        <v>261</v>
      </c>
      <c r="D667" s="397" t="s">
        <v>6940</v>
      </c>
      <c r="E667" s="56" t="s">
        <v>6941</v>
      </c>
      <c r="F667" s="56" t="s">
        <v>900</v>
      </c>
      <c r="G667" s="56">
        <v>24</v>
      </c>
      <c r="H667" s="56">
        <v>0</v>
      </c>
      <c r="I667" s="56" t="s">
        <v>6477</v>
      </c>
      <c r="J667" s="56" t="s">
        <v>39</v>
      </c>
    </row>
    <row r="668" spans="1:10" ht="12.75" customHeight="1" x14ac:dyDescent="0.3">
      <c r="A668" s="397" t="s">
        <v>401</v>
      </c>
      <c r="B668" s="423">
        <v>16</v>
      </c>
      <c r="C668" s="397" t="s">
        <v>261</v>
      </c>
      <c r="D668" s="397" t="s">
        <v>6942</v>
      </c>
      <c r="E668" s="56" t="s">
        <v>6943</v>
      </c>
      <c r="F668" s="56" t="s">
        <v>900</v>
      </c>
      <c r="G668" s="56">
        <v>50</v>
      </c>
      <c r="H668" s="56">
        <v>0</v>
      </c>
      <c r="I668" s="56" t="s">
        <v>6477</v>
      </c>
      <c r="J668" s="56" t="s">
        <v>39</v>
      </c>
    </row>
    <row r="669" spans="1:10" ht="12.75" customHeight="1" x14ac:dyDescent="0.3">
      <c r="A669" s="397" t="s">
        <v>401</v>
      </c>
      <c r="B669" s="423">
        <v>17</v>
      </c>
      <c r="C669" s="397" t="s">
        <v>261</v>
      </c>
      <c r="D669" s="397" t="s">
        <v>6944</v>
      </c>
      <c r="E669" s="56" t="s">
        <v>6945</v>
      </c>
      <c r="F669" s="56" t="s">
        <v>900</v>
      </c>
      <c r="G669" s="56">
        <v>42</v>
      </c>
      <c r="H669" s="56">
        <v>0</v>
      </c>
      <c r="I669" s="56" t="s">
        <v>6477</v>
      </c>
      <c r="J669" s="56" t="s">
        <v>39</v>
      </c>
    </row>
    <row r="670" spans="1:10" ht="12.75" customHeight="1" x14ac:dyDescent="0.3">
      <c r="A670" s="397" t="s">
        <v>401</v>
      </c>
      <c r="B670" s="423">
        <v>18</v>
      </c>
      <c r="C670" s="397" t="s">
        <v>261</v>
      </c>
      <c r="D670" s="397" t="s">
        <v>6946</v>
      </c>
      <c r="E670" s="56" t="s">
        <v>6947</v>
      </c>
      <c r="F670" s="56" t="s">
        <v>900</v>
      </c>
      <c r="G670" s="56">
        <v>27</v>
      </c>
      <c r="H670" s="56">
        <v>0</v>
      </c>
      <c r="I670" s="56" t="s">
        <v>6477</v>
      </c>
      <c r="J670" s="56" t="s">
        <v>39</v>
      </c>
    </row>
    <row r="671" spans="1:10" ht="12.75" customHeight="1" x14ac:dyDescent="0.3">
      <c r="A671" s="397" t="s">
        <v>400</v>
      </c>
      <c r="B671" s="423">
        <v>1</v>
      </c>
      <c r="C671" s="397" t="s">
        <v>255</v>
      </c>
      <c r="D671" s="397" t="s">
        <v>4406</v>
      </c>
      <c r="E671" s="56" t="s">
        <v>2186</v>
      </c>
      <c r="F671" s="56" t="s">
        <v>900</v>
      </c>
      <c r="G671" s="56">
        <v>52</v>
      </c>
      <c r="H671" s="56">
        <v>0</v>
      </c>
      <c r="I671" s="56" t="s">
        <v>6476</v>
      </c>
      <c r="J671" s="56" t="s">
        <v>38</v>
      </c>
    </row>
    <row r="672" spans="1:10" ht="12.75" customHeight="1" x14ac:dyDescent="0.3">
      <c r="A672" s="397" t="s">
        <v>400</v>
      </c>
      <c r="B672" s="423">
        <v>2</v>
      </c>
      <c r="C672" s="397" t="s">
        <v>255</v>
      </c>
      <c r="D672" s="397" t="s">
        <v>4407</v>
      </c>
      <c r="E672" s="56" t="s">
        <v>2187</v>
      </c>
      <c r="F672" s="56" t="s">
        <v>900</v>
      </c>
      <c r="G672" s="56">
        <v>42</v>
      </c>
      <c r="H672" s="56">
        <v>0</v>
      </c>
      <c r="I672" s="56" t="s">
        <v>6476</v>
      </c>
      <c r="J672" s="56" t="s">
        <v>38</v>
      </c>
    </row>
    <row r="673" spans="1:10" ht="12.75" customHeight="1" x14ac:dyDescent="0.3">
      <c r="A673" s="397" t="s">
        <v>400</v>
      </c>
      <c r="B673" s="423">
        <v>3</v>
      </c>
      <c r="C673" s="397" t="s">
        <v>255</v>
      </c>
      <c r="D673" s="397" t="s">
        <v>4408</v>
      </c>
      <c r="E673" s="56" t="s">
        <v>2188</v>
      </c>
      <c r="F673" s="56" t="s">
        <v>900</v>
      </c>
      <c r="G673" s="56">
        <v>50</v>
      </c>
      <c r="H673" s="56">
        <v>0</v>
      </c>
      <c r="I673" s="56" t="s">
        <v>6476</v>
      </c>
      <c r="J673" s="56" t="s">
        <v>38</v>
      </c>
    </row>
    <row r="674" spans="1:10" ht="12.75" customHeight="1" x14ac:dyDescent="0.3">
      <c r="A674" s="397" t="s">
        <v>400</v>
      </c>
      <c r="B674" s="423">
        <v>4</v>
      </c>
      <c r="C674" s="397" t="s">
        <v>255</v>
      </c>
      <c r="D674" s="397" t="s">
        <v>4409</v>
      </c>
      <c r="E674" s="56" t="s">
        <v>4412</v>
      </c>
      <c r="F674" s="56" t="s">
        <v>900</v>
      </c>
      <c r="G674" s="56">
        <v>50</v>
      </c>
      <c r="H674" s="56">
        <v>0</v>
      </c>
      <c r="I674" s="56" t="s">
        <v>6476</v>
      </c>
      <c r="J674" s="56" t="s">
        <v>38</v>
      </c>
    </row>
    <row r="675" spans="1:10" ht="12.75" customHeight="1" x14ac:dyDescent="0.3">
      <c r="A675" s="397" t="s">
        <v>400</v>
      </c>
      <c r="B675" s="423">
        <v>5</v>
      </c>
      <c r="C675" s="397" t="s">
        <v>255</v>
      </c>
      <c r="D675" s="397" t="s">
        <v>4410</v>
      </c>
      <c r="E675" s="56" t="s">
        <v>2196</v>
      </c>
      <c r="F675" s="56" t="s">
        <v>900</v>
      </c>
      <c r="G675" s="56">
        <v>38.5</v>
      </c>
      <c r="H675" s="56">
        <v>0</v>
      </c>
      <c r="I675" s="56" t="s">
        <v>6476</v>
      </c>
      <c r="J675" s="56" t="s">
        <v>38</v>
      </c>
    </row>
    <row r="676" spans="1:10" ht="12.75" customHeight="1" x14ac:dyDescent="0.3">
      <c r="A676" s="397" t="s">
        <v>400</v>
      </c>
      <c r="B676" s="423">
        <v>6</v>
      </c>
      <c r="C676" s="397" t="s">
        <v>255</v>
      </c>
      <c r="D676" s="397" t="s">
        <v>4411</v>
      </c>
      <c r="E676" s="56" t="s">
        <v>2193</v>
      </c>
      <c r="F676" s="56" t="s">
        <v>900</v>
      </c>
      <c r="G676" s="56">
        <v>50</v>
      </c>
      <c r="H676" s="56">
        <v>0</v>
      </c>
      <c r="I676" s="56" t="s">
        <v>6476</v>
      </c>
      <c r="J676" s="56" t="s">
        <v>38</v>
      </c>
    </row>
    <row r="677" spans="1:10" ht="12.75" customHeight="1" x14ac:dyDescent="0.3">
      <c r="A677" s="397" t="s">
        <v>400</v>
      </c>
      <c r="B677" s="423">
        <v>7</v>
      </c>
      <c r="C677" s="397" t="s">
        <v>255</v>
      </c>
      <c r="D677" s="397" t="s">
        <v>4413</v>
      </c>
      <c r="E677" s="56" t="s">
        <v>2195</v>
      </c>
      <c r="F677" s="56" t="s">
        <v>900</v>
      </c>
      <c r="G677" s="56">
        <v>42</v>
      </c>
      <c r="H677" s="56">
        <v>0</v>
      </c>
      <c r="I677" s="56" t="s">
        <v>6476</v>
      </c>
      <c r="J677" s="56" t="s">
        <v>38</v>
      </c>
    </row>
    <row r="678" spans="1:10" ht="12.75" customHeight="1" x14ac:dyDescent="0.3">
      <c r="A678" s="397" t="s">
        <v>400</v>
      </c>
      <c r="B678" s="423">
        <v>8</v>
      </c>
      <c r="C678" s="397" t="s">
        <v>255</v>
      </c>
      <c r="D678" s="397" t="s">
        <v>4414</v>
      </c>
      <c r="E678" s="56" t="s">
        <v>2192</v>
      </c>
      <c r="F678" s="56" t="s">
        <v>900</v>
      </c>
      <c r="G678" s="56">
        <v>28</v>
      </c>
      <c r="H678" s="56">
        <v>0</v>
      </c>
      <c r="I678" s="56" t="s">
        <v>6476</v>
      </c>
      <c r="J678" s="56" t="s">
        <v>38</v>
      </c>
    </row>
    <row r="679" spans="1:10" ht="12.75" customHeight="1" x14ac:dyDescent="0.3">
      <c r="A679" s="397" t="s">
        <v>400</v>
      </c>
      <c r="B679" s="423">
        <v>9</v>
      </c>
      <c r="C679" s="397" t="s">
        <v>255</v>
      </c>
      <c r="D679" s="397" t="s">
        <v>4415</v>
      </c>
      <c r="E679" s="56" t="s">
        <v>2191</v>
      </c>
      <c r="F679" s="56" t="s">
        <v>900</v>
      </c>
      <c r="G679" s="56">
        <v>44</v>
      </c>
      <c r="H679" s="56">
        <v>0</v>
      </c>
      <c r="I679" s="56" t="s">
        <v>811</v>
      </c>
      <c r="J679" s="56" t="s">
        <v>39</v>
      </c>
    </row>
    <row r="680" spans="1:10" ht="12.75" customHeight="1" x14ac:dyDescent="0.3">
      <c r="A680" s="397" t="s">
        <v>400</v>
      </c>
      <c r="B680" s="423">
        <v>10</v>
      </c>
      <c r="C680" s="397" t="s">
        <v>255</v>
      </c>
      <c r="D680" s="397" t="s">
        <v>4416</v>
      </c>
      <c r="E680" s="56" t="s">
        <v>2194</v>
      </c>
      <c r="F680" s="56" t="s">
        <v>900</v>
      </c>
      <c r="G680" s="56">
        <v>28</v>
      </c>
      <c r="H680" s="56">
        <v>0</v>
      </c>
      <c r="I680" s="56" t="s">
        <v>811</v>
      </c>
      <c r="J680" s="56" t="s">
        <v>39</v>
      </c>
    </row>
    <row r="681" spans="1:10" ht="12.75" customHeight="1" x14ac:dyDescent="0.3">
      <c r="A681" s="397" t="s">
        <v>400</v>
      </c>
      <c r="B681" s="423">
        <v>11</v>
      </c>
      <c r="C681" s="397" t="s">
        <v>255</v>
      </c>
      <c r="D681" s="397" t="s">
        <v>4417</v>
      </c>
      <c r="E681" s="56" t="s">
        <v>2189</v>
      </c>
      <c r="F681" s="56" t="s">
        <v>900</v>
      </c>
      <c r="G681" s="56">
        <v>35</v>
      </c>
      <c r="H681" s="56">
        <v>0</v>
      </c>
      <c r="I681" s="56" t="s">
        <v>811</v>
      </c>
      <c r="J681" s="56" t="s">
        <v>39</v>
      </c>
    </row>
    <row r="682" spans="1:10" ht="12.75" customHeight="1" x14ac:dyDescent="0.3">
      <c r="A682" s="397" t="s">
        <v>400</v>
      </c>
      <c r="B682" s="423">
        <v>12</v>
      </c>
      <c r="C682" s="397" t="s">
        <v>255</v>
      </c>
      <c r="D682" s="397" t="s">
        <v>4418</v>
      </c>
      <c r="E682" s="56" t="s">
        <v>2190</v>
      </c>
      <c r="F682" s="56" t="s">
        <v>900</v>
      </c>
      <c r="G682" s="56">
        <v>40</v>
      </c>
      <c r="H682" s="56">
        <v>0</v>
      </c>
      <c r="I682" s="56" t="s">
        <v>811</v>
      </c>
      <c r="J682" s="56" t="s">
        <v>39</v>
      </c>
    </row>
    <row r="683" spans="1:10" ht="12.75" customHeight="1" x14ac:dyDescent="0.3">
      <c r="A683" s="397" t="s">
        <v>400</v>
      </c>
      <c r="B683" s="423">
        <v>13</v>
      </c>
      <c r="C683" s="397" t="s">
        <v>255</v>
      </c>
      <c r="D683" s="397" t="s">
        <v>4419</v>
      </c>
      <c r="E683" s="56" t="s">
        <v>2199</v>
      </c>
      <c r="F683" s="56" t="s">
        <v>900</v>
      </c>
      <c r="G683" s="56">
        <v>27</v>
      </c>
      <c r="H683" s="56">
        <v>0</v>
      </c>
      <c r="I683" s="56" t="s">
        <v>811</v>
      </c>
      <c r="J683" s="56" t="s">
        <v>39</v>
      </c>
    </row>
    <row r="684" spans="1:10" ht="12.75" customHeight="1" x14ac:dyDescent="0.3">
      <c r="A684" s="397" t="s">
        <v>400</v>
      </c>
      <c r="B684" s="423">
        <v>14</v>
      </c>
      <c r="C684" s="397" t="s">
        <v>255</v>
      </c>
      <c r="D684" s="397" t="s">
        <v>4420</v>
      </c>
      <c r="E684" s="56" t="s">
        <v>2197</v>
      </c>
      <c r="F684" s="56" t="s">
        <v>900</v>
      </c>
      <c r="G684" s="56">
        <v>37</v>
      </c>
      <c r="H684" s="56">
        <v>0</v>
      </c>
      <c r="I684" s="56" t="s">
        <v>811</v>
      </c>
      <c r="J684" s="56" t="s">
        <v>39</v>
      </c>
    </row>
    <row r="685" spans="1:10" ht="12.75" customHeight="1" x14ac:dyDescent="0.3">
      <c r="A685" s="397" t="s">
        <v>400</v>
      </c>
      <c r="B685" s="423">
        <v>15</v>
      </c>
      <c r="C685" s="397" t="s">
        <v>255</v>
      </c>
      <c r="D685" s="397" t="s">
        <v>4421</v>
      </c>
      <c r="E685" s="56" t="s">
        <v>2198</v>
      </c>
      <c r="F685" s="56" t="s">
        <v>900</v>
      </c>
      <c r="G685" s="56">
        <v>18</v>
      </c>
      <c r="H685" s="56">
        <v>0</v>
      </c>
      <c r="I685" s="56" t="s">
        <v>811</v>
      </c>
      <c r="J685" s="56" t="s">
        <v>39</v>
      </c>
    </row>
    <row r="686" spans="1:10" ht="12.75" customHeight="1" x14ac:dyDescent="0.3">
      <c r="A686" s="397" t="s">
        <v>390</v>
      </c>
      <c r="B686" s="423">
        <v>1</v>
      </c>
      <c r="C686" s="397" t="s">
        <v>391</v>
      </c>
      <c r="D686" s="397" t="s">
        <v>6373</v>
      </c>
      <c r="E686" s="56" t="s">
        <v>3375</v>
      </c>
      <c r="F686" s="56" t="s">
        <v>900</v>
      </c>
      <c r="G686" s="56">
        <v>55</v>
      </c>
      <c r="H686" s="56">
        <v>0</v>
      </c>
      <c r="I686" s="56" t="s">
        <v>6476</v>
      </c>
      <c r="J686" s="56" t="s">
        <v>38</v>
      </c>
    </row>
    <row r="687" spans="1:10" ht="12.75" customHeight="1" x14ac:dyDescent="0.3">
      <c r="A687" s="397" t="s">
        <v>390</v>
      </c>
      <c r="B687" s="423">
        <v>2</v>
      </c>
      <c r="C687" s="397" t="s">
        <v>391</v>
      </c>
      <c r="D687" s="397" t="s">
        <v>6374</v>
      </c>
      <c r="E687" s="56" t="s">
        <v>3376</v>
      </c>
      <c r="F687" s="56" t="s">
        <v>900</v>
      </c>
      <c r="G687" s="56">
        <v>18</v>
      </c>
      <c r="H687" s="56">
        <v>0</v>
      </c>
      <c r="I687" s="56" t="s">
        <v>6476</v>
      </c>
      <c r="J687" s="56" t="s">
        <v>38</v>
      </c>
    </row>
    <row r="688" spans="1:10" ht="12.75" customHeight="1" x14ac:dyDescent="0.3">
      <c r="A688" s="397" t="s">
        <v>390</v>
      </c>
      <c r="B688" s="423">
        <v>3</v>
      </c>
      <c r="C688" s="397" t="s">
        <v>391</v>
      </c>
      <c r="D688" s="397" t="s">
        <v>6375</v>
      </c>
      <c r="E688" s="56" t="s">
        <v>3377</v>
      </c>
      <c r="F688" s="56" t="s">
        <v>900</v>
      </c>
      <c r="G688" s="56">
        <v>48</v>
      </c>
      <c r="H688" s="56">
        <v>0</v>
      </c>
      <c r="I688" s="56" t="s">
        <v>6476</v>
      </c>
      <c r="J688" s="56" t="s">
        <v>38</v>
      </c>
    </row>
    <row r="689" spans="1:10" ht="12.75" customHeight="1" x14ac:dyDescent="0.3">
      <c r="A689" s="397" t="s">
        <v>390</v>
      </c>
      <c r="B689" s="423">
        <v>4</v>
      </c>
      <c r="C689" s="397" t="s">
        <v>391</v>
      </c>
      <c r="D689" s="397" t="s">
        <v>6376</v>
      </c>
      <c r="E689" s="56" t="s">
        <v>3378</v>
      </c>
      <c r="F689" s="56" t="s">
        <v>900</v>
      </c>
      <c r="G689" s="56">
        <v>22</v>
      </c>
      <c r="H689" s="56">
        <v>4</v>
      </c>
      <c r="I689" s="56" t="s">
        <v>6476</v>
      </c>
      <c r="J689" s="56" t="s">
        <v>38</v>
      </c>
    </row>
    <row r="690" spans="1:10" ht="12.75" customHeight="1" x14ac:dyDescent="0.3">
      <c r="A690" s="397" t="s">
        <v>390</v>
      </c>
      <c r="B690" s="423">
        <v>5</v>
      </c>
      <c r="C690" s="397" t="s">
        <v>391</v>
      </c>
      <c r="D690" s="397" t="s">
        <v>6377</v>
      </c>
      <c r="E690" s="56" t="s">
        <v>3379</v>
      </c>
      <c r="F690" s="56" t="s">
        <v>900</v>
      </c>
      <c r="G690" s="56">
        <v>46</v>
      </c>
      <c r="H690" s="56">
        <v>0</v>
      </c>
      <c r="I690" s="56" t="s">
        <v>6476</v>
      </c>
      <c r="J690" s="56" t="s">
        <v>38</v>
      </c>
    </row>
    <row r="691" spans="1:10" ht="12.75" customHeight="1" x14ac:dyDescent="0.3">
      <c r="A691" s="397" t="s">
        <v>390</v>
      </c>
      <c r="B691" s="423">
        <v>6</v>
      </c>
      <c r="C691" s="397" t="s">
        <v>391</v>
      </c>
      <c r="D691" s="397" t="s">
        <v>6378</v>
      </c>
      <c r="E691" s="56" t="s">
        <v>3380</v>
      </c>
      <c r="F691" s="56" t="s">
        <v>900</v>
      </c>
      <c r="G691" s="56">
        <v>26</v>
      </c>
      <c r="H691" s="56">
        <v>8</v>
      </c>
      <c r="I691" s="56" t="s">
        <v>6476</v>
      </c>
      <c r="J691" s="56" t="s">
        <v>38</v>
      </c>
    </row>
    <row r="692" spans="1:10" ht="12.75" customHeight="1" x14ac:dyDescent="0.3">
      <c r="A692" s="397" t="s">
        <v>390</v>
      </c>
      <c r="B692" s="423">
        <v>7</v>
      </c>
      <c r="C692" s="397" t="s">
        <v>391</v>
      </c>
      <c r="D692" s="397" t="s">
        <v>6379</v>
      </c>
      <c r="E692" s="56" t="s">
        <v>3381</v>
      </c>
      <c r="F692" s="56" t="s">
        <v>900</v>
      </c>
      <c r="G692" s="56">
        <v>46</v>
      </c>
      <c r="H692" s="56">
        <v>0</v>
      </c>
      <c r="I692" s="56" t="s">
        <v>6476</v>
      </c>
      <c r="J692" s="56" t="s">
        <v>38</v>
      </c>
    </row>
    <row r="693" spans="1:10" ht="12.75" customHeight="1" x14ac:dyDescent="0.3">
      <c r="A693" s="397" t="s">
        <v>390</v>
      </c>
      <c r="B693" s="423">
        <v>8</v>
      </c>
      <c r="C693" s="397" t="s">
        <v>391</v>
      </c>
      <c r="D693" s="397" t="s">
        <v>6380</v>
      </c>
      <c r="E693" s="56" t="s">
        <v>3382</v>
      </c>
      <c r="F693" s="56" t="s">
        <v>900</v>
      </c>
      <c r="G693" s="56">
        <v>18</v>
      </c>
      <c r="H693" s="56">
        <v>0</v>
      </c>
      <c r="I693" s="56" t="s">
        <v>6476</v>
      </c>
      <c r="J693" s="56" t="s">
        <v>38</v>
      </c>
    </row>
    <row r="694" spans="1:10" ht="12.75" customHeight="1" x14ac:dyDescent="0.3">
      <c r="A694" s="397" t="s">
        <v>390</v>
      </c>
      <c r="B694" s="423">
        <v>9</v>
      </c>
      <c r="C694" s="397" t="s">
        <v>391</v>
      </c>
      <c r="D694" s="397" t="s">
        <v>6381</v>
      </c>
      <c r="E694" s="56" t="s">
        <v>3383</v>
      </c>
      <c r="F694" s="56" t="s">
        <v>900</v>
      </c>
      <c r="G694" s="56">
        <v>18</v>
      </c>
      <c r="H694" s="56">
        <v>0</v>
      </c>
      <c r="I694" s="56" t="s">
        <v>6476</v>
      </c>
      <c r="J694" s="56" t="s">
        <v>38</v>
      </c>
    </row>
    <row r="695" spans="1:10" ht="12.75" customHeight="1" x14ac:dyDescent="0.3">
      <c r="A695" s="397" t="s">
        <v>390</v>
      </c>
      <c r="B695" s="423">
        <v>10</v>
      </c>
      <c r="C695" s="397" t="s">
        <v>391</v>
      </c>
      <c r="D695" s="397" t="s">
        <v>6382</v>
      </c>
      <c r="E695" s="56" t="s">
        <v>3384</v>
      </c>
      <c r="F695" s="56" t="s">
        <v>900</v>
      </c>
      <c r="G695" s="56">
        <v>27</v>
      </c>
      <c r="H695" s="56">
        <v>9</v>
      </c>
      <c r="I695" s="56" t="s">
        <v>6476</v>
      </c>
      <c r="J695" s="56" t="s">
        <v>38</v>
      </c>
    </row>
    <row r="696" spans="1:10" ht="12.75" customHeight="1" x14ac:dyDescent="0.3">
      <c r="A696" s="397" t="s">
        <v>390</v>
      </c>
      <c r="B696" s="423">
        <v>11</v>
      </c>
      <c r="C696" s="397" t="s">
        <v>391</v>
      </c>
      <c r="D696" s="397" t="s">
        <v>6383</v>
      </c>
      <c r="E696" s="56" t="s">
        <v>3385</v>
      </c>
      <c r="F696" s="56" t="s">
        <v>900</v>
      </c>
      <c r="G696" s="56">
        <v>43</v>
      </c>
      <c r="H696" s="56">
        <v>25</v>
      </c>
      <c r="I696" s="56" t="s">
        <v>6476</v>
      </c>
      <c r="J696" s="56" t="s">
        <v>38</v>
      </c>
    </row>
    <row r="697" spans="1:10" ht="12.75" customHeight="1" x14ac:dyDescent="0.3">
      <c r="A697" s="397" t="s">
        <v>390</v>
      </c>
      <c r="B697" s="423">
        <v>12</v>
      </c>
      <c r="C697" s="397" t="s">
        <v>391</v>
      </c>
      <c r="D697" s="397" t="s">
        <v>6384</v>
      </c>
      <c r="E697" s="56" t="s">
        <v>3386</v>
      </c>
      <c r="F697" s="56" t="s">
        <v>900</v>
      </c>
      <c r="G697" s="56">
        <v>46</v>
      </c>
      <c r="H697" s="56">
        <v>0</v>
      </c>
      <c r="I697" s="56" t="s">
        <v>6476</v>
      </c>
      <c r="J697" s="56" t="s">
        <v>38</v>
      </c>
    </row>
    <row r="698" spans="1:10" ht="12.75" customHeight="1" x14ac:dyDescent="0.3">
      <c r="A698" s="397" t="s">
        <v>390</v>
      </c>
      <c r="B698" s="423">
        <v>13</v>
      </c>
      <c r="C698" s="397" t="s">
        <v>391</v>
      </c>
      <c r="D698" s="397" t="s">
        <v>6385</v>
      </c>
      <c r="E698" s="56" t="s">
        <v>3387</v>
      </c>
      <c r="F698" s="56" t="s">
        <v>900</v>
      </c>
      <c r="G698" s="56">
        <v>16.5</v>
      </c>
      <c r="H698" s="56">
        <v>16.5</v>
      </c>
      <c r="I698" s="56" t="s">
        <v>6476</v>
      </c>
      <c r="J698" s="56" t="s">
        <v>38</v>
      </c>
    </row>
    <row r="699" spans="1:10" ht="12.75" customHeight="1" x14ac:dyDescent="0.3">
      <c r="A699" s="397" t="s">
        <v>390</v>
      </c>
      <c r="B699" s="423">
        <v>14</v>
      </c>
      <c r="C699" s="397" t="s">
        <v>391</v>
      </c>
      <c r="D699" s="397" t="s">
        <v>6386</v>
      </c>
      <c r="E699" s="56" t="s">
        <v>3388</v>
      </c>
      <c r="F699" s="56" t="s">
        <v>900</v>
      </c>
      <c r="G699" s="56">
        <v>34</v>
      </c>
      <c r="H699" s="56">
        <v>0</v>
      </c>
      <c r="I699" s="56" t="s">
        <v>6476</v>
      </c>
      <c r="J699" s="56" t="s">
        <v>38</v>
      </c>
    </row>
    <row r="700" spans="1:10" ht="12.75" customHeight="1" x14ac:dyDescent="0.3">
      <c r="A700" s="397" t="s">
        <v>390</v>
      </c>
      <c r="B700" s="423">
        <v>15</v>
      </c>
      <c r="C700" s="397" t="s">
        <v>391</v>
      </c>
      <c r="D700" s="397" t="s">
        <v>6387</v>
      </c>
      <c r="E700" s="56" t="s">
        <v>3389</v>
      </c>
      <c r="F700" s="56" t="s">
        <v>900</v>
      </c>
      <c r="G700" s="56">
        <v>18</v>
      </c>
      <c r="H700" s="56">
        <v>0</v>
      </c>
      <c r="I700" s="56" t="s">
        <v>6476</v>
      </c>
      <c r="J700" s="56" t="s">
        <v>38</v>
      </c>
    </row>
    <row r="701" spans="1:10" ht="12.75" customHeight="1" x14ac:dyDescent="0.3">
      <c r="A701" s="397" t="s">
        <v>390</v>
      </c>
      <c r="B701" s="423">
        <v>16</v>
      </c>
      <c r="C701" s="397" t="s">
        <v>391</v>
      </c>
      <c r="D701" s="397" t="s">
        <v>6388</v>
      </c>
      <c r="E701" s="56" t="s">
        <v>3390</v>
      </c>
      <c r="F701" s="56" t="s">
        <v>900</v>
      </c>
      <c r="G701" s="56">
        <v>34</v>
      </c>
      <c r="H701" s="56">
        <v>0</v>
      </c>
      <c r="I701" s="56" t="s">
        <v>6476</v>
      </c>
      <c r="J701" s="56" t="s">
        <v>38</v>
      </c>
    </row>
    <row r="702" spans="1:10" ht="12.75" customHeight="1" x14ac:dyDescent="0.3">
      <c r="A702" s="397" t="s">
        <v>390</v>
      </c>
      <c r="B702" s="423">
        <v>17</v>
      </c>
      <c r="C702" s="397" t="s">
        <v>391</v>
      </c>
      <c r="D702" s="397" t="s">
        <v>6389</v>
      </c>
      <c r="E702" s="56" t="s">
        <v>3391</v>
      </c>
      <c r="F702" s="56" t="s">
        <v>900</v>
      </c>
      <c r="G702" s="56">
        <v>46</v>
      </c>
      <c r="H702" s="56">
        <v>0</v>
      </c>
      <c r="I702" s="56" t="s">
        <v>6476</v>
      </c>
      <c r="J702" s="56" t="s">
        <v>38</v>
      </c>
    </row>
    <row r="703" spans="1:10" ht="12.75" customHeight="1" x14ac:dyDescent="0.3">
      <c r="A703" s="397" t="s">
        <v>390</v>
      </c>
      <c r="B703" s="423">
        <v>18</v>
      </c>
      <c r="C703" s="397" t="s">
        <v>391</v>
      </c>
      <c r="D703" s="397" t="s">
        <v>6390</v>
      </c>
      <c r="E703" s="56" t="s">
        <v>3392</v>
      </c>
      <c r="F703" s="56" t="s">
        <v>900</v>
      </c>
      <c r="G703" s="56">
        <v>18</v>
      </c>
      <c r="H703" s="56">
        <v>0</v>
      </c>
      <c r="I703" s="56" t="s">
        <v>6476</v>
      </c>
      <c r="J703" s="56" t="s">
        <v>38</v>
      </c>
    </row>
    <row r="704" spans="1:10" ht="12.75" customHeight="1" x14ac:dyDescent="0.3">
      <c r="A704" s="397" t="s">
        <v>390</v>
      </c>
      <c r="B704" s="423">
        <v>19</v>
      </c>
      <c r="C704" s="397" t="s">
        <v>391</v>
      </c>
      <c r="D704" s="397" t="s">
        <v>6391</v>
      </c>
      <c r="E704" s="56" t="s">
        <v>3393</v>
      </c>
      <c r="F704" s="56" t="s">
        <v>900</v>
      </c>
      <c r="G704" s="56">
        <v>22</v>
      </c>
      <c r="H704" s="56">
        <v>4</v>
      </c>
      <c r="I704" s="56" t="s">
        <v>6476</v>
      </c>
      <c r="J704" s="56" t="s">
        <v>38</v>
      </c>
    </row>
    <row r="705" spans="1:10" ht="12.75" customHeight="1" x14ac:dyDescent="0.3">
      <c r="A705" s="397" t="s">
        <v>390</v>
      </c>
      <c r="B705" s="423">
        <v>20</v>
      </c>
      <c r="C705" s="397" t="s">
        <v>391</v>
      </c>
      <c r="D705" s="397" t="s">
        <v>6392</v>
      </c>
      <c r="E705" s="56" t="s">
        <v>1129</v>
      </c>
      <c r="F705" s="56" t="s">
        <v>900</v>
      </c>
      <c r="G705" s="56">
        <v>18</v>
      </c>
      <c r="H705" s="56">
        <v>0</v>
      </c>
      <c r="I705" s="56" t="s">
        <v>6476</v>
      </c>
      <c r="J705" s="56" t="s">
        <v>38</v>
      </c>
    </row>
    <row r="706" spans="1:10" ht="12.75" customHeight="1" x14ac:dyDescent="0.3">
      <c r="A706" s="397" t="s">
        <v>390</v>
      </c>
      <c r="B706" s="423">
        <v>21</v>
      </c>
      <c r="C706" s="397" t="s">
        <v>391</v>
      </c>
      <c r="D706" s="397" t="s">
        <v>6393</v>
      </c>
      <c r="E706" s="56" t="s">
        <v>3440</v>
      </c>
      <c r="F706" s="56" t="s">
        <v>900</v>
      </c>
      <c r="G706" s="56">
        <v>48</v>
      </c>
      <c r="H706" s="56">
        <v>0</v>
      </c>
      <c r="I706" s="56" t="s">
        <v>6476</v>
      </c>
      <c r="J706" s="56" t="s">
        <v>38</v>
      </c>
    </row>
    <row r="707" spans="1:10" ht="12.75" customHeight="1" x14ac:dyDescent="0.3">
      <c r="A707" s="397" t="s">
        <v>390</v>
      </c>
      <c r="B707" s="423">
        <v>22</v>
      </c>
      <c r="C707" s="397" t="s">
        <v>391</v>
      </c>
      <c r="D707" s="397" t="s">
        <v>6394</v>
      </c>
      <c r="E707" s="56" t="s">
        <v>3394</v>
      </c>
      <c r="F707" s="56" t="s">
        <v>900</v>
      </c>
      <c r="G707" s="56">
        <v>18</v>
      </c>
      <c r="H707" s="56">
        <v>0</v>
      </c>
      <c r="I707" s="56" t="s">
        <v>6476</v>
      </c>
      <c r="J707" s="56" t="s">
        <v>38</v>
      </c>
    </row>
    <row r="708" spans="1:10" ht="12.75" customHeight="1" x14ac:dyDescent="0.3">
      <c r="A708" s="397" t="s">
        <v>390</v>
      </c>
      <c r="B708" s="423">
        <v>23</v>
      </c>
      <c r="C708" s="397" t="s">
        <v>391</v>
      </c>
      <c r="D708" s="397" t="s">
        <v>6395</v>
      </c>
      <c r="E708" s="56" t="s">
        <v>3395</v>
      </c>
      <c r="F708" s="56" t="s">
        <v>900</v>
      </c>
      <c r="G708" s="56">
        <v>51</v>
      </c>
      <c r="H708" s="56">
        <v>0</v>
      </c>
      <c r="I708" s="56" t="s">
        <v>6476</v>
      </c>
      <c r="J708" s="56" t="s">
        <v>38</v>
      </c>
    </row>
    <row r="709" spans="1:10" ht="12.75" customHeight="1" x14ac:dyDescent="0.3">
      <c r="A709" s="397" t="s">
        <v>390</v>
      </c>
      <c r="B709" s="423">
        <v>24</v>
      </c>
      <c r="C709" s="397" t="s">
        <v>391</v>
      </c>
      <c r="D709" s="397" t="s">
        <v>6396</v>
      </c>
      <c r="E709" s="56" t="s">
        <v>3396</v>
      </c>
      <c r="F709" s="56" t="s">
        <v>900</v>
      </c>
      <c r="G709" s="56">
        <v>18</v>
      </c>
      <c r="H709" s="56">
        <v>0</v>
      </c>
      <c r="I709" s="56" t="s">
        <v>6476</v>
      </c>
      <c r="J709" s="56" t="s">
        <v>38</v>
      </c>
    </row>
    <row r="710" spans="1:10" ht="12.75" customHeight="1" x14ac:dyDescent="0.3">
      <c r="A710" s="397" t="s">
        <v>370</v>
      </c>
      <c r="B710" s="423">
        <v>1</v>
      </c>
      <c r="C710" s="397" t="s">
        <v>266</v>
      </c>
      <c r="D710" s="397" t="s">
        <v>5441</v>
      </c>
      <c r="E710" s="56" t="s">
        <v>2643</v>
      </c>
      <c r="F710" s="56" t="s">
        <v>900</v>
      </c>
      <c r="G710" s="56">
        <v>60</v>
      </c>
      <c r="H710" s="56">
        <v>0</v>
      </c>
      <c r="I710" s="56" t="s">
        <v>6476</v>
      </c>
      <c r="J710" s="56" t="s">
        <v>38</v>
      </c>
    </row>
    <row r="711" spans="1:10" ht="12.75" customHeight="1" x14ac:dyDescent="0.3">
      <c r="A711" s="397" t="s">
        <v>370</v>
      </c>
      <c r="B711" s="423">
        <v>2</v>
      </c>
      <c r="C711" s="397" t="s">
        <v>266</v>
      </c>
      <c r="D711" s="397" t="s">
        <v>5442</v>
      </c>
      <c r="E711" s="56" t="s">
        <v>2644</v>
      </c>
      <c r="F711" s="56" t="s">
        <v>900</v>
      </c>
      <c r="G711" s="56">
        <v>51.5</v>
      </c>
      <c r="H711" s="56">
        <v>0</v>
      </c>
      <c r="I711" s="56" t="s">
        <v>6476</v>
      </c>
      <c r="J711" s="56" t="s">
        <v>38</v>
      </c>
    </row>
    <row r="712" spans="1:10" ht="12.75" customHeight="1" x14ac:dyDescent="0.3">
      <c r="A712" s="397" t="s">
        <v>370</v>
      </c>
      <c r="B712" s="423">
        <v>3</v>
      </c>
      <c r="C712" s="397" t="s">
        <v>266</v>
      </c>
      <c r="D712" s="397" t="s">
        <v>5443</v>
      </c>
      <c r="E712" s="56" t="s">
        <v>2645</v>
      </c>
      <c r="F712" s="56" t="s">
        <v>900</v>
      </c>
      <c r="G712" s="56">
        <v>20</v>
      </c>
      <c r="H712" s="56">
        <v>0</v>
      </c>
      <c r="I712" s="56" t="s">
        <v>810</v>
      </c>
      <c r="J712" s="56" t="s">
        <v>38</v>
      </c>
    </row>
    <row r="713" spans="1:10" ht="12.75" customHeight="1" x14ac:dyDescent="0.3">
      <c r="A713" s="397" t="s">
        <v>370</v>
      </c>
      <c r="B713" s="423">
        <v>4</v>
      </c>
      <c r="C713" s="397" t="s">
        <v>266</v>
      </c>
      <c r="D713" s="397" t="s">
        <v>5444</v>
      </c>
      <c r="E713" s="56" t="s">
        <v>2646</v>
      </c>
      <c r="F713" s="56" t="s">
        <v>900</v>
      </c>
      <c r="G713" s="56">
        <v>51.5</v>
      </c>
      <c r="H713" s="56">
        <v>0</v>
      </c>
      <c r="I713" s="56" t="s">
        <v>6476</v>
      </c>
      <c r="J713" s="56" t="s">
        <v>38</v>
      </c>
    </row>
    <row r="714" spans="1:10" ht="12.75" customHeight="1" x14ac:dyDescent="0.3">
      <c r="A714" s="397" t="s">
        <v>370</v>
      </c>
      <c r="B714" s="423">
        <v>5</v>
      </c>
      <c r="C714" s="397" t="s">
        <v>266</v>
      </c>
      <c r="D714" s="397" t="s">
        <v>5445</v>
      </c>
      <c r="E714" s="56" t="s">
        <v>2647</v>
      </c>
      <c r="F714" s="56" t="s">
        <v>900</v>
      </c>
      <c r="G714" s="56">
        <v>20</v>
      </c>
      <c r="H714" s="56">
        <v>0</v>
      </c>
      <c r="I714" s="56" t="s">
        <v>6476</v>
      </c>
      <c r="J714" s="56" t="s">
        <v>38</v>
      </c>
    </row>
    <row r="715" spans="1:10" ht="12.75" customHeight="1" x14ac:dyDescent="0.3">
      <c r="A715" s="397" t="s">
        <v>370</v>
      </c>
      <c r="B715" s="423">
        <v>6</v>
      </c>
      <c r="C715" s="397" t="s">
        <v>266</v>
      </c>
      <c r="D715" s="397" t="s">
        <v>5446</v>
      </c>
      <c r="E715" s="56" t="s">
        <v>2648</v>
      </c>
      <c r="F715" s="56" t="s">
        <v>900</v>
      </c>
      <c r="G715" s="56">
        <v>20</v>
      </c>
      <c r="H715" s="56">
        <v>0</v>
      </c>
      <c r="I715" s="56" t="s">
        <v>6476</v>
      </c>
      <c r="J715" s="56" t="s">
        <v>38</v>
      </c>
    </row>
    <row r="716" spans="1:10" ht="12.75" customHeight="1" x14ac:dyDescent="0.3">
      <c r="A716" s="397" t="s">
        <v>370</v>
      </c>
      <c r="B716" s="423">
        <v>7</v>
      </c>
      <c r="C716" s="397" t="s">
        <v>266</v>
      </c>
      <c r="D716" s="397" t="s">
        <v>5447</v>
      </c>
      <c r="E716" s="56" t="s">
        <v>2649</v>
      </c>
      <c r="F716" s="56" t="s">
        <v>900</v>
      </c>
      <c r="G716" s="56">
        <v>51.5</v>
      </c>
      <c r="H716" s="56">
        <v>0</v>
      </c>
      <c r="I716" s="56" t="s">
        <v>6476</v>
      </c>
      <c r="J716" s="56" t="s">
        <v>38</v>
      </c>
    </row>
    <row r="717" spans="1:10" ht="12.75" customHeight="1" x14ac:dyDescent="0.3">
      <c r="A717" s="397" t="s">
        <v>370</v>
      </c>
      <c r="B717" s="423">
        <v>8</v>
      </c>
      <c r="C717" s="397" t="s">
        <v>266</v>
      </c>
      <c r="D717" s="397" t="s">
        <v>5448</v>
      </c>
      <c r="E717" s="56" t="s">
        <v>2650</v>
      </c>
      <c r="F717" s="56" t="s">
        <v>900</v>
      </c>
      <c r="G717" s="56">
        <v>20</v>
      </c>
      <c r="H717" s="56">
        <v>0</v>
      </c>
      <c r="I717" s="56" t="s">
        <v>6476</v>
      </c>
      <c r="J717" s="56" t="s">
        <v>38</v>
      </c>
    </row>
    <row r="718" spans="1:10" ht="12.75" customHeight="1" x14ac:dyDescent="0.3">
      <c r="A718" s="397" t="s">
        <v>370</v>
      </c>
      <c r="B718" s="423">
        <v>9</v>
      </c>
      <c r="C718" s="397" t="s">
        <v>266</v>
      </c>
      <c r="D718" s="397" t="s">
        <v>5449</v>
      </c>
      <c r="E718" s="56" t="s">
        <v>2651</v>
      </c>
      <c r="F718" s="56" t="s">
        <v>900</v>
      </c>
      <c r="G718" s="56">
        <v>20</v>
      </c>
      <c r="H718" s="56">
        <v>0</v>
      </c>
      <c r="I718" s="56" t="s">
        <v>6476</v>
      </c>
      <c r="J718" s="56" t="s">
        <v>38</v>
      </c>
    </row>
    <row r="719" spans="1:10" ht="12.75" customHeight="1" x14ac:dyDescent="0.3">
      <c r="A719" s="397" t="s">
        <v>370</v>
      </c>
      <c r="B719" s="423">
        <v>10</v>
      </c>
      <c r="C719" s="397" t="s">
        <v>266</v>
      </c>
      <c r="D719" s="397" t="s">
        <v>5450</v>
      </c>
      <c r="E719" s="56" t="s">
        <v>2652</v>
      </c>
      <c r="F719" s="56" t="s">
        <v>900</v>
      </c>
      <c r="G719" s="56">
        <v>66</v>
      </c>
      <c r="H719" s="56">
        <v>0</v>
      </c>
      <c r="I719" s="56" t="s">
        <v>6476</v>
      </c>
      <c r="J719" s="56" t="s">
        <v>38</v>
      </c>
    </row>
    <row r="720" spans="1:10" ht="12.75" customHeight="1" x14ac:dyDescent="0.3">
      <c r="A720" s="397" t="s">
        <v>370</v>
      </c>
      <c r="B720" s="423">
        <v>11</v>
      </c>
      <c r="C720" s="397" t="s">
        <v>266</v>
      </c>
      <c r="D720" s="397" t="s">
        <v>5451</v>
      </c>
      <c r="E720" s="56" t="s">
        <v>2653</v>
      </c>
      <c r="F720" s="56" t="s">
        <v>900</v>
      </c>
      <c r="G720" s="56">
        <v>51.5</v>
      </c>
      <c r="H720" s="56">
        <v>0</v>
      </c>
      <c r="I720" s="56" t="s">
        <v>6476</v>
      </c>
      <c r="J720" s="56" t="s">
        <v>38</v>
      </c>
    </row>
    <row r="721" spans="1:10" ht="12.75" customHeight="1" x14ac:dyDescent="0.3">
      <c r="A721" s="397" t="s">
        <v>370</v>
      </c>
      <c r="B721" s="423">
        <v>12</v>
      </c>
      <c r="C721" s="397" t="s">
        <v>266</v>
      </c>
      <c r="D721" s="397" t="s">
        <v>5452</v>
      </c>
      <c r="E721" s="56" t="s">
        <v>2654</v>
      </c>
      <c r="F721" s="56" t="s">
        <v>900</v>
      </c>
      <c r="G721" s="56">
        <v>51.5</v>
      </c>
      <c r="H721" s="56">
        <v>0</v>
      </c>
      <c r="I721" s="56" t="s">
        <v>6476</v>
      </c>
      <c r="J721" s="56" t="s">
        <v>38</v>
      </c>
    </row>
    <row r="722" spans="1:10" ht="12.75" customHeight="1" x14ac:dyDescent="0.3">
      <c r="A722" s="397" t="s">
        <v>32</v>
      </c>
      <c r="B722" s="423">
        <v>1</v>
      </c>
      <c r="C722" s="397" t="s">
        <v>33</v>
      </c>
      <c r="D722" s="397" t="s">
        <v>5556</v>
      </c>
      <c r="E722" s="56" t="s">
        <v>2746</v>
      </c>
      <c r="F722" s="56" t="s">
        <v>900</v>
      </c>
      <c r="G722" s="56">
        <v>34</v>
      </c>
      <c r="H722" s="56">
        <v>0</v>
      </c>
      <c r="I722" s="56" t="s">
        <v>811</v>
      </c>
      <c r="J722" s="56" t="s">
        <v>38</v>
      </c>
    </row>
    <row r="723" spans="1:10" ht="12.75" customHeight="1" x14ac:dyDescent="0.3">
      <c r="A723" s="397" t="s">
        <v>32</v>
      </c>
      <c r="B723" s="423">
        <v>2</v>
      </c>
      <c r="C723" s="397" t="s">
        <v>33</v>
      </c>
      <c r="D723" s="397" t="s">
        <v>5557</v>
      </c>
      <c r="E723" s="56" t="s">
        <v>2747</v>
      </c>
      <c r="F723" s="56" t="s">
        <v>900</v>
      </c>
      <c r="G723" s="56">
        <v>34</v>
      </c>
      <c r="H723" s="56">
        <v>0</v>
      </c>
      <c r="I723" s="56" t="s">
        <v>811</v>
      </c>
      <c r="J723" s="56" t="s">
        <v>38</v>
      </c>
    </row>
    <row r="724" spans="1:10" ht="12.75" customHeight="1" x14ac:dyDescent="0.3">
      <c r="A724" s="397" t="s">
        <v>32</v>
      </c>
      <c r="B724" s="423">
        <v>3</v>
      </c>
      <c r="C724" s="397" t="s">
        <v>33</v>
      </c>
      <c r="D724" s="397" t="s">
        <v>5558</v>
      </c>
      <c r="E724" s="56" t="s">
        <v>2748</v>
      </c>
      <c r="F724" s="56" t="s">
        <v>900</v>
      </c>
      <c r="G724" s="56">
        <v>55</v>
      </c>
      <c r="H724" s="56">
        <v>0</v>
      </c>
      <c r="I724" s="56" t="s">
        <v>811</v>
      </c>
      <c r="J724" s="56" t="s">
        <v>38</v>
      </c>
    </row>
    <row r="725" spans="1:10" ht="12.75" customHeight="1" x14ac:dyDescent="0.3">
      <c r="A725" s="397" t="s">
        <v>32</v>
      </c>
      <c r="B725" s="423">
        <v>4</v>
      </c>
      <c r="C725" s="397" t="s">
        <v>33</v>
      </c>
      <c r="D725" s="397" t="s">
        <v>5559</v>
      </c>
      <c r="E725" s="56" t="s">
        <v>2749</v>
      </c>
      <c r="F725" s="56" t="s">
        <v>900</v>
      </c>
      <c r="G725" s="56">
        <v>55</v>
      </c>
      <c r="H725" s="56">
        <v>0</v>
      </c>
      <c r="I725" s="56" t="s">
        <v>811</v>
      </c>
      <c r="J725" s="56" t="s">
        <v>38</v>
      </c>
    </row>
    <row r="726" spans="1:10" ht="12.75" customHeight="1" x14ac:dyDescent="0.3">
      <c r="A726" s="397" t="s">
        <v>32</v>
      </c>
      <c r="B726" s="423">
        <v>5</v>
      </c>
      <c r="C726" s="397" t="s">
        <v>33</v>
      </c>
      <c r="D726" s="397" t="s">
        <v>5560</v>
      </c>
      <c r="E726" s="56" t="s">
        <v>2750</v>
      </c>
      <c r="F726" s="56" t="s">
        <v>900</v>
      </c>
      <c r="G726" s="56">
        <v>42.5</v>
      </c>
      <c r="H726" s="56">
        <v>0</v>
      </c>
      <c r="I726" s="56" t="s">
        <v>811</v>
      </c>
      <c r="J726" s="56" t="s">
        <v>38</v>
      </c>
    </row>
    <row r="727" spans="1:10" ht="12.75" customHeight="1" x14ac:dyDescent="0.3">
      <c r="A727" s="397" t="s">
        <v>32</v>
      </c>
      <c r="B727" s="423">
        <v>6</v>
      </c>
      <c r="C727" s="397" t="s">
        <v>33</v>
      </c>
      <c r="D727" s="397" t="s">
        <v>5561</v>
      </c>
      <c r="E727" s="56" t="s">
        <v>2751</v>
      </c>
      <c r="F727" s="56" t="s">
        <v>900</v>
      </c>
      <c r="G727" s="56">
        <v>42.5</v>
      </c>
      <c r="H727" s="56">
        <v>0</v>
      </c>
      <c r="I727" s="56" t="s">
        <v>811</v>
      </c>
      <c r="J727" s="56" t="s">
        <v>38</v>
      </c>
    </row>
    <row r="728" spans="1:10" ht="12.75" customHeight="1" x14ac:dyDescent="0.3">
      <c r="A728" s="397" t="s">
        <v>32</v>
      </c>
      <c r="B728" s="423">
        <v>7</v>
      </c>
      <c r="C728" s="397" t="s">
        <v>33</v>
      </c>
      <c r="D728" s="397" t="s">
        <v>5562</v>
      </c>
      <c r="E728" s="56" t="s">
        <v>2752</v>
      </c>
      <c r="F728" s="56" t="s">
        <v>900</v>
      </c>
      <c r="G728" s="56">
        <v>59.5</v>
      </c>
      <c r="H728" s="56">
        <v>0</v>
      </c>
      <c r="I728" s="56" t="s">
        <v>811</v>
      </c>
      <c r="J728" s="56" t="s">
        <v>38</v>
      </c>
    </row>
    <row r="729" spans="1:10" ht="12.75" customHeight="1" x14ac:dyDescent="0.3">
      <c r="A729" s="397" t="s">
        <v>32</v>
      </c>
      <c r="B729" s="423">
        <v>8</v>
      </c>
      <c r="C729" s="397" t="s">
        <v>33</v>
      </c>
      <c r="D729" s="397" t="s">
        <v>5563</v>
      </c>
      <c r="E729" s="56" t="s">
        <v>2753</v>
      </c>
      <c r="F729" s="56" t="s">
        <v>900</v>
      </c>
      <c r="G729" s="56">
        <v>44</v>
      </c>
      <c r="H729" s="56">
        <v>0</v>
      </c>
      <c r="I729" s="56" t="s">
        <v>811</v>
      </c>
      <c r="J729" s="56" t="s">
        <v>38</v>
      </c>
    </row>
    <row r="730" spans="1:10" ht="12.75" customHeight="1" x14ac:dyDescent="0.3">
      <c r="A730" s="397" t="s">
        <v>32</v>
      </c>
      <c r="B730" s="423">
        <v>9</v>
      </c>
      <c r="C730" s="397" t="s">
        <v>33</v>
      </c>
      <c r="D730" s="397" t="s">
        <v>5564</v>
      </c>
      <c r="E730" s="56" t="s">
        <v>2754</v>
      </c>
      <c r="F730" s="56" t="s">
        <v>900</v>
      </c>
      <c r="G730" s="56">
        <v>100</v>
      </c>
      <c r="H730" s="56">
        <v>0</v>
      </c>
      <c r="I730" s="56" t="s">
        <v>811</v>
      </c>
      <c r="J730" s="56" t="s">
        <v>38</v>
      </c>
    </row>
    <row r="731" spans="1:10" ht="12.75" customHeight="1" x14ac:dyDescent="0.3">
      <c r="A731" s="397" t="s">
        <v>32</v>
      </c>
      <c r="B731" s="423">
        <v>10</v>
      </c>
      <c r="C731" s="397" t="s">
        <v>33</v>
      </c>
      <c r="D731" s="397" t="s">
        <v>5565</v>
      </c>
      <c r="E731" s="56" t="s">
        <v>2755</v>
      </c>
      <c r="F731" s="56" t="s">
        <v>900</v>
      </c>
      <c r="G731" s="56">
        <v>30</v>
      </c>
      <c r="H731" s="56">
        <v>0</v>
      </c>
      <c r="I731" s="56" t="s">
        <v>811</v>
      </c>
      <c r="J731" s="56" t="s">
        <v>38</v>
      </c>
    </row>
    <row r="732" spans="1:10" ht="12.75" customHeight="1" x14ac:dyDescent="0.3">
      <c r="A732" s="397" t="s">
        <v>32</v>
      </c>
      <c r="B732" s="423">
        <v>11</v>
      </c>
      <c r="C732" s="397" t="s">
        <v>33</v>
      </c>
      <c r="D732" s="397" t="s">
        <v>5566</v>
      </c>
      <c r="E732" s="56" t="s">
        <v>2756</v>
      </c>
      <c r="F732" s="56" t="s">
        <v>900</v>
      </c>
      <c r="G732" s="56">
        <v>55</v>
      </c>
      <c r="H732" s="56">
        <v>0</v>
      </c>
      <c r="I732" s="56" t="s">
        <v>811</v>
      </c>
      <c r="J732" s="56" t="s">
        <v>38</v>
      </c>
    </row>
    <row r="733" spans="1:10" ht="12.75" customHeight="1" x14ac:dyDescent="0.3">
      <c r="A733" s="397" t="s">
        <v>32</v>
      </c>
      <c r="B733" s="423">
        <v>12</v>
      </c>
      <c r="C733" s="397" t="s">
        <v>33</v>
      </c>
      <c r="D733" s="397" t="s">
        <v>5567</v>
      </c>
      <c r="E733" s="56" t="s">
        <v>2757</v>
      </c>
      <c r="F733" s="56" t="s">
        <v>900</v>
      </c>
      <c r="G733" s="56">
        <v>42.5</v>
      </c>
      <c r="H733" s="56">
        <v>0</v>
      </c>
      <c r="I733" s="56" t="s">
        <v>811</v>
      </c>
      <c r="J733" s="56" t="s">
        <v>38</v>
      </c>
    </row>
    <row r="734" spans="1:10" ht="12.75" customHeight="1" x14ac:dyDescent="0.3">
      <c r="A734" s="397" t="s">
        <v>435</v>
      </c>
      <c r="B734" s="423">
        <v>1</v>
      </c>
      <c r="C734" s="397" t="s">
        <v>257</v>
      </c>
      <c r="D734" s="397" t="s">
        <v>4660</v>
      </c>
      <c r="E734" s="56" t="s">
        <v>1484</v>
      </c>
      <c r="F734" s="56" t="s">
        <v>900</v>
      </c>
      <c r="G734" s="56">
        <v>28</v>
      </c>
      <c r="H734" s="56">
        <v>0</v>
      </c>
      <c r="I734" s="56" t="s">
        <v>6476</v>
      </c>
      <c r="J734" s="56" t="s">
        <v>38</v>
      </c>
    </row>
    <row r="735" spans="1:10" ht="12.75" customHeight="1" x14ac:dyDescent="0.3">
      <c r="A735" s="397" t="s">
        <v>435</v>
      </c>
      <c r="B735" s="423">
        <v>2</v>
      </c>
      <c r="C735" s="397" t="s">
        <v>257</v>
      </c>
      <c r="D735" s="397" t="s">
        <v>4661</v>
      </c>
      <c r="E735" s="56" t="s">
        <v>1485</v>
      </c>
      <c r="F735" s="56" t="s">
        <v>900</v>
      </c>
      <c r="G735" s="56">
        <v>34</v>
      </c>
      <c r="H735" s="56">
        <v>0</v>
      </c>
      <c r="I735" s="56" t="s">
        <v>6476</v>
      </c>
      <c r="J735" s="56" t="s">
        <v>38</v>
      </c>
    </row>
    <row r="736" spans="1:10" ht="12.75" customHeight="1" x14ac:dyDescent="0.3">
      <c r="A736" s="397" t="s">
        <v>435</v>
      </c>
      <c r="B736" s="423">
        <v>3</v>
      </c>
      <c r="C736" s="397" t="s">
        <v>257</v>
      </c>
      <c r="D736" s="397" t="s">
        <v>4662</v>
      </c>
      <c r="E736" s="56" t="s">
        <v>1486</v>
      </c>
      <c r="F736" s="56" t="s">
        <v>900</v>
      </c>
      <c r="G736" s="56">
        <v>37</v>
      </c>
      <c r="H736" s="56">
        <v>0</v>
      </c>
      <c r="I736" s="56" t="s">
        <v>6476</v>
      </c>
      <c r="J736" s="56" t="s">
        <v>38</v>
      </c>
    </row>
    <row r="737" spans="1:10" ht="12.75" customHeight="1" x14ac:dyDescent="0.3">
      <c r="A737" s="397" t="s">
        <v>435</v>
      </c>
      <c r="B737" s="423">
        <v>4</v>
      </c>
      <c r="C737" s="397" t="s">
        <v>257</v>
      </c>
      <c r="D737" s="397" t="s">
        <v>4663</v>
      </c>
      <c r="E737" s="56" t="s">
        <v>1487</v>
      </c>
      <c r="F737" s="56" t="s">
        <v>900</v>
      </c>
      <c r="G737" s="56">
        <v>53</v>
      </c>
      <c r="H737" s="56">
        <v>0</v>
      </c>
      <c r="I737" s="56" t="s">
        <v>6476</v>
      </c>
      <c r="J737" s="56" t="s">
        <v>38</v>
      </c>
    </row>
    <row r="738" spans="1:10" ht="12.75" customHeight="1" x14ac:dyDescent="0.3">
      <c r="A738" s="397" t="s">
        <v>435</v>
      </c>
      <c r="B738" s="423">
        <v>5</v>
      </c>
      <c r="C738" s="397" t="s">
        <v>257</v>
      </c>
      <c r="D738" s="397" t="s">
        <v>4664</v>
      </c>
      <c r="E738" s="56" t="s">
        <v>1488</v>
      </c>
      <c r="F738" s="56" t="s">
        <v>900</v>
      </c>
      <c r="G738" s="56">
        <v>35</v>
      </c>
      <c r="H738" s="56">
        <v>0</v>
      </c>
      <c r="I738" s="56" t="s">
        <v>6476</v>
      </c>
      <c r="J738" s="56" t="s">
        <v>38</v>
      </c>
    </row>
    <row r="739" spans="1:10" ht="12.75" customHeight="1" x14ac:dyDescent="0.3">
      <c r="A739" s="397" t="s">
        <v>435</v>
      </c>
      <c r="B739" s="423">
        <v>6</v>
      </c>
      <c r="C739" s="397" t="s">
        <v>257</v>
      </c>
      <c r="D739" s="397" t="s">
        <v>4665</v>
      </c>
      <c r="E739" s="56" t="s">
        <v>1489</v>
      </c>
      <c r="F739" s="56" t="s">
        <v>900</v>
      </c>
      <c r="G739" s="56">
        <v>56</v>
      </c>
      <c r="H739" s="56">
        <v>0</v>
      </c>
      <c r="I739" s="56" t="s">
        <v>6476</v>
      </c>
      <c r="J739" s="56" t="s">
        <v>38</v>
      </c>
    </row>
    <row r="740" spans="1:10" ht="12.75" customHeight="1" x14ac:dyDescent="0.3">
      <c r="A740" s="397" t="s">
        <v>435</v>
      </c>
      <c r="B740" s="423">
        <v>7</v>
      </c>
      <c r="C740" s="397" t="s">
        <v>257</v>
      </c>
      <c r="D740" s="397" t="s">
        <v>4666</v>
      </c>
      <c r="E740" s="56" t="s">
        <v>1490</v>
      </c>
      <c r="F740" s="56" t="s">
        <v>900</v>
      </c>
      <c r="G740" s="56">
        <v>37</v>
      </c>
      <c r="H740" s="56">
        <v>0</v>
      </c>
      <c r="I740" s="56" t="s">
        <v>6476</v>
      </c>
      <c r="J740" s="56" t="s">
        <v>38</v>
      </c>
    </row>
    <row r="741" spans="1:10" ht="12.75" customHeight="1" x14ac:dyDescent="0.3">
      <c r="A741" s="397" t="s">
        <v>435</v>
      </c>
      <c r="B741" s="423">
        <v>8</v>
      </c>
      <c r="C741" s="397" t="s">
        <v>257</v>
      </c>
      <c r="D741" s="397" t="s">
        <v>4667</v>
      </c>
      <c r="E741" s="56" t="s">
        <v>1491</v>
      </c>
      <c r="F741" s="56" t="s">
        <v>900</v>
      </c>
      <c r="G741" s="56">
        <v>53</v>
      </c>
      <c r="H741" s="56">
        <v>0</v>
      </c>
      <c r="I741" s="56" t="s">
        <v>6476</v>
      </c>
      <c r="J741" s="56" t="s">
        <v>38</v>
      </c>
    </row>
    <row r="742" spans="1:10" ht="12.75" customHeight="1" x14ac:dyDescent="0.3">
      <c r="A742" s="397" t="s">
        <v>435</v>
      </c>
      <c r="B742" s="423">
        <v>9</v>
      </c>
      <c r="C742" s="397" t="s">
        <v>257</v>
      </c>
      <c r="D742" s="397" t="s">
        <v>4668</v>
      </c>
      <c r="E742" s="56" t="s">
        <v>1492</v>
      </c>
      <c r="F742" s="56" t="s">
        <v>900</v>
      </c>
      <c r="G742" s="56">
        <v>57.5</v>
      </c>
      <c r="H742" s="56">
        <v>0</v>
      </c>
      <c r="I742" s="56" t="s">
        <v>6476</v>
      </c>
      <c r="J742" s="56" t="s">
        <v>38</v>
      </c>
    </row>
    <row r="743" spans="1:10" ht="12.75" customHeight="1" x14ac:dyDescent="0.3">
      <c r="A743" s="397" t="s">
        <v>435</v>
      </c>
      <c r="B743" s="423">
        <v>10</v>
      </c>
      <c r="C743" s="397" t="s">
        <v>257</v>
      </c>
      <c r="D743" s="397" t="s">
        <v>4669</v>
      </c>
      <c r="E743" s="56" t="s">
        <v>1493</v>
      </c>
      <c r="F743" s="56" t="s">
        <v>900</v>
      </c>
      <c r="G743" s="56">
        <v>37</v>
      </c>
      <c r="H743" s="56">
        <v>0</v>
      </c>
      <c r="I743" s="56" t="s">
        <v>6476</v>
      </c>
      <c r="J743" s="56" t="s">
        <v>38</v>
      </c>
    </row>
    <row r="744" spans="1:10" ht="12.75" customHeight="1" x14ac:dyDescent="0.3">
      <c r="A744" s="397" t="s">
        <v>435</v>
      </c>
      <c r="B744" s="423">
        <v>11</v>
      </c>
      <c r="C744" s="397" t="s">
        <v>257</v>
      </c>
      <c r="D744" s="397" t="s">
        <v>4670</v>
      </c>
      <c r="E744" s="56" t="s">
        <v>1494</v>
      </c>
      <c r="F744" s="56" t="s">
        <v>900</v>
      </c>
      <c r="G744" s="56">
        <v>37</v>
      </c>
      <c r="H744" s="56">
        <v>0</v>
      </c>
      <c r="I744" s="56" t="s">
        <v>6476</v>
      </c>
      <c r="J744" s="56" t="s">
        <v>38</v>
      </c>
    </row>
    <row r="745" spans="1:10" ht="12.75" customHeight="1" x14ac:dyDescent="0.3">
      <c r="A745" s="397" t="s">
        <v>398</v>
      </c>
      <c r="B745" s="423">
        <v>1</v>
      </c>
      <c r="C745" s="397" t="s">
        <v>399</v>
      </c>
      <c r="D745" s="397" t="s">
        <v>5710</v>
      </c>
      <c r="E745" s="56" t="s">
        <v>2848</v>
      </c>
      <c r="F745" s="56" t="s">
        <v>900</v>
      </c>
      <c r="G745" s="56">
        <v>33</v>
      </c>
      <c r="H745" s="56">
        <v>0</v>
      </c>
      <c r="I745" s="56" t="s">
        <v>810</v>
      </c>
      <c r="J745" s="56" t="s">
        <v>39</v>
      </c>
    </row>
    <row r="746" spans="1:10" ht="12.75" customHeight="1" x14ac:dyDescent="0.3">
      <c r="A746" s="397" t="s">
        <v>398</v>
      </c>
      <c r="B746" s="423">
        <v>2</v>
      </c>
      <c r="C746" s="397" t="s">
        <v>399</v>
      </c>
      <c r="D746" s="397" t="s">
        <v>5711</v>
      </c>
      <c r="E746" s="56" t="s">
        <v>2849</v>
      </c>
      <c r="F746" s="56" t="s">
        <v>900</v>
      </c>
      <c r="G746" s="56">
        <v>21</v>
      </c>
      <c r="H746" s="56">
        <v>0</v>
      </c>
      <c r="I746" s="56" t="s">
        <v>810</v>
      </c>
      <c r="J746" s="56" t="s">
        <v>39</v>
      </c>
    </row>
    <row r="747" spans="1:10" ht="12.75" customHeight="1" x14ac:dyDescent="0.3">
      <c r="A747" s="397" t="s">
        <v>398</v>
      </c>
      <c r="B747" s="423">
        <v>3</v>
      </c>
      <c r="C747" s="397" t="s">
        <v>399</v>
      </c>
      <c r="D747" s="397" t="s">
        <v>5712</v>
      </c>
      <c r="E747" s="56" t="s">
        <v>926</v>
      </c>
      <c r="F747" s="56" t="s">
        <v>900</v>
      </c>
      <c r="G747" s="56">
        <v>45</v>
      </c>
      <c r="H747" s="56">
        <v>0</v>
      </c>
      <c r="I747" s="56" t="s">
        <v>6476</v>
      </c>
      <c r="J747" s="56" t="s">
        <v>38</v>
      </c>
    </row>
    <row r="748" spans="1:10" ht="12.75" customHeight="1" x14ac:dyDescent="0.3">
      <c r="A748" s="397" t="s">
        <v>398</v>
      </c>
      <c r="B748" s="423">
        <v>4</v>
      </c>
      <c r="C748" s="397" t="s">
        <v>399</v>
      </c>
      <c r="D748" s="397" t="s">
        <v>5713</v>
      </c>
      <c r="E748" s="56" t="s">
        <v>2850</v>
      </c>
      <c r="F748" s="56" t="s">
        <v>900</v>
      </c>
      <c r="G748" s="56">
        <v>36</v>
      </c>
      <c r="H748" s="56">
        <v>0</v>
      </c>
      <c r="I748" s="56" t="s">
        <v>6476</v>
      </c>
      <c r="J748" s="56" t="s">
        <v>38</v>
      </c>
    </row>
    <row r="749" spans="1:10" ht="12.75" customHeight="1" x14ac:dyDescent="0.3">
      <c r="A749" s="397" t="s">
        <v>398</v>
      </c>
      <c r="B749" s="423">
        <v>5</v>
      </c>
      <c r="C749" s="397" t="s">
        <v>399</v>
      </c>
      <c r="D749" s="397" t="s">
        <v>5714</v>
      </c>
      <c r="E749" s="56" t="s">
        <v>2851</v>
      </c>
      <c r="F749" s="56" t="s">
        <v>900</v>
      </c>
      <c r="G749" s="56">
        <v>31</v>
      </c>
      <c r="H749" s="56">
        <v>0</v>
      </c>
      <c r="I749" s="56" t="s">
        <v>6476</v>
      </c>
      <c r="J749" s="56" t="s">
        <v>38</v>
      </c>
    </row>
    <row r="750" spans="1:10" ht="12.75" customHeight="1" x14ac:dyDescent="0.3">
      <c r="A750" s="397" t="s">
        <v>398</v>
      </c>
      <c r="B750" s="423">
        <v>6</v>
      </c>
      <c r="C750" s="397" t="s">
        <v>399</v>
      </c>
      <c r="D750" s="397" t="s">
        <v>5715</v>
      </c>
      <c r="E750" s="56" t="s">
        <v>2852</v>
      </c>
      <c r="F750" s="56" t="s">
        <v>900</v>
      </c>
      <c r="G750" s="56">
        <v>31</v>
      </c>
      <c r="H750" s="56">
        <v>0</v>
      </c>
      <c r="I750" s="56" t="s">
        <v>6476</v>
      </c>
      <c r="J750" s="56" t="s">
        <v>38</v>
      </c>
    </row>
    <row r="751" spans="1:10" ht="12.75" customHeight="1" x14ac:dyDescent="0.3">
      <c r="A751" s="397" t="s">
        <v>398</v>
      </c>
      <c r="B751" s="423">
        <v>7</v>
      </c>
      <c r="C751" s="397" t="s">
        <v>399</v>
      </c>
      <c r="D751" s="397" t="s">
        <v>5716</v>
      </c>
      <c r="E751" s="56" t="s">
        <v>2853</v>
      </c>
      <c r="F751" s="56" t="s">
        <v>900</v>
      </c>
      <c r="G751" s="56">
        <v>37</v>
      </c>
      <c r="H751" s="56">
        <v>0</v>
      </c>
      <c r="I751" s="56" t="s">
        <v>6476</v>
      </c>
      <c r="J751" s="56" t="s">
        <v>38</v>
      </c>
    </row>
    <row r="752" spans="1:10" ht="12.75" customHeight="1" x14ac:dyDescent="0.3">
      <c r="A752" s="397" t="s">
        <v>398</v>
      </c>
      <c r="B752" s="423">
        <v>8</v>
      </c>
      <c r="C752" s="397" t="s">
        <v>399</v>
      </c>
      <c r="D752" s="397" t="s">
        <v>5717</v>
      </c>
      <c r="E752" s="56" t="s">
        <v>2854</v>
      </c>
      <c r="F752" s="56" t="s">
        <v>900</v>
      </c>
      <c r="G752" s="56">
        <v>23</v>
      </c>
      <c r="H752" s="56">
        <v>0</v>
      </c>
      <c r="I752" s="56" t="s">
        <v>810</v>
      </c>
      <c r="J752" s="56" t="s">
        <v>39</v>
      </c>
    </row>
    <row r="753" spans="1:10" ht="12.75" customHeight="1" x14ac:dyDescent="0.3">
      <c r="A753" s="397" t="s">
        <v>398</v>
      </c>
      <c r="B753" s="423">
        <v>9</v>
      </c>
      <c r="C753" s="397" t="s">
        <v>399</v>
      </c>
      <c r="D753" s="397" t="s">
        <v>5718</v>
      </c>
      <c r="E753" s="56" t="s">
        <v>2855</v>
      </c>
      <c r="F753" s="56" t="s">
        <v>900</v>
      </c>
      <c r="G753" s="56">
        <v>31</v>
      </c>
      <c r="H753" s="56">
        <v>0</v>
      </c>
      <c r="I753" s="56" t="s">
        <v>6476</v>
      </c>
      <c r="J753" s="56" t="s">
        <v>38</v>
      </c>
    </row>
    <row r="754" spans="1:10" ht="12.75" customHeight="1" x14ac:dyDescent="0.3">
      <c r="A754" s="397" t="s">
        <v>398</v>
      </c>
      <c r="B754" s="423">
        <v>10</v>
      </c>
      <c r="C754" s="397" t="s">
        <v>399</v>
      </c>
      <c r="D754" s="397" t="s">
        <v>5719</v>
      </c>
      <c r="E754" s="56" t="s">
        <v>2856</v>
      </c>
      <c r="F754" s="56" t="s">
        <v>900</v>
      </c>
      <c r="G754" s="56">
        <v>23</v>
      </c>
      <c r="H754" s="56">
        <v>0</v>
      </c>
      <c r="I754" s="56" t="s">
        <v>810</v>
      </c>
      <c r="J754" s="56" t="s">
        <v>39</v>
      </c>
    </row>
    <row r="755" spans="1:10" ht="12.75" customHeight="1" x14ac:dyDescent="0.3">
      <c r="A755" s="397" t="s">
        <v>398</v>
      </c>
      <c r="B755" s="423">
        <v>11</v>
      </c>
      <c r="C755" s="397" t="s">
        <v>399</v>
      </c>
      <c r="D755" s="397" t="s">
        <v>5720</v>
      </c>
      <c r="E755" s="56" t="s">
        <v>2857</v>
      </c>
      <c r="F755" s="56" t="s">
        <v>900</v>
      </c>
      <c r="G755" s="56">
        <v>26</v>
      </c>
      <c r="H755" s="56">
        <v>0</v>
      </c>
      <c r="I755" s="56" t="s">
        <v>810</v>
      </c>
      <c r="J755" s="56" t="s">
        <v>39</v>
      </c>
    </row>
    <row r="756" spans="1:10" ht="12.75" customHeight="1" x14ac:dyDescent="0.3">
      <c r="A756" s="397" t="s">
        <v>398</v>
      </c>
      <c r="B756" s="423">
        <v>12</v>
      </c>
      <c r="C756" s="397" t="s">
        <v>399</v>
      </c>
      <c r="D756" s="397" t="s">
        <v>5721</v>
      </c>
      <c r="E756" s="56" t="s">
        <v>2858</v>
      </c>
      <c r="F756" s="56" t="s">
        <v>900</v>
      </c>
      <c r="G756" s="56">
        <v>26</v>
      </c>
      <c r="H756" s="56">
        <v>0</v>
      </c>
      <c r="I756" s="56" t="s">
        <v>810</v>
      </c>
      <c r="J756" s="56" t="s">
        <v>39</v>
      </c>
    </row>
    <row r="757" spans="1:10" ht="12.75" customHeight="1" x14ac:dyDescent="0.3">
      <c r="A757" s="397" t="s">
        <v>398</v>
      </c>
      <c r="B757" s="423">
        <v>13</v>
      </c>
      <c r="C757" s="397" t="s">
        <v>399</v>
      </c>
      <c r="D757" s="397" t="s">
        <v>5722</v>
      </c>
      <c r="E757" s="56" t="s">
        <v>2859</v>
      </c>
      <c r="F757" s="56" t="s">
        <v>900</v>
      </c>
      <c r="G757" s="56">
        <v>37</v>
      </c>
      <c r="H757" s="56">
        <v>0</v>
      </c>
      <c r="I757" s="56" t="s">
        <v>6476</v>
      </c>
      <c r="J757" s="56" t="s">
        <v>38</v>
      </c>
    </row>
    <row r="758" spans="1:10" ht="12.75" customHeight="1" x14ac:dyDescent="0.3">
      <c r="A758" s="397" t="s">
        <v>398</v>
      </c>
      <c r="B758" s="423">
        <v>14</v>
      </c>
      <c r="C758" s="397" t="s">
        <v>399</v>
      </c>
      <c r="D758" s="397" t="s">
        <v>5723</v>
      </c>
      <c r="E758" s="56" t="s">
        <v>2860</v>
      </c>
      <c r="F758" s="56" t="s">
        <v>900</v>
      </c>
      <c r="G758" s="56">
        <v>31</v>
      </c>
      <c r="H758" s="56">
        <v>0</v>
      </c>
      <c r="I758" s="56" t="s">
        <v>6476</v>
      </c>
      <c r="J758" s="56" t="s">
        <v>38</v>
      </c>
    </row>
    <row r="759" spans="1:10" ht="12.75" customHeight="1" x14ac:dyDescent="0.3">
      <c r="A759" s="397" t="s">
        <v>398</v>
      </c>
      <c r="B759" s="423">
        <v>15</v>
      </c>
      <c r="C759" s="397" t="s">
        <v>399</v>
      </c>
      <c r="D759" s="397" t="s">
        <v>5724</v>
      </c>
      <c r="E759" s="56" t="s">
        <v>2861</v>
      </c>
      <c r="F759" s="56" t="s">
        <v>900</v>
      </c>
      <c r="G759" s="56">
        <v>15</v>
      </c>
      <c r="H759" s="56">
        <v>0</v>
      </c>
      <c r="I759" s="56" t="s">
        <v>810</v>
      </c>
      <c r="J759" s="56" t="s">
        <v>39</v>
      </c>
    </row>
    <row r="760" spans="1:10" ht="12.75" customHeight="1" x14ac:dyDescent="0.3">
      <c r="A760" s="397" t="s">
        <v>398</v>
      </c>
      <c r="B760" s="423">
        <v>16</v>
      </c>
      <c r="C760" s="397" t="s">
        <v>399</v>
      </c>
      <c r="D760" s="397" t="s">
        <v>5725</v>
      </c>
      <c r="E760" s="56" t="s">
        <v>2862</v>
      </c>
      <c r="F760" s="56" t="s">
        <v>900</v>
      </c>
      <c r="G760" s="56">
        <v>31</v>
      </c>
      <c r="H760" s="56">
        <v>0</v>
      </c>
      <c r="I760" s="56" t="s">
        <v>6476</v>
      </c>
      <c r="J760" s="56" t="s">
        <v>38</v>
      </c>
    </row>
    <row r="761" spans="1:10" ht="12.75" customHeight="1" x14ac:dyDescent="0.3">
      <c r="A761" s="397" t="s">
        <v>398</v>
      </c>
      <c r="B761" s="423">
        <v>17</v>
      </c>
      <c r="C761" s="397" t="s">
        <v>399</v>
      </c>
      <c r="D761" s="397" t="s">
        <v>5726</v>
      </c>
      <c r="E761" s="56" t="s">
        <v>2863</v>
      </c>
      <c r="F761" s="56" t="s">
        <v>900</v>
      </c>
      <c r="G761" s="56">
        <v>15</v>
      </c>
      <c r="H761" s="56">
        <v>0</v>
      </c>
      <c r="I761" s="56" t="s">
        <v>810</v>
      </c>
      <c r="J761" s="56" t="s">
        <v>39</v>
      </c>
    </row>
    <row r="762" spans="1:10" ht="12.75" customHeight="1" x14ac:dyDescent="0.3">
      <c r="A762" s="397" t="s">
        <v>398</v>
      </c>
      <c r="B762" s="423">
        <v>18</v>
      </c>
      <c r="C762" s="397" t="s">
        <v>399</v>
      </c>
      <c r="D762" s="397" t="s">
        <v>5727</v>
      </c>
      <c r="E762" s="56" t="s">
        <v>2467</v>
      </c>
      <c r="F762" s="56" t="s">
        <v>900</v>
      </c>
      <c r="G762" s="56">
        <v>21</v>
      </c>
      <c r="H762" s="56">
        <v>0</v>
      </c>
      <c r="I762" s="56" t="s">
        <v>810</v>
      </c>
      <c r="J762" s="56" t="s">
        <v>39</v>
      </c>
    </row>
    <row r="763" spans="1:10" ht="12.75" customHeight="1" x14ac:dyDescent="0.3">
      <c r="A763" s="397" t="s">
        <v>398</v>
      </c>
      <c r="B763" s="423">
        <v>19</v>
      </c>
      <c r="C763" s="397" t="s">
        <v>399</v>
      </c>
      <c r="D763" s="397" t="s">
        <v>5728</v>
      </c>
      <c r="E763" s="56" t="s">
        <v>2864</v>
      </c>
      <c r="F763" s="56" t="s">
        <v>900</v>
      </c>
      <c r="G763" s="56">
        <v>31</v>
      </c>
      <c r="H763" s="56">
        <v>0</v>
      </c>
      <c r="I763" s="56" t="s">
        <v>6476</v>
      </c>
      <c r="J763" s="56" t="s">
        <v>38</v>
      </c>
    </row>
    <row r="764" spans="1:10" ht="12.75" customHeight="1" x14ac:dyDescent="0.3">
      <c r="A764" s="397" t="s">
        <v>398</v>
      </c>
      <c r="B764" s="423">
        <v>20</v>
      </c>
      <c r="C764" s="397" t="s">
        <v>399</v>
      </c>
      <c r="D764" s="397" t="s">
        <v>5729</v>
      </c>
      <c r="E764" s="56" t="s">
        <v>2865</v>
      </c>
      <c r="F764" s="56" t="s">
        <v>900</v>
      </c>
      <c r="G764" s="56">
        <v>21</v>
      </c>
      <c r="H764" s="56">
        <v>0</v>
      </c>
      <c r="I764" s="56" t="s">
        <v>810</v>
      </c>
      <c r="J764" s="56" t="s">
        <v>39</v>
      </c>
    </row>
    <row r="765" spans="1:10" ht="12.75" customHeight="1" x14ac:dyDescent="0.3">
      <c r="A765" s="397" t="s">
        <v>398</v>
      </c>
      <c r="B765" s="423">
        <v>21</v>
      </c>
      <c r="C765" s="397" t="s">
        <v>399</v>
      </c>
      <c r="D765" s="397" t="s">
        <v>5730</v>
      </c>
      <c r="E765" s="56" t="s">
        <v>2866</v>
      </c>
      <c r="F765" s="56" t="s">
        <v>900</v>
      </c>
      <c r="G765" s="56">
        <v>21</v>
      </c>
      <c r="H765" s="56">
        <v>0</v>
      </c>
      <c r="I765" s="56" t="s">
        <v>810</v>
      </c>
      <c r="J765" s="56" t="s">
        <v>39</v>
      </c>
    </row>
    <row r="766" spans="1:10" ht="12.75" customHeight="1" x14ac:dyDescent="0.3">
      <c r="A766" s="397" t="s">
        <v>398</v>
      </c>
      <c r="B766" s="423">
        <v>22</v>
      </c>
      <c r="C766" s="397" t="s">
        <v>399</v>
      </c>
      <c r="D766" s="397" t="s">
        <v>5731</v>
      </c>
      <c r="E766" s="56" t="s">
        <v>2867</v>
      </c>
      <c r="F766" s="56" t="s">
        <v>900</v>
      </c>
      <c r="G766" s="56">
        <v>31</v>
      </c>
      <c r="H766" s="56">
        <v>0</v>
      </c>
      <c r="I766" s="56" t="s">
        <v>6476</v>
      </c>
      <c r="J766" s="56" t="s">
        <v>38</v>
      </c>
    </row>
    <row r="767" spans="1:10" ht="12.75" customHeight="1" x14ac:dyDescent="0.3">
      <c r="A767" s="397" t="s">
        <v>398</v>
      </c>
      <c r="B767" s="423">
        <v>23</v>
      </c>
      <c r="C767" s="397" t="s">
        <v>399</v>
      </c>
      <c r="D767" s="397" t="s">
        <v>5732</v>
      </c>
      <c r="E767" s="56" t="s">
        <v>2868</v>
      </c>
      <c r="F767" s="56" t="s">
        <v>900</v>
      </c>
      <c r="G767" s="56">
        <v>33</v>
      </c>
      <c r="H767" s="56">
        <v>0</v>
      </c>
      <c r="I767" s="56" t="s">
        <v>810</v>
      </c>
      <c r="J767" s="56" t="s">
        <v>39</v>
      </c>
    </row>
    <row r="768" spans="1:10" ht="12.75" customHeight="1" x14ac:dyDescent="0.3">
      <c r="A768" s="397" t="s">
        <v>398</v>
      </c>
      <c r="B768" s="423">
        <v>24</v>
      </c>
      <c r="C768" s="397" t="s">
        <v>399</v>
      </c>
      <c r="D768" s="397" t="s">
        <v>5733</v>
      </c>
      <c r="E768" s="56" t="s">
        <v>2869</v>
      </c>
      <c r="F768" s="56" t="s">
        <v>900</v>
      </c>
      <c r="G768" s="56">
        <v>35</v>
      </c>
      <c r="H768" s="56">
        <v>0</v>
      </c>
      <c r="I768" s="56" t="s">
        <v>810</v>
      </c>
      <c r="J768" s="56" t="s">
        <v>39</v>
      </c>
    </row>
    <row r="769" spans="1:10" ht="12.75" customHeight="1" x14ac:dyDescent="0.3">
      <c r="A769" s="397" t="s">
        <v>398</v>
      </c>
      <c r="B769" s="423">
        <v>25</v>
      </c>
      <c r="C769" s="397" t="s">
        <v>399</v>
      </c>
      <c r="D769" s="397" t="s">
        <v>5734</v>
      </c>
      <c r="E769" s="56" t="s">
        <v>2870</v>
      </c>
      <c r="F769" s="56" t="s">
        <v>900</v>
      </c>
      <c r="G769" s="56">
        <v>23</v>
      </c>
      <c r="H769" s="56">
        <v>0</v>
      </c>
      <c r="I769" s="56" t="s">
        <v>810</v>
      </c>
      <c r="J769" s="56" t="s">
        <v>39</v>
      </c>
    </row>
    <row r="770" spans="1:10" ht="12.75" customHeight="1" x14ac:dyDescent="0.3">
      <c r="A770" s="397" t="s">
        <v>398</v>
      </c>
      <c r="B770" s="423">
        <v>26</v>
      </c>
      <c r="C770" s="397" t="s">
        <v>399</v>
      </c>
      <c r="D770" s="397" t="s">
        <v>5735</v>
      </c>
      <c r="E770" s="56" t="s">
        <v>2871</v>
      </c>
      <c r="F770" s="56" t="s">
        <v>900</v>
      </c>
      <c r="G770" s="56">
        <v>21</v>
      </c>
      <c r="H770" s="56">
        <v>0</v>
      </c>
      <c r="I770" s="56" t="s">
        <v>810</v>
      </c>
      <c r="J770" s="56" t="s">
        <v>39</v>
      </c>
    </row>
    <row r="771" spans="1:10" ht="12.75" customHeight="1" x14ac:dyDescent="0.3">
      <c r="A771" s="397" t="s">
        <v>398</v>
      </c>
      <c r="B771" s="423">
        <v>27</v>
      </c>
      <c r="C771" s="397" t="s">
        <v>399</v>
      </c>
      <c r="D771" s="397" t="s">
        <v>5736</v>
      </c>
      <c r="E771" s="56" t="s">
        <v>5737</v>
      </c>
      <c r="F771" s="56" t="s">
        <v>900</v>
      </c>
      <c r="G771" s="56">
        <v>9</v>
      </c>
      <c r="H771" s="56">
        <v>0</v>
      </c>
      <c r="I771" s="56" t="s">
        <v>810</v>
      </c>
      <c r="J771" s="56" t="s">
        <v>39</v>
      </c>
    </row>
    <row r="772" spans="1:10" ht="12.75" customHeight="1" x14ac:dyDescent="0.3">
      <c r="A772" s="397" t="s">
        <v>398</v>
      </c>
      <c r="B772" s="423">
        <v>28</v>
      </c>
      <c r="C772" s="397" t="s">
        <v>399</v>
      </c>
      <c r="D772" s="397" t="s">
        <v>6656</v>
      </c>
      <c r="E772" s="56" t="s">
        <v>6657</v>
      </c>
      <c r="F772" s="56" t="s">
        <v>900</v>
      </c>
      <c r="G772" s="56">
        <v>31</v>
      </c>
      <c r="H772" s="56">
        <v>0</v>
      </c>
      <c r="I772" s="56" t="s">
        <v>6476</v>
      </c>
      <c r="J772" s="56" t="s">
        <v>38</v>
      </c>
    </row>
    <row r="773" spans="1:10" ht="12.75" customHeight="1" x14ac:dyDescent="0.3">
      <c r="A773" s="397" t="s">
        <v>180</v>
      </c>
      <c r="B773" s="423">
        <v>1</v>
      </c>
      <c r="C773" s="397" t="s">
        <v>181</v>
      </c>
      <c r="D773" s="397" t="s">
        <v>5072</v>
      </c>
      <c r="E773" s="56" t="s">
        <v>1727</v>
      </c>
      <c r="F773" s="56" t="s">
        <v>900</v>
      </c>
      <c r="G773" s="56">
        <v>53</v>
      </c>
      <c r="H773" s="56">
        <v>0</v>
      </c>
      <c r="I773" s="56" t="s">
        <v>6476</v>
      </c>
      <c r="J773" s="56" t="s">
        <v>38</v>
      </c>
    </row>
    <row r="774" spans="1:10" ht="12.75" customHeight="1" x14ac:dyDescent="0.3">
      <c r="A774" s="397" t="s">
        <v>180</v>
      </c>
      <c r="B774" s="423">
        <v>2</v>
      </c>
      <c r="C774" s="397" t="s">
        <v>181</v>
      </c>
      <c r="D774" s="397" t="s">
        <v>5073</v>
      </c>
      <c r="E774" s="56" t="s">
        <v>1723</v>
      </c>
      <c r="F774" s="56" t="s">
        <v>900</v>
      </c>
      <c r="G774" s="56">
        <v>18</v>
      </c>
      <c r="H774" s="56">
        <v>0</v>
      </c>
      <c r="I774" s="56" t="s">
        <v>6476</v>
      </c>
      <c r="J774" s="56" t="s">
        <v>38</v>
      </c>
    </row>
    <row r="775" spans="1:10" ht="12.75" customHeight="1" x14ac:dyDescent="0.3">
      <c r="A775" s="397" t="s">
        <v>180</v>
      </c>
      <c r="B775" s="423">
        <v>3</v>
      </c>
      <c r="C775" s="397" t="s">
        <v>181</v>
      </c>
      <c r="D775" s="397" t="s">
        <v>5074</v>
      </c>
      <c r="E775" s="56" t="s">
        <v>1730</v>
      </c>
      <c r="F775" s="56" t="s">
        <v>900</v>
      </c>
      <c r="G775" s="56">
        <v>53</v>
      </c>
      <c r="H775" s="56">
        <v>0</v>
      </c>
      <c r="I775" s="56" t="s">
        <v>6476</v>
      </c>
      <c r="J775" s="56" t="s">
        <v>38</v>
      </c>
    </row>
    <row r="776" spans="1:10" ht="12.75" customHeight="1" x14ac:dyDescent="0.3">
      <c r="A776" s="397" t="s">
        <v>180</v>
      </c>
      <c r="B776" s="423">
        <v>4</v>
      </c>
      <c r="C776" s="397" t="s">
        <v>181</v>
      </c>
      <c r="D776" s="397" t="s">
        <v>5075</v>
      </c>
      <c r="E776" s="56" t="s">
        <v>1725</v>
      </c>
      <c r="F776" s="56" t="s">
        <v>900</v>
      </c>
      <c r="G776" s="56">
        <v>16</v>
      </c>
      <c r="H776" s="56">
        <v>0</v>
      </c>
      <c r="I776" s="56" t="s">
        <v>810</v>
      </c>
      <c r="J776" s="56" t="s">
        <v>38</v>
      </c>
    </row>
    <row r="777" spans="1:10" ht="12.75" customHeight="1" x14ac:dyDescent="0.3">
      <c r="A777" s="397" t="s">
        <v>180</v>
      </c>
      <c r="B777" s="423">
        <v>5</v>
      </c>
      <c r="C777" s="397" t="s">
        <v>181</v>
      </c>
      <c r="D777" s="397" t="s">
        <v>5076</v>
      </c>
      <c r="E777" s="56" t="s">
        <v>1731</v>
      </c>
      <c r="F777" s="56" t="s">
        <v>900</v>
      </c>
      <c r="G777" s="56">
        <v>21</v>
      </c>
      <c r="H777" s="56">
        <v>0</v>
      </c>
      <c r="I777" s="56" t="s">
        <v>6476</v>
      </c>
      <c r="J777" s="56" t="s">
        <v>38</v>
      </c>
    </row>
    <row r="778" spans="1:10" ht="12.75" customHeight="1" x14ac:dyDescent="0.3">
      <c r="A778" s="397" t="s">
        <v>180</v>
      </c>
      <c r="B778" s="423">
        <v>6</v>
      </c>
      <c r="C778" s="397" t="s">
        <v>181</v>
      </c>
      <c r="D778" s="397" t="s">
        <v>5077</v>
      </c>
      <c r="E778" s="56" t="s">
        <v>1726</v>
      </c>
      <c r="F778" s="56" t="s">
        <v>900</v>
      </c>
      <c r="G778" s="56">
        <v>32</v>
      </c>
      <c r="H778" s="56">
        <v>0</v>
      </c>
      <c r="I778" s="56" t="s">
        <v>6476</v>
      </c>
      <c r="J778" s="56" t="s">
        <v>38</v>
      </c>
    </row>
    <row r="779" spans="1:10" ht="12.75" customHeight="1" x14ac:dyDescent="0.3">
      <c r="A779" s="397" t="s">
        <v>180</v>
      </c>
      <c r="B779" s="423">
        <v>7</v>
      </c>
      <c r="C779" s="397" t="s">
        <v>181</v>
      </c>
      <c r="D779" s="397" t="s">
        <v>5078</v>
      </c>
      <c r="E779" s="56" t="s">
        <v>1728</v>
      </c>
      <c r="F779" s="56" t="s">
        <v>900</v>
      </c>
      <c r="G779" s="56">
        <v>33</v>
      </c>
      <c r="H779" s="56">
        <v>0</v>
      </c>
      <c r="I779" s="56" t="s">
        <v>6476</v>
      </c>
      <c r="J779" s="56" t="s">
        <v>38</v>
      </c>
    </row>
    <row r="780" spans="1:10" ht="12.75" customHeight="1" x14ac:dyDescent="0.3">
      <c r="A780" s="397" t="s">
        <v>180</v>
      </c>
      <c r="B780" s="423">
        <v>8</v>
      </c>
      <c r="C780" s="397" t="s">
        <v>181</v>
      </c>
      <c r="D780" s="397" t="s">
        <v>5079</v>
      </c>
      <c r="E780" s="56" t="s">
        <v>1720</v>
      </c>
      <c r="F780" s="56" t="s">
        <v>900</v>
      </c>
      <c r="G780" s="56">
        <v>25</v>
      </c>
      <c r="H780" s="56">
        <v>0</v>
      </c>
      <c r="I780" s="56" t="s">
        <v>6476</v>
      </c>
      <c r="J780" s="56" t="s">
        <v>38</v>
      </c>
    </row>
    <row r="781" spans="1:10" ht="12.75" customHeight="1" x14ac:dyDescent="0.3">
      <c r="A781" s="397" t="s">
        <v>180</v>
      </c>
      <c r="B781" s="423">
        <v>9</v>
      </c>
      <c r="C781" s="397" t="s">
        <v>181</v>
      </c>
      <c r="D781" s="397" t="s">
        <v>5080</v>
      </c>
      <c r="E781" s="56" t="s">
        <v>1386</v>
      </c>
      <c r="F781" s="56" t="s">
        <v>900</v>
      </c>
      <c r="G781" s="56">
        <v>43</v>
      </c>
      <c r="H781" s="56">
        <v>0</v>
      </c>
      <c r="I781" s="56" t="s">
        <v>6476</v>
      </c>
      <c r="J781" s="56" t="s">
        <v>38</v>
      </c>
    </row>
    <row r="782" spans="1:10" ht="12.75" customHeight="1" x14ac:dyDescent="0.3">
      <c r="A782" s="397" t="s">
        <v>180</v>
      </c>
      <c r="B782" s="423">
        <v>10</v>
      </c>
      <c r="C782" s="397" t="s">
        <v>181</v>
      </c>
      <c r="D782" s="397" t="s">
        <v>5081</v>
      </c>
      <c r="E782" s="56" t="s">
        <v>1722</v>
      </c>
      <c r="F782" s="56" t="s">
        <v>900</v>
      </c>
      <c r="G782" s="56">
        <v>51</v>
      </c>
      <c r="H782" s="56">
        <v>0</v>
      </c>
      <c r="I782" s="56" t="s">
        <v>6476</v>
      </c>
      <c r="J782" s="56" t="s">
        <v>38</v>
      </c>
    </row>
    <row r="783" spans="1:10" ht="12.75" customHeight="1" x14ac:dyDescent="0.3">
      <c r="A783" s="397" t="s">
        <v>180</v>
      </c>
      <c r="B783" s="423">
        <v>11</v>
      </c>
      <c r="C783" s="397" t="s">
        <v>181</v>
      </c>
      <c r="D783" s="397" t="s">
        <v>5082</v>
      </c>
      <c r="E783" s="56" t="s">
        <v>1724</v>
      </c>
      <c r="F783" s="56" t="s">
        <v>900</v>
      </c>
      <c r="G783" s="56">
        <v>53</v>
      </c>
      <c r="H783" s="56">
        <v>0</v>
      </c>
      <c r="I783" s="56" t="s">
        <v>6476</v>
      </c>
      <c r="J783" s="56" t="s">
        <v>38</v>
      </c>
    </row>
    <row r="784" spans="1:10" ht="12.75" customHeight="1" x14ac:dyDescent="0.3">
      <c r="A784" s="397" t="s">
        <v>180</v>
      </c>
      <c r="B784" s="423">
        <v>12</v>
      </c>
      <c r="C784" s="397" t="s">
        <v>181</v>
      </c>
      <c r="D784" s="397" t="s">
        <v>5083</v>
      </c>
      <c r="E784" s="56" t="s">
        <v>1733</v>
      </c>
      <c r="F784" s="56" t="s">
        <v>900</v>
      </c>
      <c r="G784" s="56">
        <v>42</v>
      </c>
      <c r="H784" s="56">
        <v>0</v>
      </c>
      <c r="I784" s="56" t="s">
        <v>6476</v>
      </c>
      <c r="J784" s="56" t="s">
        <v>38</v>
      </c>
    </row>
    <row r="785" spans="1:10" ht="12.75" customHeight="1" x14ac:dyDescent="0.3">
      <c r="A785" s="397" t="s">
        <v>180</v>
      </c>
      <c r="B785" s="423">
        <v>13</v>
      </c>
      <c r="C785" s="397" t="s">
        <v>181</v>
      </c>
      <c r="D785" s="397" t="s">
        <v>5084</v>
      </c>
      <c r="E785" s="56" t="s">
        <v>2073</v>
      </c>
      <c r="F785" s="56" t="s">
        <v>900</v>
      </c>
      <c r="G785" s="56">
        <v>27</v>
      </c>
      <c r="H785" s="56">
        <v>0</v>
      </c>
      <c r="I785" s="56" t="s">
        <v>6476</v>
      </c>
      <c r="J785" s="56" t="s">
        <v>38</v>
      </c>
    </row>
    <row r="786" spans="1:10" ht="12.75" customHeight="1" x14ac:dyDescent="0.3">
      <c r="A786" s="397" t="s">
        <v>180</v>
      </c>
      <c r="B786" s="423">
        <v>14</v>
      </c>
      <c r="C786" s="397" t="s">
        <v>181</v>
      </c>
      <c r="D786" s="397" t="s">
        <v>5085</v>
      </c>
      <c r="E786" s="56" t="s">
        <v>1729</v>
      </c>
      <c r="F786" s="56" t="s">
        <v>900</v>
      </c>
      <c r="G786" s="56">
        <v>32</v>
      </c>
      <c r="H786" s="56">
        <v>0</v>
      </c>
      <c r="I786" s="56" t="s">
        <v>6476</v>
      </c>
      <c r="J786" s="56" t="s">
        <v>38</v>
      </c>
    </row>
    <row r="787" spans="1:10" ht="12.75" customHeight="1" x14ac:dyDescent="0.3">
      <c r="A787" s="397" t="s">
        <v>180</v>
      </c>
      <c r="B787" s="423">
        <v>15</v>
      </c>
      <c r="C787" s="397" t="s">
        <v>181</v>
      </c>
      <c r="D787" s="397" t="s">
        <v>5086</v>
      </c>
      <c r="E787" s="56" t="s">
        <v>1732</v>
      </c>
      <c r="F787" s="56" t="s">
        <v>900</v>
      </c>
      <c r="G787" s="56">
        <v>43</v>
      </c>
      <c r="H787" s="56">
        <v>0</v>
      </c>
      <c r="I787" s="56" t="s">
        <v>6476</v>
      </c>
      <c r="J787" s="56" t="s">
        <v>38</v>
      </c>
    </row>
    <row r="788" spans="1:10" ht="12.75" customHeight="1" x14ac:dyDescent="0.3">
      <c r="A788" s="397" t="s">
        <v>180</v>
      </c>
      <c r="B788" s="423">
        <v>16</v>
      </c>
      <c r="C788" s="397" t="s">
        <v>181</v>
      </c>
      <c r="D788" s="397" t="s">
        <v>5087</v>
      </c>
      <c r="E788" s="56" t="s">
        <v>1967</v>
      </c>
      <c r="F788" s="56" t="s">
        <v>901</v>
      </c>
      <c r="G788" s="56">
        <v>25</v>
      </c>
      <c r="H788" s="56">
        <v>0</v>
      </c>
      <c r="I788" s="56" t="s">
        <v>6476</v>
      </c>
      <c r="J788" s="56" t="s">
        <v>38</v>
      </c>
    </row>
    <row r="789" spans="1:10" ht="12.75" customHeight="1" x14ac:dyDescent="0.3">
      <c r="A789" s="397" t="s">
        <v>180</v>
      </c>
      <c r="B789" s="423">
        <v>17</v>
      </c>
      <c r="C789" s="397" t="s">
        <v>181</v>
      </c>
      <c r="D789" s="397" t="s">
        <v>5088</v>
      </c>
      <c r="E789" s="56" t="s">
        <v>901</v>
      </c>
      <c r="F789" s="56" t="s">
        <v>901</v>
      </c>
      <c r="G789" s="56">
        <v>18</v>
      </c>
      <c r="H789" s="56">
        <v>0</v>
      </c>
      <c r="I789" s="56" t="s">
        <v>6476</v>
      </c>
      <c r="J789" s="56" t="s">
        <v>38</v>
      </c>
    </row>
    <row r="790" spans="1:10" ht="12.75" customHeight="1" x14ac:dyDescent="0.3">
      <c r="A790" s="397" t="s">
        <v>687</v>
      </c>
      <c r="B790" s="423">
        <v>1</v>
      </c>
      <c r="C790" s="397" t="s">
        <v>688</v>
      </c>
      <c r="D790" s="397" t="s">
        <v>4467</v>
      </c>
      <c r="E790" s="56" t="s">
        <v>6948</v>
      </c>
      <c r="F790" s="56" t="s">
        <v>900</v>
      </c>
      <c r="G790" s="56">
        <v>67</v>
      </c>
      <c r="H790" s="56">
        <v>0</v>
      </c>
      <c r="I790" s="56" t="s">
        <v>6476</v>
      </c>
      <c r="J790" s="56" t="s">
        <v>38</v>
      </c>
    </row>
    <row r="791" spans="1:10" ht="12.75" customHeight="1" x14ac:dyDescent="0.3">
      <c r="A791" s="397" t="s">
        <v>687</v>
      </c>
      <c r="B791" s="423">
        <v>2</v>
      </c>
      <c r="C791" s="397" t="s">
        <v>688</v>
      </c>
      <c r="D791" s="397" t="s">
        <v>4468</v>
      </c>
      <c r="E791" s="56" t="s">
        <v>6580</v>
      </c>
      <c r="F791" s="56" t="s">
        <v>900</v>
      </c>
      <c r="G791" s="56">
        <v>65</v>
      </c>
      <c r="H791" s="56">
        <v>0</v>
      </c>
      <c r="I791" s="56" t="s">
        <v>6476</v>
      </c>
      <c r="J791" s="56" t="s">
        <v>38</v>
      </c>
    </row>
    <row r="792" spans="1:10" ht="12.75" customHeight="1" x14ac:dyDescent="0.3">
      <c r="A792" s="397" t="s">
        <v>687</v>
      </c>
      <c r="B792" s="423">
        <v>3</v>
      </c>
      <c r="C792" s="397" t="s">
        <v>688</v>
      </c>
      <c r="D792" s="397" t="s">
        <v>4469</v>
      </c>
      <c r="E792" s="56" t="s">
        <v>2405</v>
      </c>
      <c r="F792" s="56" t="s">
        <v>900</v>
      </c>
      <c r="G792" s="56">
        <v>61</v>
      </c>
      <c r="H792" s="56">
        <v>0</v>
      </c>
      <c r="I792" s="56" t="s">
        <v>6476</v>
      </c>
      <c r="J792" s="56" t="s">
        <v>38</v>
      </c>
    </row>
    <row r="793" spans="1:10" ht="12.75" customHeight="1" x14ac:dyDescent="0.3">
      <c r="A793" s="397" t="s">
        <v>687</v>
      </c>
      <c r="B793" s="423">
        <v>4</v>
      </c>
      <c r="C793" s="397" t="s">
        <v>688</v>
      </c>
      <c r="D793" s="397" t="s">
        <v>4470</v>
      </c>
      <c r="E793" s="56" t="s">
        <v>2408</v>
      </c>
      <c r="F793" s="56" t="s">
        <v>900</v>
      </c>
      <c r="G793" s="56">
        <v>59</v>
      </c>
      <c r="H793" s="56">
        <v>0</v>
      </c>
      <c r="I793" s="56" t="s">
        <v>6476</v>
      </c>
      <c r="J793" s="56" t="s">
        <v>38</v>
      </c>
    </row>
    <row r="794" spans="1:10" ht="12.75" customHeight="1" x14ac:dyDescent="0.3">
      <c r="A794" s="397" t="s">
        <v>687</v>
      </c>
      <c r="B794" s="423">
        <v>5</v>
      </c>
      <c r="C794" s="397" t="s">
        <v>688</v>
      </c>
      <c r="D794" s="397" t="s">
        <v>4471</v>
      </c>
      <c r="E794" s="56" t="s">
        <v>2407</v>
      </c>
      <c r="F794" s="56" t="s">
        <v>900</v>
      </c>
      <c r="G794" s="56">
        <v>55</v>
      </c>
      <c r="H794" s="56">
        <v>0</v>
      </c>
      <c r="I794" s="56" t="s">
        <v>6476</v>
      </c>
      <c r="J794" s="56" t="s">
        <v>38</v>
      </c>
    </row>
    <row r="795" spans="1:10" ht="12.75" customHeight="1" x14ac:dyDescent="0.3">
      <c r="A795" s="397" t="s">
        <v>687</v>
      </c>
      <c r="B795" s="423">
        <v>6</v>
      </c>
      <c r="C795" s="397" t="s">
        <v>688</v>
      </c>
      <c r="D795" s="397" t="s">
        <v>4472</v>
      </c>
      <c r="E795" s="56" t="s">
        <v>4473</v>
      </c>
      <c r="F795" s="56" t="s">
        <v>900</v>
      </c>
      <c r="G795" s="56">
        <v>50</v>
      </c>
      <c r="H795" s="56">
        <v>0</v>
      </c>
      <c r="I795" s="56" t="s">
        <v>6476</v>
      </c>
      <c r="J795" s="56" t="s">
        <v>38</v>
      </c>
    </row>
    <row r="796" spans="1:10" ht="12.75" customHeight="1" x14ac:dyDescent="0.3">
      <c r="A796" s="397" t="s">
        <v>687</v>
      </c>
      <c r="B796" s="423">
        <v>7</v>
      </c>
      <c r="C796" s="397" t="s">
        <v>688</v>
      </c>
      <c r="D796" s="397" t="s">
        <v>4474</v>
      </c>
      <c r="E796" s="56" t="s">
        <v>2406</v>
      </c>
      <c r="F796" s="56" t="s">
        <v>900</v>
      </c>
      <c r="G796" s="56">
        <v>50</v>
      </c>
      <c r="H796" s="56">
        <v>0</v>
      </c>
      <c r="I796" s="56" t="s">
        <v>6476</v>
      </c>
      <c r="J796" s="56" t="s">
        <v>38</v>
      </c>
    </row>
    <row r="797" spans="1:10" ht="12.75" customHeight="1" x14ac:dyDescent="0.3">
      <c r="A797" s="397" t="s">
        <v>687</v>
      </c>
      <c r="B797" s="423">
        <v>8</v>
      </c>
      <c r="C797" s="397" t="s">
        <v>688</v>
      </c>
      <c r="D797" s="397" t="s">
        <v>4475</v>
      </c>
      <c r="E797" s="56" t="s">
        <v>2409</v>
      </c>
      <c r="F797" s="56" t="s">
        <v>900</v>
      </c>
      <c r="G797" s="56">
        <v>39</v>
      </c>
      <c r="H797" s="56">
        <v>0</v>
      </c>
      <c r="I797" s="56" t="s">
        <v>6476</v>
      </c>
      <c r="J797" s="56" t="s">
        <v>38</v>
      </c>
    </row>
    <row r="798" spans="1:10" ht="12.75" customHeight="1" x14ac:dyDescent="0.3">
      <c r="A798" s="397" t="s">
        <v>682</v>
      </c>
      <c r="B798" s="423">
        <v>1</v>
      </c>
      <c r="C798" s="397" t="s">
        <v>506</v>
      </c>
      <c r="D798" s="397" t="s">
        <v>3867</v>
      </c>
      <c r="E798" s="56" t="s">
        <v>2041</v>
      </c>
      <c r="F798" s="56" t="s">
        <v>900</v>
      </c>
      <c r="G798" s="56">
        <v>49</v>
      </c>
      <c r="H798" s="56">
        <v>0</v>
      </c>
      <c r="I798" s="56" t="s">
        <v>6476</v>
      </c>
      <c r="J798" s="56" t="s">
        <v>38</v>
      </c>
    </row>
    <row r="799" spans="1:10" ht="12.75" customHeight="1" x14ac:dyDescent="0.3">
      <c r="A799" s="397" t="s">
        <v>682</v>
      </c>
      <c r="B799" s="423">
        <v>2</v>
      </c>
      <c r="C799" s="397" t="s">
        <v>506</v>
      </c>
      <c r="D799" s="397" t="s">
        <v>3868</v>
      </c>
      <c r="E799" s="56" t="s">
        <v>3424</v>
      </c>
      <c r="F799" s="56" t="s">
        <v>900</v>
      </c>
      <c r="G799" s="56">
        <v>50.5</v>
      </c>
      <c r="H799" s="56">
        <v>0</v>
      </c>
      <c r="I799" s="56" t="s">
        <v>6476</v>
      </c>
      <c r="J799" s="56" t="s">
        <v>38</v>
      </c>
    </row>
    <row r="800" spans="1:10" ht="12.75" customHeight="1" x14ac:dyDescent="0.3">
      <c r="A800" s="397" t="s">
        <v>682</v>
      </c>
      <c r="B800" s="423">
        <v>3</v>
      </c>
      <c r="C800" s="397" t="s">
        <v>506</v>
      </c>
      <c r="D800" s="397" t="s">
        <v>3869</v>
      </c>
      <c r="E800" s="56" t="s">
        <v>1856</v>
      </c>
      <c r="F800" s="56" t="s">
        <v>900</v>
      </c>
      <c r="G800" s="56">
        <v>38.5</v>
      </c>
      <c r="H800" s="56">
        <v>0</v>
      </c>
      <c r="I800" s="56" t="s">
        <v>6476</v>
      </c>
      <c r="J800" s="56" t="s">
        <v>39</v>
      </c>
    </row>
    <row r="801" spans="1:10" ht="12.75" customHeight="1" x14ac:dyDescent="0.3">
      <c r="A801" s="397" t="s">
        <v>682</v>
      </c>
      <c r="B801" s="423">
        <v>4</v>
      </c>
      <c r="C801" s="397" t="s">
        <v>506</v>
      </c>
      <c r="D801" s="397" t="s">
        <v>3870</v>
      </c>
      <c r="E801" s="56" t="s">
        <v>1855</v>
      </c>
      <c r="F801" s="56" t="s">
        <v>900</v>
      </c>
      <c r="G801" s="56">
        <v>43.75</v>
      </c>
      <c r="H801" s="56">
        <v>0</v>
      </c>
      <c r="I801" s="56" t="s">
        <v>6476</v>
      </c>
      <c r="J801" s="56" t="s">
        <v>39</v>
      </c>
    </row>
    <row r="802" spans="1:10" ht="12.75" customHeight="1" x14ac:dyDescent="0.3">
      <c r="A802" s="397" t="s">
        <v>682</v>
      </c>
      <c r="B802" s="423">
        <v>5</v>
      </c>
      <c r="C802" s="397" t="s">
        <v>506</v>
      </c>
      <c r="D802" s="397" t="s">
        <v>3871</v>
      </c>
      <c r="E802" s="56" t="s">
        <v>1857</v>
      </c>
      <c r="F802" s="56" t="s">
        <v>900</v>
      </c>
      <c r="G802" s="56">
        <v>45</v>
      </c>
      <c r="H802" s="56">
        <v>0</v>
      </c>
      <c r="I802" s="56" t="s">
        <v>6476</v>
      </c>
      <c r="J802" s="56" t="s">
        <v>38</v>
      </c>
    </row>
    <row r="803" spans="1:10" ht="12.75" customHeight="1" x14ac:dyDescent="0.3">
      <c r="A803" s="397" t="s">
        <v>682</v>
      </c>
      <c r="B803" s="423">
        <v>6</v>
      </c>
      <c r="C803" s="397" t="s">
        <v>506</v>
      </c>
      <c r="D803" s="397" t="s">
        <v>3872</v>
      </c>
      <c r="E803" s="56" t="s">
        <v>2135</v>
      </c>
      <c r="F803" s="56" t="s">
        <v>900</v>
      </c>
      <c r="G803" s="56">
        <v>20</v>
      </c>
      <c r="H803" s="56">
        <v>0</v>
      </c>
      <c r="I803" s="56" t="s">
        <v>810</v>
      </c>
      <c r="J803" s="56" t="s">
        <v>39</v>
      </c>
    </row>
    <row r="804" spans="1:10" ht="12.75" customHeight="1" x14ac:dyDescent="0.3">
      <c r="A804" s="397" t="s">
        <v>213</v>
      </c>
      <c r="B804" s="423">
        <v>1</v>
      </c>
      <c r="C804" s="397" t="s">
        <v>20</v>
      </c>
      <c r="D804" s="397" t="s">
        <v>5817</v>
      </c>
      <c r="E804" s="56" t="s">
        <v>2940</v>
      </c>
      <c r="F804" s="56" t="s">
        <v>900</v>
      </c>
      <c r="G804" s="56">
        <v>29</v>
      </c>
      <c r="H804" s="56">
        <v>0</v>
      </c>
      <c r="I804" s="56" t="s">
        <v>6476</v>
      </c>
      <c r="J804" s="56" t="s">
        <v>38</v>
      </c>
    </row>
    <row r="805" spans="1:10" ht="12.75" customHeight="1" x14ac:dyDescent="0.3">
      <c r="A805" s="397" t="s">
        <v>213</v>
      </c>
      <c r="B805" s="423">
        <v>2</v>
      </c>
      <c r="C805" s="397" t="s">
        <v>20</v>
      </c>
      <c r="D805" s="397" t="s">
        <v>5818</v>
      </c>
      <c r="E805" s="56" t="s">
        <v>2941</v>
      </c>
      <c r="F805" s="56" t="s">
        <v>900</v>
      </c>
      <c r="G805" s="56">
        <v>7</v>
      </c>
      <c r="H805" s="56">
        <v>0</v>
      </c>
      <c r="I805" s="56" t="s">
        <v>6476</v>
      </c>
      <c r="J805" s="56" t="s">
        <v>38</v>
      </c>
    </row>
    <row r="806" spans="1:10" ht="12.75" customHeight="1" x14ac:dyDescent="0.3">
      <c r="A806" s="397" t="s">
        <v>213</v>
      </c>
      <c r="B806" s="423">
        <v>3</v>
      </c>
      <c r="C806" s="397" t="s">
        <v>20</v>
      </c>
      <c r="D806" s="397" t="s">
        <v>5819</v>
      </c>
      <c r="E806" s="56" t="s">
        <v>6949</v>
      </c>
      <c r="F806" s="56" t="s">
        <v>900</v>
      </c>
      <c r="G806" s="56">
        <v>49</v>
      </c>
      <c r="H806" s="56">
        <v>0</v>
      </c>
      <c r="I806" s="56" t="s">
        <v>6476</v>
      </c>
      <c r="J806" s="56" t="s">
        <v>38</v>
      </c>
    </row>
    <row r="807" spans="1:10" ht="12.75" customHeight="1" x14ac:dyDescent="0.3">
      <c r="A807" s="397" t="s">
        <v>213</v>
      </c>
      <c r="B807" s="423">
        <v>4</v>
      </c>
      <c r="C807" s="397" t="s">
        <v>20</v>
      </c>
      <c r="D807" s="397" t="s">
        <v>5820</v>
      </c>
      <c r="E807" s="56" t="s">
        <v>2942</v>
      </c>
      <c r="F807" s="56" t="s">
        <v>900</v>
      </c>
      <c r="G807" s="56">
        <v>29</v>
      </c>
      <c r="H807" s="56">
        <v>0</v>
      </c>
      <c r="I807" s="56" t="s">
        <v>6476</v>
      </c>
      <c r="J807" s="56" t="s">
        <v>38</v>
      </c>
    </row>
    <row r="808" spans="1:10" ht="12.75" customHeight="1" x14ac:dyDescent="0.3">
      <c r="A808" s="397" t="s">
        <v>213</v>
      </c>
      <c r="B808" s="423">
        <v>5</v>
      </c>
      <c r="C808" s="397" t="s">
        <v>20</v>
      </c>
      <c r="D808" s="397" t="s">
        <v>5821</v>
      </c>
      <c r="E808" s="56" t="s">
        <v>2943</v>
      </c>
      <c r="F808" s="56" t="s">
        <v>900</v>
      </c>
      <c r="G808" s="56">
        <v>40</v>
      </c>
      <c r="H808" s="56">
        <v>0</v>
      </c>
      <c r="I808" s="56" t="s">
        <v>6476</v>
      </c>
      <c r="J808" s="56" t="s">
        <v>38</v>
      </c>
    </row>
    <row r="809" spans="1:10" ht="12.75" customHeight="1" x14ac:dyDescent="0.3">
      <c r="A809" s="397" t="s">
        <v>213</v>
      </c>
      <c r="B809" s="423">
        <v>6</v>
      </c>
      <c r="C809" s="397" t="s">
        <v>20</v>
      </c>
      <c r="D809" s="397" t="s">
        <v>5822</v>
      </c>
      <c r="E809" s="56" t="s">
        <v>2944</v>
      </c>
      <c r="F809" s="56" t="s">
        <v>900</v>
      </c>
      <c r="G809" s="56">
        <v>27</v>
      </c>
      <c r="H809" s="56">
        <v>0</v>
      </c>
      <c r="I809" s="56" t="s">
        <v>6476</v>
      </c>
      <c r="J809" s="56" t="s">
        <v>38</v>
      </c>
    </row>
    <row r="810" spans="1:10" ht="12.75" customHeight="1" x14ac:dyDescent="0.3">
      <c r="A810" s="397" t="s">
        <v>213</v>
      </c>
      <c r="B810" s="423">
        <v>7</v>
      </c>
      <c r="C810" s="397" t="s">
        <v>20</v>
      </c>
      <c r="D810" s="397" t="s">
        <v>5823</v>
      </c>
      <c r="E810" s="56" t="s">
        <v>6661</v>
      </c>
      <c r="F810" s="56" t="s">
        <v>900</v>
      </c>
      <c r="G810" s="56">
        <v>14</v>
      </c>
      <c r="H810" s="56">
        <v>0</v>
      </c>
      <c r="I810" s="56" t="s">
        <v>6476</v>
      </c>
      <c r="J810" s="56" t="s">
        <v>38</v>
      </c>
    </row>
    <row r="811" spans="1:10" ht="12.75" customHeight="1" x14ac:dyDescent="0.3">
      <c r="A811" s="397" t="s">
        <v>213</v>
      </c>
      <c r="B811" s="423">
        <v>8</v>
      </c>
      <c r="C811" s="397" t="s">
        <v>20</v>
      </c>
      <c r="D811" s="397" t="s">
        <v>5824</v>
      </c>
      <c r="E811" s="56" t="s">
        <v>2945</v>
      </c>
      <c r="F811" s="56" t="s">
        <v>900</v>
      </c>
      <c r="G811" s="56">
        <v>50</v>
      </c>
      <c r="H811" s="56">
        <v>0</v>
      </c>
      <c r="I811" s="56" t="s">
        <v>6476</v>
      </c>
      <c r="J811" s="56" t="s">
        <v>38</v>
      </c>
    </row>
    <row r="812" spans="1:10" ht="12.75" customHeight="1" x14ac:dyDescent="0.3">
      <c r="A812" s="397" t="s">
        <v>213</v>
      </c>
      <c r="B812" s="423">
        <v>9</v>
      </c>
      <c r="C812" s="397" t="s">
        <v>20</v>
      </c>
      <c r="D812" s="397" t="s">
        <v>5825</v>
      </c>
      <c r="E812" s="56" t="s">
        <v>2946</v>
      </c>
      <c r="F812" s="56" t="s">
        <v>900</v>
      </c>
      <c r="G812" s="56">
        <v>14</v>
      </c>
      <c r="H812" s="56">
        <v>0</v>
      </c>
      <c r="I812" s="56" t="s">
        <v>6476</v>
      </c>
      <c r="J812" s="56" t="s">
        <v>38</v>
      </c>
    </row>
    <row r="813" spans="1:10" ht="12.75" customHeight="1" x14ac:dyDescent="0.3">
      <c r="A813" s="397" t="s">
        <v>213</v>
      </c>
      <c r="B813" s="423">
        <v>10</v>
      </c>
      <c r="C813" s="397" t="s">
        <v>20</v>
      </c>
      <c r="D813" s="397" t="s">
        <v>5826</v>
      </c>
      <c r="E813" s="56" t="s">
        <v>2947</v>
      </c>
      <c r="F813" s="56" t="s">
        <v>900</v>
      </c>
      <c r="G813" s="56">
        <v>12</v>
      </c>
      <c r="H813" s="56">
        <v>0</v>
      </c>
      <c r="I813" s="56" t="s">
        <v>6476</v>
      </c>
      <c r="J813" s="56" t="s">
        <v>38</v>
      </c>
    </row>
    <row r="814" spans="1:10" ht="12.75" customHeight="1" x14ac:dyDescent="0.3">
      <c r="A814" s="397" t="s">
        <v>213</v>
      </c>
      <c r="B814" s="423">
        <v>11</v>
      </c>
      <c r="C814" s="397" t="s">
        <v>20</v>
      </c>
      <c r="D814" s="397" t="s">
        <v>5827</v>
      </c>
      <c r="E814" s="56" t="s">
        <v>2948</v>
      </c>
      <c r="F814" s="56" t="s">
        <v>900</v>
      </c>
      <c r="G814" s="56">
        <v>52</v>
      </c>
      <c r="H814" s="56">
        <v>0</v>
      </c>
      <c r="I814" s="56" t="s">
        <v>6476</v>
      </c>
      <c r="J814" s="56" t="s">
        <v>38</v>
      </c>
    </row>
    <row r="815" spans="1:10" ht="12.75" customHeight="1" x14ac:dyDescent="0.3">
      <c r="A815" s="397" t="s">
        <v>213</v>
      </c>
      <c r="B815" s="423">
        <v>12</v>
      </c>
      <c r="C815" s="397" t="s">
        <v>20</v>
      </c>
      <c r="D815" s="397" t="s">
        <v>5828</v>
      </c>
      <c r="E815" s="56" t="s">
        <v>901</v>
      </c>
      <c r="F815" s="56" t="s">
        <v>901</v>
      </c>
      <c r="G815" s="56">
        <v>18.5</v>
      </c>
      <c r="H815" s="56">
        <v>0</v>
      </c>
      <c r="I815" s="56" t="s">
        <v>6476</v>
      </c>
      <c r="J815" s="56" t="s">
        <v>38</v>
      </c>
    </row>
    <row r="816" spans="1:10" ht="12.75" customHeight="1" x14ac:dyDescent="0.3">
      <c r="A816" s="397" t="s">
        <v>171</v>
      </c>
      <c r="B816" s="423">
        <v>1</v>
      </c>
      <c r="C816" s="397" t="s">
        <v>172</v>
      </c>
      <c r="D816" s="397" t="s">
        <v>6085</v>
      </c>
      <c r="E816" s="56" t="s">
        <v>2264</v>
      </c>
      <c r="F816" s="56" t="s">
        <v>900</v>
      </c>
      <c r="G816" s="56">
        <v>47.5</v>
      </c>
      <c r="H816" s="56">
        <v>32.5</v>
      </c>
      <c r="I816" s="56" t="s">
        <v>6476</v>
      </c>
      <c r="J816" s="56" t="s">
        <v>38</v>
      </c>
    </row>
    <row r="817" spans="1:10" ht="12.75" customHeight="1" x14ac:dyDescent="0.3">
      <c r="A817" s="397" t="s">
        <v>171</v>
      </c>
      <c r="B817" s="423">
        <v>2</v>
      </c>
      <c r="C817" s="397" t="s">
        <v>172</v>
      </c>
      <c r="D817" s="397" t="s">
        <v>6086</v>
      </c>
      <c r="E817" s="56" t="s">
        <v>6091</v>
      </c>
      <c r="F817" s="56" t="s">
        <v>900</v>
      </c>
      <c r="G817" s="56">
        <v>30</v>
      </c>
      <c r="H817" s="56">
        <v>50.75</v>
      </c>
      <c r="I817" s="56" t="s">
        <v>6476</v>
      </c>
      <c r="J817" s="56" t="s">
        <v>38</v>
      </c>
    </row>
    <row r="818" spans="1:10" ht="12.75" customHeight="1" x14ac:dyDescent="0.3">
      <c r="A818" s="397" t="s">
        <v>171</v>
      </c>
      <c r="B818" s="423">
        <v>3</v>
      </c>
      <c r="C818" s="397" t="s">
        <v>172</v>
      </c>
      <c r="D818" s="397" t="s">
        <v>6088</v>
      </c>
      <c r="E818" s="56" t="s">
        <v>6096</v>
      </c>
      <c r="F818" s="56" t="s">
        <v>900</v>
      </c>
      <c r="G818" s="56">
        <v>15</v>
      </c>
      <c r="H818" s="56">
        <v>66.5</v>
      </c>
      <c r="I818" s="56" t="s">
        <v>6476</v>
      </c>
      <c r="J818" s="56" t="s">
        <v>38</v>
      </c>
    </row>
    <row r="819" spans="1:10" ht="12.75" customHeight="1" x14ac:dyDescent="0.3">
      <c r="A819" s="397" t="s">
        <v>171</v>
      </c>
      <c r="B819" s="423">
        <v>4</v>
      </c>
      <c r="C819" s="397" t="s">
        <v>172</v>
      </c>
      <c r="D819" s="397" t="s">
        <v>6090</v>
      </c>
      <c r="E819" s="56" t="s">
        <v>6099</v>
      </c>
      <c r="F819" s="56" t="s">
        <v>900</v>
      </c>
      <c r="G819" s="56">
        <v>35</v>
      </c>
      <c r="H819" s="56">
        <v>43.75</v>
      </c>
      <c r="I819" s="56" t="s">
        <v>6476</v>
      </c>
      <c r="J819" s="56" t="s">
        <v>38</v>
      </c>
    </row>
    <row r="820" spans="1:10" ht="12.75" customHeight="1" x14ac:dyDescent="0.3">
      <c r="A820" s="397" t="s">
        <v>171</v>
      </c>
      <c r="B820" s="423">
        <v>5</v>
      </c>
      <c r="C820" s="397" t="s">
        <v>172</v>
      </c>
      <c r="D820" s="397" t="s">
        <v>6092</v>
      </c>
      <c r="E820" s="56" t="s">
        <v>6107</v>
      </c>
      <c r="F820" s="56" t="s">
        <v>900</v>
      </c>
      <c r="G820" s="56">
        <v>31</v>
      </c>
      <c r="H820" s="56">
        <v>48.75</v>
      </c>
      <c r="I820" s="56" t="s">
        <v>6476</v>
      </c>
      <c r="J820" s="56" t="s">
        <v>38</v>
      </c>
    </row>
    <row r="821" spans="1:10" ht="12.75" customHeight="1" x14ac:dyDescent="0.3">
      <c r="A821" s="397" t="s">
        <v>171</v>
      </c>
      <c r="B821" s="423">
        <v>6</v>
      </c>
      <c r="C821" s="397" t="s">
        <v>172</v>
      </c>
      <c r="D821" s="397" t="s">
        <v>6094</v>
      </c>
      <c r="E821" s="56" t="s">
        <v>6087</v>
      </c>
      <c r="F821" s="56" t="s">
        <v>900</v>
      </c>
      <c r="G821" s="56">
        <v>10</v>
      </c>
      <c r="H821" s="56">
        <v>0</v>
      </c>
      <c r="I821" s="56" t="s">
        <v>810</v>
      </c>
      <c r="J821" s="56" t="s">
        <v>39</v>
      </c>
    </row>
    <row r="822" spans="1:10" ht="12.75" customHeight="1" x14ac:dyDescent="0.3">
      <c r="A822" s="397" t="s">
        <v>171</v>
      </c>
      <c r="B822" s="423">
        <v>7</v>
      </c>
      <c r="C822" s="397" t="s">
        <v>172</v>
      </c>
      <c r="D822" s="397" t="s">
        <v>6095</v>
      </c>
      <c r="E822" s="56" t="s">
        <v>6089</v>
      </c>
      <c r="F822" s="56" t="s">
        <v>900</v>
      </c>
      <c r="G822" s="56">
        <v>15</v>
      </c>
      <c r="H822" s="56">
        <v>0</v>
      </c>
      <c r="I822" s="56" t="s">
        <v>810</v>
      </c>
      <c r="J822" s="56" t="s">
        <v>39</v>
      </c>
    </row>
    <row r="823" spans="1:10" ht="12.75" customHeight="1" x14ac:dyDescent="0.3">
      <c r="A823" s="397" t="s">
        <v>171</v>
      </c>
      <c r="B823" s="423">
        <v>8</v>
      </c>
      <c r="C823" s="397" t="s">
        <v>172</v>
      </c>
      <c r="D823" s="397" t="s">
        <v>6097</v>
      </c>
      <c r="E823" s="56" t="s">
        <v>6093</v>
      </c>
      <c r="F823" s="56" t="s">
        <v>900</v>
      </c>
      <c r="G823" s="56">
        <v>19</v>
      </c>
      <c r="H823" s="56">
        <v>0</v>
      </c>
      <c r="I823" s="56" t="s">
        <v>810</v>
      </c>
      <c r="J823" s="56" t="s">
        <v>39</v>
      </c>
    </row>
    <row r="824" spans="1:10" ht="12.75" customHeight="1" x14ac:dyDescent="0.3">
      <c r="A824" s="397" t="s">
        <v>171</v>
      </c>
      <c r="B824" s="423">
        <v>9</v>
      </c>
      <c r="C824" s="397" t="s">
        <v>172</v>
      </c>
      <c r="D824" s="397" t="s">
        <v>6098</v>
      </c>
      <c r="E824" s="56" t="s">
        <v>6674</v>
      </c>
      <c r="F824" s="56" t="s">
        <v>900</v>
      </c>
      <c r="G824" s="56">
        <v>15</v>
      </c>
      <c r="H824" s="56">
        <v>0</v>
      </c>
      <c r="I824" s="56" t="s">
        <v>810</v>
      </c>
      <c r="J824" s="56" t="s">
        <v>39</v>
      </c>
    </row>
    <row r="825" spans="1:10" ht="12.75" customHeight="1" x14ac:dyDescent="0.3">
      <c r="A825" s="397" t="s">
        <v>171</v>
      </c>
      <c r="B825" s="423">
        <v>10</v>
      </c>
      <c r="C825" s="397" t="s">
        <v>172</v>
      </c>
      <c r="D825" s="397" t="s">
        <v>6100</v>
      </c>
      <c r="E825" s="56" t="s">
        <v>6675</v>
      </c>
      <c r="F825" s="56" t="s">
        <v>900</v>
      </c>
      <c r="G825" s="56">
        <v>25</v>
      </c>
      <c r="H825" s="56">
        <v>0</v>
      </c>
      <c r="I825" s="56" t="s">
        <v>810</v>
      </c>
      <c r="J825" s="56" t="s">
        <v>39</v>
      </c>
    </row>
    <row r="826" spans="1:10" ht="12.75" customHeight="1" x14ac:dyDescent="0.3">
      <c r="A826" s="397" t="s">
        <v>171</v>
      </c>
      <c r="B826" s="423">
        <v>11</v>
      </c>
      <c r="C826" s="397" t="s">
        <v>172</v>
      </c>
      <c r="D826" s="397" t="s">
        <v>6102</v>
      </c>
      <c r="E826" s="56" t="s">
        <v>6101</v>
      </c>
      <c r="F826" s="56" t="s">
        <v>900</v>
      </c>
      <c r="G826" s="56">
        <v>15</v>
      </c>
      <c r="H826" s="56">
        <v>0</v>
      </c>
      <c r="I826" s="56" t="s">
        <v>810</v>
      </c>
      <c r="J826" s="56" t="s">
        <v>39</v>
      </c>
    </row>
    <row r="827" spans="1:10" ht="12.75" customHeight="1" x14ac:dyDescent="0.3">
      <c r="A827" s="397" t="s">
        <v>171</v>
      </c>
      <c r="B827" s="423">
        <v>12</v>
      </c>
      <c r="C827" s="397" t="s">
        <v>172</v>
      </c>
      <c r="D827" s="397" t="s">
        <v>6104</v>
      </c>
      <c r="E827" s="56" t="s">
        <v>6103</v>
      </c>
      <c r="F827" s="56" t="s">
        <v>900</v>
      </c>
      <c r="G827" s="56">
        <v>15</v>
      </c>
      <c r="H827" s="56">
        <v>0</v>
      </c>
      <c r="I827" s="56" t="s">
        <v>810</v>
      </c>
      <c r="J827" s="56" t="s">
        <v>39</v>
      </c>
    </row>
    <row r="828" spans="1:10" ht="12.75" customHeight="1" x14ac:dyDescent="0.3">
      <c r="A828" s="397" t="s">
        <v>171</v>
      </c>
      <c r="B828" s="423">
        <v>13</v>
      </c>
      <c r="C828" s="397" t="s">
        <v>172</v>
      </c>
      <c r="D828" s="397" t="s">
        <v>6105</v>
      </c>
      <c r="E828" s="56" t="s">
        <v>6676</v>
      </c>
      <c r="F828" s="56" t="s">
        <v>900</v>
      </c>
      <c r="G828" s="56">
        <v>31.25</v>
      </c>
      <c r="H828" s="56">
        <v>0</v>
      </c>
      <c r="I828" s="56" t="s">
        <v>811</v>
      </c>
      <c r="J828" s="56" t="s">
        <v>39</v>
      </c>
    </row>
    <row r="829" spans="1:10" ht="12.75" customHeight="1" x14ac:dyDescent="0.3">
      <c r="A829" s="397" t="s">
        <v>171</v>
      </c>
      <c r="B829" s="423">
        <v>14</v>
      </c>
      <c r="C829" s="397" t="s">
        <v>172</v>
      </c>
      <c r="D829" s="397" t="s">
        <v>6106</v>
      </c>
      <c r="E829" s="56" t="s">
        <v>6109</v>
      </c>
      <c r="F829" s="56" t="s">
        <v>900</v>
      </c>
      <c r="G829" s="56">
        <v>23</v>
      </c>
      <c r="H829" s="56">
        <v>0</v>
      </c>
      <c r="I829" s="56" t="s">
        <v>810</v>
      </c>
      <c r="J829" s="56" t="s">
        <v>39</v>
      </c>
    </row>
    <row r="830" spans="1:10" ht="12.75" customHeight="1" x14ac:dyDescent="0.3">
      <c r="A830" s="397" t="s">
        <v>171</v>
      </c>
      <c r="B830" s="423">
        <v>15</v>
      </c>
      <c r="C830" s="397" t="s">
        <v>172</v>
      </c>
      <c r="D830" s="397" t="s">
        <v>6108</v>
      </c>
      <c r="E830" s="56" t="s">
        <v>6677</v>
      </c>
      <c r="F830" s="56" t="s">
        <v>900</v>
      </c>
      <c r="G830" s="56">
        <v>7</v>
      </c>
      <c r="H830" s="56">
        <v>0</v>
      </c>
      <c r="I830" s="56" t="s">
        <v>810</v>
      </c>
      <c r="J830" s="56" t="s">
        <v>39</v>
      </c>
    </row>
    <row r="831" spans="1:10" ht="12.75" customHeight="1" x14ac:dyDescent="0.3">
      <c r="A831" s="397" t="s">
        <v>226</v>
      </c>
      <c r="B831" s="423">
        <v>1</v>
      </c>
      <c r="C831" s="397" t="s">
        <v>498</v>
      </c>
      <c r="D831" s="397" t="s">
        <v>5748</v>
      </c>
      <c r="E831" s="56" t="s">
        <v>2877</v>
      </c>
      <c r="F831" s="56" t="s">
        <v>900</v>
      </c>
      <c r="G831" s="56">
        <v>21</v>
      </c>
      <c r="H831" s="56">
        <v>11</v>
      </c>
      <c r="I831" s="56" t="s">
        <v>811</v>
      </c>
      <c r="J831" s="56" t="s">
        <v>38</v>
      </c>
    </row>
    <row r="832" spans="1:10" ht="12.75" customHeight="1" x14ac:dyDescent="0.3">
      <c r="A832" s="397" t="s">
        <v>226</v>
      </c>
      <c r="B832" s="423">
        <v>2</v>
      </c>
      <c r="C832" s="397" t="s">
        <v>498</v>
      </c>
      <c r="D832" s="397" t="s">
        <v>5749</v>
      </c>
      <c r="E832" s="56" t="s">
        <v>2878</v>
      </c>
      <c r="F832" s="56" t="s">
        <v>900</v>
      </c>
      <c r="G832" s="56">
        <v>22.5</v>
      </c>
      <c r="H832" s="56">
        <v>0</v>
      </c>
      <c r="I832" s="56" t="s">
        <v>6476</v>
      </c>
      <c r="J832" s="56" t="s">
        <v>38</v>
      </c>
    </row>
    <row r="833" spans="1:10" ht="12.75" customHeight="1" x14ac:dyDescent="0.3">
      <c r="A833" s="397" t="s">
        <v>226</v>
      </c>
      <c r="B833" s="423">
        <v>3</v>
      </c>
      <c r="C833" s="397" t="s">
        <v>498</v>
      </c>
      <c r="D833" s="397" t="s">
        <v>5750</v>
      </c>
      <c r="E833" s="56" t="s">
        <v>2879</v>
      </c>
      <c r="F833" s="56" t="s">
        <v>900</v>
      </c>
      <c r="G833" s="56">
        <v>23.5</v>
      </c>
      <c r="H833" s="56">
        <v>0</v>
      </c>
      <c r="I833" s="56" t="s">
        <v>811</v>
      </c>
      <c r="J833" s="56" t="s">
        <v>38</v>
      </c>
    </row>
    <row r="834" spans="1:10" ht="12.75" customHeight="1" x14ac:dyDescent="0.3">
      <c r="A834" s="397" t="s">
        <v>226</v>
      </c>
      <c r="B834" s="423">
        <v>4</v>
      </c>
      <c r="C834" s="397" t="s">
        <v>498</v>
      </c>
      <c r="D834" s="397" t="s">
        <v>5751</v>
      </c>
      <c r="E834" s="56" t="s">
        <v>2880</v>
      </c>
      <c r="F834" s="56" t="s">
        <v>900</v>
      </c>
      <c r="G834" s="56">
        <v>36.5</v>
      </c>
      <c r="H834" s="56">
        <v>0</v>
      </c>
      <c r="I834" s="56" t="s">
        <v>6476</v>
      </c>
      <c r="J834" s="56" t="s">
        <v>38</v>
      </c>
    </row>
    <row r="835" spans="1:10" ht="12.75" customHeight="1" x14ac:dyDescent="0.3">
      <c r="A835" s="397" t="s">
        <v>226</v>
      </c>
      <c r="B835" s="423">
        <v>5</v>
      </c>
      <c r="C835" s="397" t="s">
        <v>498</v>
      </c>
      <c r="D835" s="397" t="s">
        <v>5752</v>
      </c>
      <c r="E835" s="56" t="s">
        <v>2881</v>
      </c>
      <c r="F835" s="56" t="s">
        <v>900</v>
      </c>
      <c r="G835" s="56">
        <v>20</v>
      </c>
      <c r="H835" s="56">
        <v>0</v>
      </c>
      <c r="I835" s="56" t="s">
        <v>811</v>
      </c>
      <c r="J835" s="56" t="s">
        <v>38</v>
      </c>
    </row>
    <row r="836" spans="1:10" ht="12.75" customHeight="1" x14ac:dyDescent="0.3">
      <c r="A836" s="397" t="s">
        <v>226</v>
      </c>
      <c r="B836" s="423">
        <v>6</v>
      </c>
      <c r="C836" s="397" t="s">
        <v>498</v>
      </c>
      <c r="D836" s="397" t="s">
        <v>5753</v>
      </c>
      <c r="E836" s="56" t="s">
        <v>2882</v>
      </c>
      <c r="F836" s="56" t="s">
        <v>900</v>
      </c>
      <c r="G836" s="56">
        <v>32.5</v>
      </c>
      <c r="H836" s="56">
        <v>0</v>
      </c>
      <c r="I836" s="56" t="s">
        <v>6476</v>
      </c>
      <c r="J836" s="56" t="s">
        <v>38</v>
      </c>
    </row>
    <row r="837" spans="1:10" ht="12.75" customHeight="1" x14ac:dyDescent="0.3">
      <c r="A837" s="397" t="s">
        <v>226</v>
      </c>
      <c r="B837" s="423">
        <v>7</v>
      </c>
      <c r="C837" s="397" t="s">
        <v>498</v>
      </c>
      <c r="D837" s="397" t="s">
        <v>5754</v>
      </c>
      <c r="E837" s="56" t="s">
        <v>2883</v>
      </c>
      <c r="F837" s="56" t="s">
        <v>900</v>
      </c>
      <c r="G837" s="56">
        <v>42</v>
      </c>
      <c r="H837" s="56">
        <v>0</v>
      </c>
      <c r="I837" s="56" t="s">
        <v>811</v>
      </c>
      <c r="J837" s="56" t="s">
        <v>38</v>
      </c>
    </row>
    <row r="838" spans="1:10" ht="12.75" customHeight="1" x14ac:dyDescent="0.3">
      <c r="A838" s="397" t="s">
        <v>226</v>
      </c>
      <c r="B838" s="423">
        <v>8</v>
      </c>
      <c r="C838" s="397" t="s">
        <v>498</v>
      </c>
      <c r="D838" s="397" t="s">
        <v>5755</v>
      </c>
      <c r="E838" s="56" t="s">
        <v>2884</v>
      </c>
      <c r="F838" s="56" t="s">
        <v>900</v>
      </c>
      <c r="G838" s="56">
        <v>56</v>
      </c>
      <c r="H838" s="56">
        <v>0</v>
      </c>
      <c r="I838" s="56" t="s">
        <v>811</v>
      </c>
      <c r="J838" s="56" t="s">
        <v>38</v>
      </c>
    </row>
    <row r="839" spans="1:10" ht="12.75" customHeight="1" x14ac:dyDescent="0.3">
      <c r="A839" s="397" t="s">
        <v>226</v>
      </c>
      <c r="B839" s="423">
        <v>9</v>
      </c>
      <c r="C839" s="397" t="s">
        <v>498</v>
      </c>
      <c r="D839" s="397" t="s">
        <v>5756</v>
      </c>
      <c r="E839" s="56" t="s">
        <v>2885</v>
      </c>
      <c r="F839" s="56" t="s">
        <v>900</v>
      </c>
      <c r="G839" s="56">
        <v>20.5</v>
      </c>
      <c r="H839" s="56">
        <v>0</v>
      </c>
      <c r="I839" s="56" t="s">
        <v>811</v>
      </c>
      <c r="J839" s="56" t="s">
        <v>38</v>
      </c>
    </row>
    <row r="840" spans="1:10" ht="12.75" customHeight="1" x14ac:dyDescent="0.3">
      <c r="A840" s="397" t="s">
        <v>226</v>
      </c>
      <c r="B840" s="423">
        <v>10</v>
      </c>
      <c r="C840" s="397" t="s">
        <v>498</v>
      </c>
      <c r="D840" s="397" t="s">
        <v>5757</v>
      </c>
      <c r="E840" s="56" t="s">
        <v>2886</v>
      </c>
      <c r="F840" s="56" t="s">
        <v>900</v>
      </c>
      <c r="G840" s="56">
        <v>19</v>
      </c>
      <c r="H840" s="56">
        <v>0</v>
      </c>
      <c r="I840" s="56" t="s">
        <v>6476</v>
      </c>
      <c r="J840" s="56" t="s">
        <v>38</v>
      </c>
    </row>
    <row r="841" spans="1:10" ht="12.75" customHeight="1" x14ac:dyDescent="0.3">
      <c r="A841" s="397" t="s">
        <v>226</v>
      </c>
      <c r="B841" s="423">
        <v>11</v>
      </c>
      <c r="C841" s="397" t="s">
        <v>498</v>
      </c>
      <c r="D841" s="397" t="s">
        <v>5758</v>
      </c>
      <c r="E841" s="56" t="s">
        <v>2887</v>
      </c>
      <c r="F841" s="56" t="s">
        <v>900</v>
      </c>
      <c r="G841" s="56">
        <v>72</v>
      </c>
      <c r="H841" s="56">
        <v>0</v>
      </c>
      <c r="I841" s="56" t="s">
        <v>811</v>
      </c>
      <c r="J841" s="56" t="s">
        <v>38</v>
      </c>
    </row>
    <row r="842" spans="1:10" ht="12.75" customHeight="1" x14ac:dyDescent="0.3">
      <c r="A842" s="397" t="s">
        <v>226</v>
      </c>
      <c r="B842" s="423">
        <v>12</v>
      </c>
      <c r="C842" s="397" t="s">
        <v>498</v>
      </c>
      <c r="D842" s="397" t="s">
        <v>5759</v>
      </c>
      <c r="E842" s="56" t="s">
        <v>2888</v>
      </c>
      <c r="F842" s="56" t="s">
        <v>900</v>
      </c>
      <c r="G842" s="56">
        <v>24.5</v>
      </c>
      <c r="H842" s="56">
        <v>0</v>
      </c>
      <c r="I842" s="56" t="s">
        <v>6476</v>
      </c>
      <c r="J842" s="56" t="s">
        <v>38</v>
      </c>
    </row>
    <row r="843" spans="1:10" ht="12.75" customHeight="1" x14ac:dyDescent="0.3">
      <c r="A843" s="397" t="s">
        <v>226</v>
      </c>
      <c r="B843" s="423">
        <v>13</v>
      </c>
      <c r="C843" s="397" t="s">
        <v>498</v>
      </c>
      <c r="D843" s="397" t="s">
        <v>5760</v>
      </c>
      <c r="E843" s="56" t="s">
        <v>2889</v>
      </c>
      <c r="F843" s="56" t="s">
        <v>900</v>
      </c>
      <c r="G843" s="56">
        <v>34.5</v>
      </c>
      <c r="H843" s="56">
        <v>0</v>
      </c>
      <c r="I843" s="56" t="s">
        <v>6476</v>
      </c>
      <c r="J843" s="56" t="s">
        <v>38</v>
      </c>
    </row>
    <row r="844" spans="1:10" ht="12.75" customHeight="1" x14ac:dyDescent="0.3">
      <c r="A844" s="397" t="s">
        <v>226</v>
      </c>
      <c r="B844" s="423">
        <v>14</v>
      </c>
      <c r="C844" s="397" t="s">
        <v>498</v>
      </c>
      <c r="D844" s="397" t="s">
        <v>5761</v>
      </c>
      <c r="E844" s="56" t="s">
        <v>2890</v>
      </c>
      <c r="F844" s="56" t="s">
        <v>900</v>
      </c>
      <c r="G844" s="56">
        <v>34.5</v>
      </c>
      <c r="H844" s="56">
        <v>0</v>
      </c>
      <c r="I844" s="56" t="s">
        <v>6476</v>
      </c>
      <c r="J844" s="56" t="s">
        <v>38</v>
      </c>
    </row>
    <row r="845" spans="1:10" ht="12.75" customHeight="1" x14ac:dyDescent="0.3">
      <c r="A845" s="397" t="s">
        <v>226</v>
      </c>
      <c r="B845" s="423">
        <v>15</v>
      </c>
      <c r="C845" s="397" t="s">
        <v>498</v>
      </c>
      <c r="D845" s="397" t="s">
        <v>5762</v>
      </c>
      <c r="E845" s="56" t="s">
        <v>2891</v>
      </c>
      <c r="F845" s="56" t="s">
        <v>900</v>
      </c>
      <c r="G845" s="56">
        <v>16.5</v>
      </c>
      <c r="H845" s="56">
        <v>0</v>
      </c>
      <c r="I845" s="56" t="s">
        <v>6476</v>
      </c>
      <c r="J845" s="56" t="s">
        <v>38</v>
      </c>
    </row>
    <row r="846" spans="1:10" ht="12.75" customHeight="1" x14ac:dyDescent="0.3">
      <c r="A846" s="397" t="s">
        <v>226</v>
      </c>
      <c r="B846" s="423">
        <v>16</v>
      </c>
      <c r="C846" s="397" t="s">
        <v>498</v>
      </c>
      <c r="D846" s="397" t="s">
        <v>5763</v>
      </c>
      <c r="E846" s="56" t="s">
        <v>2892</v>
      </c>
      <c r="F846" s="56" t="s">
        <v>900</v>
      </c>
      <c r="G846" s="56">
        <v>45</v>
      </c>
      <c r="H846" s="56">
        <v>0</v>
      </c>
      <c r="I846" s="56" t="s">
        <v>6476</v>
      </c>
      <c r="J846" s="56" t="s">
        <v>38</v>
      </c>
    </row>
    <row r="847" spans="1:10" ht="12.75" customHeight="1" x14ac:dyDescent="0.3">
      <c r="A847" s="397" t="s">
        <v>226</v>
      </c>
      <c r="B847" s="423">
        <v>17</v>
      </c>
      <c r="C847" s="397" t="s">
        <v>498</v>
      </c>
      <c r="D847" s="397" t="s">
        <v>5764</v>
      </c>
      <c r="E847" s="56" t="s">
        <v>2893</v>
      </c>
      <c r="F847" s="56" t="s">
        <v>900</v>
      </c>
      <c r="G847" s="56">
        <v>15</v>
      </c>
      <c r="H847" s="56">
        <v>0</v>
      </c>
      <c r="I847" s="56" t="s">
        <v>6476</v>
      </c>
      <c r="J847" s="56" t="s">
        <v>38</v>
      </c>
    </row>
    <row r="848" spans="1:10" ht="12.75" customHeight="1" x14ac:dyDescent="0.3">
      <c r="A848" s="397" t="s">
        <v>226</v>
      </c>
      <c r="B848" s="423">
        <v>18</v>
      </c>
      <c r="C848" s="397" t="s">
        <v>498</v>
      </c>
      <c r="D848" s="397" t="s">
        <v>6660</v>
      </c>
      <c r="E848" s="56" t="s">
        <v>2894</v>
      </c>
      <c r="F848" s="56" t="s">
        <v>900</v>
      </c>
      <c r="G848" s="56">
        <v>20.5</v>
      </c>
      <c r="H848" s="56">
        <v>0</v>
      </c>
      <c r="I848" s="56" t="s">
        <v>811</v>
      </c>
      <c r="J848" s="56" t="s">
        <v>38</v>
      </c>
    </row>
    <row r="849" spans="1:10" ht="12.75" customHeight="1" x14ac:dyDescent="0.3">
      <c r="A849" s="397" t="s">
        <v>226</v>
      </c>
      <c r="B849" s="423">
        <v>19</v>
      </c>
      <c r="C849" s="397" t="s">
        <v>498</v>
      </c>
      <c r="D849" s="397" t="s">
        <v>5765</v>
      </c>
      <c r="E849" s="56" t="s">
        <v>2895</v>
      </c>
      <c r="F849" s="56" t="s">
        <v>900</v>
      </c>
      <c r="G849" s="56">
        <v>46</v>
      </c>
      <c r="H849" s="56">
        <v>0</v>
      </c>
      <c r="I849" s="56" t="s">
        <v>6476</v>
      </c>
      <c r="J849" s="56" t="s">
        <v>38</v>
      </c>
    </row>
    <row r="850" spans="1:10" ht="12.75" customHeight="1" x14ac:dyDescent="0.3">
      <c r="A850" s="397" t="s">
        <v>226</v>
      </c>
      <c r="B850" s="423">
        <v>20</v>
      </c>
      <c r="C850" s="397" t="s">
        <v>498</v>
      </c>
      <c r="D850" s="397" t="s">
        <v>5766</v>
      </c>
      <c r="E850" s="56" t="s">
        <v>2896</v>
      </c>
      <c r="F850" s="56" t="s">
        <v>900</v>
      </c>
      <c r="G850" s="56">
        <v>20.5</v>
      </c>
      <c r="H850" s="56">
        <v>0</v>
      </c>
      <c r="I850" s="56" t="s">
        <v>6476</v>
      </c>
      <c r="J850" s="56" t="s">
        <v>38</v>
      </c>
    </row>
    <row r="851" spans="1:10" ht="12.75" customHeight="1" x14ac:dyDescent="0.3">
      <c r="A851" s="397" t="s">
        <v>226</v>
      </c>
      <c r="B851" s="423">
        <v>21</v>
      </c>
      <c r="C851" s="397" t="s">
        <v>498</v>
      </c>
      <c r="D851" s="397" t="s">
        <v>5767</v>
      </c>
      <c r="E851" s="56" t="s">
        <v>1807</v>
      </c>
      <c r="F851" s="56" t="s">
        <v>900</v>
      </c>
      <c r="G851" s="56">
        <v>34.5</v>
      </c>
      <c r="H851" s="56">
        <v>0</v>
      </c>
      <c r="I851" s="56" t="s">
        <v>6476</v>
      </c>
      <c r="J851" s="56" t="s">
        <v>38</v>
      </c>
    </row>
    <row r="852" spans="1:10" ht="12.75" customHeight="1" x14ac:dyDescent="0.3">
      <c r="A852" s="397" t="s">
        <v>226</v>
      </c>
      <c r="B852" s="423">
        <v>22</v>
      </c>
      <c r="C852" s="397" t="s">
        <v>498</v>
      </c>
      <c r="D852" s="397" t="s">
        <v>5768</v>
      </c>
      <c r="E852" s="56" t="s">
        <v>6950</v>
      </c>
      <c r="F852" s="56" t="s">
        <v>901</v>
      </c>
      <c r="G852" s="56">
        <v>14.1</v>
      </c>
      <c r="H852" s="56">
        <v>0</v>
      </c>
      <c r="I852" s="56" t="s">
        <v>6476</v>
      </c>
      <c r="J852" s="56" t="s">
        <v>38</v>
      </c>
    </row>
    <row r="853" spans="1:10" ht="12.75" customHeight="1" x14ac:dyDescent="0.3">
      <c r="A853" s="397" t="s">
        <v>226</v>
      </c>
      <c r="B853" s="423">
        <v>23</v>
      </c>
      <c r="C853" s="397" t="s">
        <v>498</v>
      </c>
      <c r="D853" s="397" t="s">
        <v>5769</v>
      </c>
      <c r="E853" s="56" t="s">
        <v>6951</v>
      </c>
      <c r="F853" s="56" t="s">
        <v>901</v>
      </c>
      <c r="G853" s="56">
        <v>17.399999999999999</v>
      </c>
      <c r="H853" s="56">
        <v>0</v>
      </c>
      <c r="I853" s="56" t="s">
        <v>6476</v>
      </c>
      <c r="J853" s="56" t="s">
        <v>38</v>
      </c>
    </row>
    <row r="854" spans="1:10" ht="12.75" customHeight="1" x14ac:dyDescent="0.3">
      <c r="A854" s="397" t="s">
        <v>226</v>
      </c>
      <c r="B854" s="423">
        <v>24</v>
      </c>
      <c r="C854" s="397" t="s">
        <v>498</v>
      </c>
      <c r="D854" s="397" t="s">
        <v>5770</v>
      </c>
      <c r="E854" s="56" t="s">
        <v>6952</v>
      </c>
      <c r="F854" s="56" t="s">
        <v>901</v>
      </c>
      <c r="G854" s="56">
        <v>17.600000000000001</v>
      </c>
      <c r="H854" s="56">
        <v>0</v>
      </c>
      <c r="I854" s="56" t="s">
        <v>6476</v>
      </c>
      <c r="J854" s="56" t="s">
        <v>38</v>
      </c>
    </row>
    <row r="855" spans="1:10" ht="12.75" customHeight="1" x14ac:dyDescent="0.3">
      <c r="A855" s="397" t="s">
        <v>726</v>
      </c>
      <c r="B855" s="423">
        <v>1</v>
      </c>
      <c r="C855" s="397" t="s">
        <v>727</v>
      </c>
      <c r="D855" s="397" t="s">
        <v>5784</v>
      </c>
      <c r="E855" s="56" t="s">
        <v>2909</v>
      </c>
      <c r="F855" s="56" t="s">
        <v>900</v>
      </c>
      <c r="G855" s="56">
        <v>11</v>
      </c>
      <c r="H855" s="56">
        <v>0</v>
      </c>
      <c r="I855" s="56" t="s">
        <v>810</v>
      </c>
      <c r="J855" s="56" t="s">
        <v>38</v>
      </c>
    </row>
    <row r="856" spans="1:10" ht="12.75" customHeight="1" x14ac:dyDescent="0.3">
      <c r="A856" s="397" t="s">
        <v>726</v>
      </c>
      <c r="B856" s="423">
        <v>2</v>
      </c>
      <c r="C856" s="397" t="s">
        <v>727</v>
      </c>
      <c r="D856" s="397" t="s">
        <v>5785</v>
      </c>
      <c r="E856" s="56" t="s">
        <v>2910</v>
      </c>
      <c r="F856" s="56" t="s">
        <v>900</v>
      </c>
      <c r="G856" s="56">
        <v>41</v>
      </c>
      <c r="H856" s="56">
        <v>0</v>
      </c>
      <c r="I856" s="56" t="s">
        <v>6476</v>
      </c>
      <c r="J856" s="56" t="s">
        <v>38</v>
      </c>
    </row>
    <row r="857" spans="1:10" ht="12.75" customHeight="1" x14ac:dyDescent="0.3">
      <c r="A857" s="397" t="s">
        <v>726</v>
      </c>
      <c r="B857" s="423">
        <v>3</v>
      </c>
      <c r="C857" s="397" t="s">
        <v>727</v>
      </c>
      <c r="D857" s="397" t="s">
        <v>5786</v>
      </c>
      <c r="E857" s="56" t="s">
        <v>2911</v>
      </c>
      <c r="F857" s="56" t="s">
        <v>900</v>
      </c>
      <c r="G857" s="56">
        <v>14</v>
      </c>
      <c r="H857" s="56">
        <v>0</v>
      </c>
      <c r="I857" s="56" t="s">
        <v>810</v>
      </c>
      <c r="J857" s="56" t="s">
        <v>38</v>
      </c>
    </row>
    <row r="858" spans="1:10" ht="12.75" customHeight="1" x14ac:dyDescent="0.3">
      <c r="A858" s="397" t="s">
        <v>726</v>
      </c>
      <c r="B858" s="423">
        <v>4</v>
      </c>
      <c r="C858" s="397" t="s">
        <v>727</v>
      </c>
      <c r="D858" s="397" t="s">
        <v>5787</v>
      </c>
      <c r="E858" s="56" t="s">
        <v>990</v>
      </c>
      <c r="F858" s="56" t="s">
        <v>900</v>
      </c>
      <c r="G858" s="56">
        <v>34</v>
      </c>
      <c r="H858" s="56">
        <v>0</v>
      </c>
      <c r="I858" s="56" t="s">
        <v>6476</v>
      </c>
      <c r="J858" s="56" t="s">
        <v>38</v>
      </c>
    </row>
    <row r="859" spans="1:10" ht="12.75" customHeight="1" x14ac:dyDescent="0.3">
      <c r="A859" s="397" t="s">
        <v>726</v>
      </c>
      <c r="B859" s="423">
        <v>5</v>
      </c>
      <c r="C859" s="397" t="s">
        <v>727</v>
      </c>
      <c r="D859" s="397" t="s">
        <v>5788</v>
      </c>
      <c r="E859" s="56" t="s">
        <v>2912</v>
      </c>
      <c r="F859" s="56" t="s">
        <v>900</v>
      </c>
      <c r="G859" s="56">
        <v>19.5</v>
      </c>
      <c r="H859" s="56">
        <v>0</v>
      </c>
      <c r="I859" s="56" t="s">
        <v>810</v>
      </c>
      <c r="J859" s="56" t="s">
        <v>38</v>
      </c>
    </row>
    <row r="860" spans="1:10" ht="12.75" customHeight="1" x14ac:dyDescent="0.3">
      <c r="A860" s="397" t="s">
        <v>726</v>
      </c>
      <c r="B860" s="423">
        <v>6</v>
      </c>
      <c r="C860" s="397" t="s">
        <v>727</v>
      </c>
      <c r="D860" s="397" t="s">
        <v>5789</v>
      </c>
      <c r="E860" s="56" t="s">
        <v>2913</v>
      </c>
      <c r="F860" s="56" t="s">
        <v>900</v>
      </c>
      <c r="G860" s="56">
        <v>31.5</v>
      </c>
      <c r="H860" s="56">
        <v>0</v>
      </c>
      <c r="I860" s="56" t="s">
        <v>6476</v>
      </c>
      <c r="J860" s="56" t="s">
        <v>38</v>
      </c>
    </row>
    <row r="861" spans="1:10" ht="12.75" customHeight="1" x14ac:dyDescent="0.3">
      <c r="A861" s="397" t="s">
        <v>726</v>
      </c>
      <c r="B861" s="423">
        <v>7</v>
      </c>
      <c r="C861" s="397" t="s">
        <v>727</v>
      </c>
      <c r="D861" s="397" t="s">
        <v>5790</v>
      </c>
      <c r="E861" s="56" t="s">
        <v>2914</v>
      </c>
      <c r="F861" s="56" t="s">
        <v>900</v>
      </c>
      <c r="G861" s="56">
        <v>24</v>
      </c>
      <c r="H861" s="56">
        <v>0</v>
      </c>
      <c r="I861" s="56" t="s">
        <v>6476</v>
      </c>
      <c r="J861" s="56" t="s">
        <v>38</v>
      </c>
    </row>
    <row r="862" spans="1:10" ht="12.75" customHeight="1" x14ac:dyDescent="0.3">
      <c r="A862" s="397" t="s">
        <v>726</v>
      </c>
      <c r="B862" s="423">
        <v>8</v>
      </c>
      <c r="C862" s="397" t="s">
        <v>727</v>
      </c>
      <c r="D862" s="397" t="s">
        <v>5791</v>
      </c>
      <c r="E862" s="56" t="s">
        <v>2915</v>
      </c>
      <c r="F862" s="56" t="s">
        <v>900</v>
      </c>
      <c r="G862" s="56">
        <v>29</v>
      </c>
      <c r="H862" s="56">
        <v>0</v>
      </c>
      <c r="I862" s="56" t="s">
        <v>6476</v>
      </c>
      <c r="J862" s="56" t="s">
        <v>38</v>
      </c>
    </row>
    <row r="863" spans="1:10" ht="12.75" customHeight="1" x14ac:dyDescent="0.3">
      <c r="A863" s="397" t="s">
        <v>726</v>
      </c>
      <c r="B863" s="423">
        <v>9</v>
      </c>
      <c r="C863" s="397" t="s">
        <v>727</v>
      </c>
      <c r="D863" s="397" t="s">
        <v>5792</v>
      </c>
      <c r="E863" s="56" t="s">
        <v>2916</v>
      </c>
      <c r="F863" s="56" t="s">
        <v>900</v>
      </c>
      <c r="G863" s="56">
        <v>18.5</v>
      </c>
      <c r="H863" s="56">
        <v>0</v>
      </c>
      <c r="I863" s="56" t="s">
        <v>6476</v>
      </c>
      <c r="J863" s="56" t="s">
        <v>38</v>
      </c>
    </row>
    <row r="864" spans="1:10" ht="12.75" customHeight="1" x14ac:dyDescent="0.3">
      <c r="A864" s="397" t="s">
        <v>726</v>
      </c>
      <c r="B864" s="423">
        <v>10</v>
      </c>
      <c r="C864" s="397" t="s">
        <v>727</v>
      </c>
      <c r="D864" s="397" t="s">
        <v>5793</v>
      </c>
      <c r="E864" s="56" t="s">
        <v>2917</v>
      </c>
      <c r="F864" s="56" t="s">
        <v>900</v>
      </c>
      <c r="G864" s="56">
        <v>44</v>
      </c>
      <c r="H864" s="56">
        <v>0</v>
      </c>
      <c r="I864" s="56" t="s">
        <v>6476</v>
      </c>
      <c r="J864" s="56" t="s">
        <v>38</v>
      </c>
    </row>
    <row r="865" spans="1:10" ht="12.75" customHeight="1" x14ac:dyDescent="0.3">
      <c r="A865" s="397" t="s">
        <v>726</v>
      </c>
      <c r="B865" s="423">
        <v>11</v>
      </c>
      <c r="C865" s="397" t="s">
        <v>727</v>
      </c>
      <c r="D865" s="397" t="s">
        <v>5794</v>
      </c>
      <c r="E865" s="56" t="s">
        <v>2918</v>
      </c>
      <c r="F865" s="56" t="s">
        <v>900</v>
      </c>
      <c r="G865" s="56">
        <v>47</v>
      </c>
      <c r="H865" s="56">
        <v>0</v>
      </c>
      <c r="I865" s="56" t="s">
        <v>6476</v>
      </c>
      <c r="J865" s="56" t="s">
        <v>38</v>
      </c>
    </row>
    <row r="866" spans="1:10" ht="12.75" customHeight="1" x14ac:dyDescent="0.3">
      <c r="A866" s="397" t="s">
        <v>726</v>
      </c>
      <c r="B866" s="423">
        <v>12</v>
      </c>
      <c r="C866" s="397" t="s">
        <v>727</v>
      </c>
      <c r="D866" s="397" t="s">
        <v>5795</v>
      </c>
      <c r="E866" s="56" t="s">
        <v>2919</v>
      </c>
      <c r="F866" s="56" t="s">
        <v>900</v>
      </c>
      <c r="G866" s="56">
        <v>21.5</v>
      </c>
      <c r="H866" s="56">
        <v>0</v>
      </c>
      <c r="I866" s="56" t="s">
        <v>6476</v>
      </c>
      <c r="J866" s="56" t="s">
        <v>38</v>
      </c>
    </row>
    <row r="867" spans="1:10" ht="12.75" customHeight="1" x14ac:dyDescent="0.3">
      <c r="A867" s="397" t="s">
        <v>726</v>
      </c>
      <c r="B867" s="423">
        <v>13</v>
      </c>
      <c r="C867" s="397" t="s">
        <v>727</v>
      </c>
      <c r="D867" s="397" t="s">
        <v>5796</v>
      </c>
      <c r="E867" s="56" t="s">
        <v>2920</v>
      </c>
      <c r="F867" s="56" t="s">
        <v>900</v>
      </c>
      <c r="G867" s="56">
        <v>31.5</v>
      </c>
      <c r="H867" s="56">
        <v>0</v>
      </c>
      <c r="I867" s="56" t="s">
        <v>6476</v>
      </c>
      <c r="J867" s="56" t="s">
        <v>38</v>
      </c>
    </row>
    <row r="868" spans="1:10" ht="12.75" customHeight="1" x14ac:dyDescent="0.3">
      <c r="A868" s="397" t="s">
        <v>726</v>
      </c>
      <c r="B868" s="423">
        <v>14</v>
      </c>
      <c r="C868" s="397" t="s">
        <v>727</v>
      </c>
      <c r="D868" s="397" t="s">
        <v>5797</v>
      </c>
      <c r="E868" s="56" t="s">
        <v>2921</v>
      </c>
      <c r="F868" s="56" t="s">
        <v>900</v>
      </c>
      <c r="G868" s="56">
        <v>32.5</v>
      </c>
      <c r="H868" s="56">
        <v>0</v>
      </c>
      <c r="I868" s="56" t="s">
        <v>6476</v>
      </c>
      <c r="J868" s="56" t="s">
        <v>38</v>
      </c>
    </row>
    <row r="869" spans="1:10" ht="12.75" customHeight="1" x14ac:dyDescent="0.3">
      <c r="A869" s="397" t="s">
        <v>726</v>
      </c>
      <c r="B869" s="423">
        <v>15</v>
      </c>
      <c r="C869" s="397" t="s">
        <v>727</v>
      </c>
      <c r="D869" s="397" t="s">
        <v>5798</v>
      </c>
      <c r="E869" s="56" t="s">
        <v>2922</v>
      </c>
      <c r="F869" s="56" t="s">
        <v>900</v>
      </c>
      <c r="G869" s="56">
        <v>14.5</v>
      </c>
      <c r="H869" s="56">
        <v>0</v>
      </c>
      <c r="I869" s="56" t="s">
        <v>810</v>
      </c>
      <c r="J869" s="56" t="s">
        <v>38</v>
      </c>
    </row>
    <row r="870" spans="1:10" ht="12.75" customHeight="1" x14ac:dyDescent="0.3">
      <c r="A870" s="397" t="s">
        <v>726</v>
      </c>
      <c r="B870" s="423">
        <v>16</v>
      </c>
      <c r="C870" s="397" t="s">
        <v>727</v>
      </c>
      <c r="D870" s="397" t="s">
        <v>5799</v>
      </c>
      <c r="E870" s="56" t="s">
        <v>2923</v>
      </c>
      <c r="F870" s="56" t="s">
        <v>900</v>
      </c>
      <c r="G870" s="56">
        <v>37.5</v>
      </c>
      <c r="H870" s="56">
        <v>0</v>
      </c>
      <c r="I870" s="56" t="s">
        <v>6476</v>
      </c>
      <c r="J870" s="56" t="s">
        <v>38</v>
      </c>
    </row>
    <row r="871" spans="1:10" ht="12.75" customHeight="1" x14ac:dyDescent="0.3">
      <c r="A871" s="397" t="s">
        <v>726</v>
      </c>
      <c r="B871" s="423">
        <v>17</v>
      </c>
      <c r="C871" s="397" t="s">
        <v>727</v>
      </c>
      <c r="D871" s="397" t="s">
        <v>5800</v>
      </c>
      <c r="E871" s="56" t="s">
        <v>2924</v>
      </c>
      <c r="F871" s="56" t="s">
        <v>900</v>
      </c>
      <c r="G871" s="56">
        <v>20</v>
      </c>
      <c r="H871" s="56">
        <v>0</v>
      </c>
      <c r="I871" s="56" t="s">
        <v>810</v>
      </c>
      <c r="J871" s="56" t="s">
        <v>38</v>
      </c>
    </row>
    <row r="872" spans="1:10" ht="12.75" customHeight="1" x14ac:dyDescent="0.3">
      <c r="A872" s="397" t="s">
        <v>726</v>
      </c>
      <c r="B872" s="423">
        <v>18</v>
      </c>
      <c r="C872" s="397" t="s">
        <v>727</v>
      </c>
      <c r="D872" s="397" t="s">
        <v>5801</v>
      </c>
      <c r="E872" s="56" t="s">
        <v>2925</v>
      </c>
      <c r="F872" s="56" t="s">
        <v>900</v>
      </c>
      <c r="G872" s="56">
        <v>21</v>
      </c>
      <c r="H872" s="56">
        <v>0</v>
      </c>
      <c r="I872" s="56" t="s">
        <v>810</v>
      </c>
      <c r="J872" s="56" t="s">
        <v>38</v>
      </c>
    </row>
    <row r="873" spans="1:10" ht="12.75" customHeight="1" x14ac:dyDescent="0.3">
      <c r="A873" s="397" t="s">
        <v>726</v>
      </c>
      <c r="B873" s="423">
        <v>19</v>
      </c>
      <c r="C873" s="397" t="s">
        <v>727</v>
      </c>
      <c r="D873" s="397" t="s">
        <v>5802</v>
      </c>
      <c r="E873" s="56" t="s">
        <v>2926</v>
      </c>
      <c r="F873" s="56" t="s">
        <v>900</v>
      </c>
      <c r="G873" s="56">
        <v>17.5</v>
      </c>
      <c r="H873" s="56">
        <v>0</v>
      </c>
      <c r="I873" s="56" t="s">
        <v>810</v>
      </c>
      <c r="J873" s="56" t="s">
        <v>38</v>
      </c>
    </row>
    <row r="874" spans="1:10" ht="12.75" customHeight="1" x14ac:dyDescent="0.3">
      <c r="A874" s="397" t="s">
        <v>726</v>
      </c>
      <c r="B874" s="423">
        <v>20</v>
      </c>
      <c r="C874" s="397" t="s">
        <v>727</v>
      </c>
      <c r="D874" s="397" t="s">
        <v>5803</v>
      </c>
      <c r="E874" s="56" t="s">
        <v>2927</v>
      </c>
      <c r="F874" s="56" t="s">
        <v>900</v>
      </c>
      <c r="G874" s="56">
        <v>29</v>
      </c>
      <c r="H874" s="56">
        <v>0</v>
      </c>
      <c r="I874" s="56" t="s">
        <v>810</v>
      </c>
      <c r="J874" s="56" t="s">
        <v>38</v>
      </c>
    </row>
    <row r="875" spans="1:10" ht="12.75" customHeight="1" x14ac:dyDescent="0.3">
      <c r="A875" s="397" t="s">
        <v>726</v>
      </c>
      <c r="B875" s="423">
        <v>21</v>
      </c>
      <c r="C875" s="397" t="s">
        <v>727</v>
      </c>
      <c r="D875" s="397" t="s">
        <v>5804</v>
      </c>
      <c r="E875" s="56" t="s">
        <v>2928</v>
      </c>
      <c r="F875" s="56" t="s">
        <v>900</v>
      </c>
      <c r="G875" s="56">
        <v>26</v>
      </c>
      <c r="H875" s="56">
        <v>0</v>
      </c>
      <c r="I875" s="56" t="s">
        <v>6476</v>
      </c>
      <c r="J875" s="56" t="s">
        <v>38</v>
      </c>
    </row>
    <row r="876" spans="1:10" ht="12.75" customHeight="1" x14ac:dyDescent="0.3">
      <c r="A876" s="397" t="s">
        <v>726</v>
      </c>
      <c r="B876" s="423">
        <v>22</v>
      </c>
      <c r="C876" s="397" t="s">
        <v>727</v>
      </c>
      <c r="D876" s="397" t="s">
        <v>5805</v>
      </c>
      <c r="E876" s="56" t="s">
        <v>2929</v>
      </c>
      <c r="F876" s="56" t="s">
        <v>900</v>
      </c>
      <c r="G876" s="56">
        <v>28.5</v>
      </c>
      <c r="H876" s="56">
        <v>0</v>
      </c>
      <c r="I876" s="56" t="s">
        <v>810</v>
      </c>
      <c r="J876" s="56" t="s">
        <v>38</v>
      </c>
    </row>
    <row r="877" spans="1:10" ht="12.75" customHeight="1" x14ac:dyDescent="0.3">
      <c r="A877" s="397" t="s">
        <v>726</v>
      </c>
      <c r="B877" s="423">
        <v>23</v>
      </c>
      <c r="C877" s="397" t="s">
        <v>727</v>
      </c>
      <c r="D877" s="397" t="s">
        <v>5806</v>
      </c>
      <c r="E877" s="56" t="s">
        <v>2930</v>
      </c>
      <c r="F877" s="56" t="s">
        <v>900</v>
      </c>
      <c r="G877" s="56">
        <v>16.5</v>
      </c>
      <c r="H877" s="56">
        <v>0</v>
      </c>
      <c r="I877" s="56" t="s">
        <v>810</v>
      </c>
      <c r="J877" s="56" t="s">
        <v>38</v>
      </c>
    </row>
    <row r="878" spans="1:10" ht="12.75" customHeight="1" x14ac:dyDescent="0.3">
      <c r="A878" s="397" t="s">
        <v>726</v>
      </c>
      <c r="B878" s="423">
        <v>24</v>
      </c>
      <c r="C878" s="397" t="s">
        <v>727</v>
      </c>
      <c r="D878" s="397" t="s">
        <v>5807</v>
      </c>
      <c r="E878" s="56" t="s">
        <v>2931</v>
      </c>
      <c r="F878" s="56" t="s">
        <v>900</v>
      </c>
      <c r="G878" s="56">
        <v>34</v>
      </c>
      <c r="H878" s="56">
        <v>0</v>
      </c>
      <c r="I878" s="56" t="s">
        <v>810</v>
      </c>
      <c r="J878" s="56" t="s">
        <v>38</v>
      </c>
    </row>
    <row r="879" spans="1:10" ht="12.75" customHeight="1" x14ac:dyDescent="0.3">
      <c r="A879" s="397" t="s">
        <v>726</v>
      </c>
      <c r="B879" s="423">
        <v>25</v>
      </c>
      <c r="C879" s="397" t="s">
        <v>727</v>
      </c>
      <c r="D879" s="397" t="s">
        <v>5808</v>
      </c>
      <c r="E879" s="56" t="s">
        <v>2932</v>
      </c>
      <c r="F879" s="56" t="s">
        <v>900</v>
      </c>
      <c r="G879" s="56">
        <v>49.5</v>
      </c>
      <c r="H879" s="56">
        <v>0</v>
      </c>
      <c r="I879" s="56" t="s">
        <v>6476</v>
      </c>
      <c r="J879" s="56" t="s">
        <v>38</v>
      </c>
    </row>
    <row r="880" spans="1:10" ht="12.75" customHeight="1" x14ac:dyDescent="0.3">
      <c r="A880" s="397" t="s">
        <v>726</v>
      </c>
      <c r="B880" s="423">
        <v>26</v>
      </c>
      <c r="C880" s="397" t="s">
        <v>727</v>
      </c>
      <c r="D880" s="397" t="s">
        <v>5809</v>
      </c>
      <c r="E880" s="56" t="s">
        <v>2933</v>
      </c>
      <c r="F880" s="56" t="s">
        <v>900</v>
      </c>
      <c r="G880" s="56">
        <v>17.5</v>
      </c>
      <c r="H880" s="56">
        <v>0</v>
      </c>
      <c r="I880" s="56" t="s">
        <v>810</v>
      </c>
      <c r="J880" s="56" t="s">
        <v>38</v>
      </c>
    </row>
    <row r="881" spans="1:10" ht="12.75" customHeight="1" x14ac:dyDescent="0.3">
      <c r="A881" s="397" t="s">
        <v>726</v>
      </c>
      <c r="B881" s="423">
        <v>27</v>
      </c>
      <c r="C881" s="397" t="s">
        <v>727</v>
      </c>
      <c r="D881" s="397" t="s">
        <v>5810</v>
      </c>
      <c r="E881" s="56" t="s">
        <v>2934</v>
      </c>
      <c r="F881" s="56" t="s">
        <v>900</v>
      </c>
      <c r="G881" s="56">
        <v>37</v>
      </c>
      <c r="H881" s="56">
        <v>0</v>
      </c>
      <c r="I881" s="56" t="s">
        <v>6476</v>
      </c>
      <c r="J881" s="56" t="s">
        <v>38</v>
      </c>
    </row>
    <row r="882" spans="1:10" ht="12.75" customHeight="1" x14ac:dyDescent="0.3">
      <c r="A882" s="397" t="s">
        <v>726</v>
      </c>
      <c r="B882" s="423">
        <v>28</v>
      </c>
      <c r="C882" s="397" t="s">
        <v>727</v>
      </c>
      <c r="D882" s="397" t="s">
        <v>5811</v>
      </c>
      <c r="E882" s="56" t="s">
        <v>1800</v>
      </c>
      <c r="F882" s="56" t="s">
        <v>900</v>
      </c>
      <c r="G882" s="56">
        <v>42</v>
      </c>
      <c r="H882" s="56">
        <v>0</v>
      </c>
      <c r="I882" s="56" t="s">
        <v>6476</v>
      </c>
      <c r="J882" s="56" t="s">
        <v>38</v>
      </c>
    </row>
    <row r="883" spans="1:10" ht="12.75" customHeight="1" x14ac:dyDescent="0.3">
      <c r="A883" s="397" t="s">
        <v>726</v>
      </c>
      <c r="B883" s="423">
        <v>29</v>
      </c>
      <c r="C883" s="397" t="s">
        <v>727</v>
      </c>
      <c r="D883" s="397" t="s">
        <v>5812</v>
      </c>
      <c r="E883" s="56" t="s">
        <v>2935</v>
      </c>
      <c r="F883" s="56" t="s">
        <v>900</v>
      </c>
      <c r="G883" s="56">
        <v>28</v>
      </c>
      <c r="H883" s="56">
        <v>0</v>
      </c>
      <c r="I883" s="56" t="s">
        <v>6476</v>
      </c>
      <c r="J883" s="56" t="s">
        <v>38</v>
      </c>
    </row>
    <row r="884" spans="1:10" ht="12.75" customHeight="1" x14ac:dyDescent="0.3">
      <c r="A884" s="397" t="s">
        <v>726</v>
      </c>
      <c r="B884" s="423">
        <v>30</v>
      </c>
      <c r="C884" s="397" t="s">
        <v>727</v>
      </c>
      <c r="D884" s="397" t="s">
        <v>5813</v>
      </c>
      <c r="E884" s="56" t="s">
        <v>2936</v>
      </c>
      <c r="F884" s="56" t="s">
        <v>900</v>
      </c>
      <c r="G884" s="56">
        <v>28.5</v>
      </c>
      <c r="H884" s="56">
        <v>0</v>
      </c>
      <c r="I884" s="56" t="s">
        <v>6476</v>
      </c>
      <c r="J884" s="56" t="s">
        <v>38</v>
      </c>
    </row>
    <row r="885" spans="1:10" ht="12.75" customHeight="1" x14ac:dyDescent="0.3">
      <c r="A885" s="397" t="s">
        <v>726</v>
      </c>
      <c r="B885" s="423">
        <v>31</v>
      </c>
      <c r="C885" s="397" t="s">
        <v>727</v>
      </c>
      <c r="D885" s="397" t="s">
        <v>5814</v>
      </c>
      <c r="E885" s="56" t="s">
        <v>2937</v>
      </c>
      <c r="F885" s="56" t="s">
        <v>900</v>
      </c>
      <c r="G885" s="56">
        <v>17.5</v>
      </c>
      <c r="H885" s="56">
        <v>0</v>
      </c>
      <c r="I885" s="56" t="s">
        <v>810</v>
      </c>
      <c r="J885" s="56" t="s">
        <v>38</v>
      </c>
    </row>
    <row r="886" spans="1:10" ht="12.75" customHeight="1" x14ac:dyDescent="0.3">
      <c r="A886" s="397" t="s">
        <v>726</v>
      </c>
      <c r="B886" s="423">
        <v>32</v>
      </c>
      <c r="C886" s="397" t="s">
        <v>727</v>
      </c>
      <c r="D886" s="397" t="s">
        <v>5815</v>
      </c>
      <c r="E886" s="56" t="s">
        <v>2938</v>
      </c>
      <c r="F886" s="56" t="s">
        <v>900</v>
      </c>
      <c r="G886" s="56">
        <v>47.5</v>
      </c>
      <c r="H886" s="56">
        <v>0</v>
      </c>
      <c r="I886" s="56" t="s">
        <v>6476</v>
      </c>
      <c r="J886" s="56" t="s">
        <v>38</v>
      </c>
    </row>
    <row r="887" spans="1:10" ht="12.75" customHeight="1" x14ac:dyDescent="0.3">
      <c r="A887" s="397" t="s">
        <v>726</v>
      </c>
      <c r="B887" s="423">
        <v>33</v>
      </c>
      <c r="C887" s="397" t="s">
        <v>727</v>
      </c>
      <c r="D887" s="397" t="s">
        <v>5816</v>
      </c>
      <c r="E887" s="56" t="s">
        <v>2939</v>
      </c>
      <c r="F887" s="56" t="s">
        <v>901</v>
      </c>
      <c r="G887" s="56">
        <v>16.8</v>
      </c>
      <c r="H887" s="56">
        <v>0</v>
      </c>
      <c r="I887" s="56" t="s">
        <v>6476</v>
      </c>
      <c r="J887" s="56" t="s">
        <v>38</v>
      </c>
    </row>
    <row r="888" spans="1:10" ht="12.75" customHeight="1" x14ac:dyDescent="0.3">
      <c r="A888" s="397" t="s">
        <v>6814</v>
      </c>
      <c r="B888" s="423">
        <v>1</v>
      </c>
      <c r="C888" s="397" t="s">
        <v>6953</v>
      </c>
      <c r="D888" s="397" t="s">
        <v>6954</v>
      </c>
      <c r="E888" s="56" t="s">
        <v>941</v>
      </c>
      <c r="F888" s="56" t="s">
        <v>900</v>
      </c>
      <c r="G888" s="56">
        <v>19.5</v>
      </c>
      <c r="H888" s="56">
        <v>0</v>
      </c>
      <c r="I888" s="56" t="s">
        <v>6476</v>
      </c>
      <c r="J888" s="56" t="s">
        <v>38</v>
      </c>
    </row>
    <row r="889" spans="1:10" ht="12.75" customHeight="1" x14ac:dyDescent="0.3">
      <c r="A889" s="397" t="s">
        <v>6814</v>
      </c>
      <c r="B889" s="423">
        <v>2</v>
      </c>
      <c r="C889" s="397" t="s">
        <v>6953</v>
      </c>
      <c r="D889" s="397" t="s">
        <v>6955</v>
      </c>
      <c r="E889" s="56" t="s">
        <v>942</v>
      </c>
      <c r="F889" s="56" t="s">
        <v>900</v>
      </c>
      <c r="G889" s="56">
        <v>31</v>
      </c>
      <c r="H889" s="56">
        <v>0</v>
      </c>
      <c r="I889" s="56" t="s">
        <v>6476</v>
      </c>
      <c r="J889" s="56" t="s">
        <v>38</v>
      </c>
    </row>
    <row r="890" spans="1:10" ht="12.75" customHeight="1" x14ac:dyDescent="0.3">
      <c r="A890" s="397" t="s">
        <v>6814</v>
      </c>
      <c r="B890" s="423">
        <v>3</v>
      </c>
      <c r="C890" s="397" t="s">
        <v>6953</v>
      </c>
      <c r="D890" s="397" t="s">
        <v>6956</v>
      </c>
      <c r="E890" s="56" t="s">
        <v>943</v>
      </c>
      <c r="F890" s="56" t="s">
        <v>900</v>
      </c>
      <c r="G890" s="56">
        <v>51</v>
      </c>
      <c r="H890" s="56">
        <v>0</v>
      </c>
      <c r="I890" s="56" t="s">
        <v>6476</v>
      </c>
      <c r="J890" s="56" t="s">
        <v>38</v>
      </c>
    </row>
    <row r="891" spans="1:10" ht="12.75" customHeight="1" x14ac:dyDescent="0.3">
      <c r="A891" s="397" t="s">
        <v>6814</v>
      </c>
      <c r="B891" s="423">
        <v>4</v>
      </c>
      <c r="C891" s="397" t="s">
        <v>6953</v>
      </c>
      <c r="D891" s="397" t="s">
        <v>6957</v>
      </c>
      <c r="E891" s="56" t="s">
        <v>2090</v>
      </c>
      <c r="F891" s="56" t="s">
        <v>900</v>
      </c>
      <c r="G891" s="56">
        <v>52</v>
      </c>
      <c r="H891" s="56">
        <v>0</v>
      </c>
      <c r="I891" s="56" t="s">
        <v>6476</v>
      </c>
      <c r="J891" s="56" t="s">
        <v>38</v>
      </c>
    </row>
    <row r="892" spans="1:10" ht="12.75" customHeight="1" x14ac:dyDescent="0.3">
      <c r="A892" s="397" t="s">
        <v>6814</v>
      </c>
      <c r="B892" s="423">
        <v>5</v>
      </c>
      <c r="C892" s="397" t="s">
        <v>6953</v>
      </c>
      <c r="D892" s="397" t="s">
        <v>6958</v>
      </c>
      <c r="E892" s="56" t="s">
        <v>944</v>
      </c>
      <c r="F892" s="56" t="s">
        <v>900</v>
      </c>
      <c r="G892" s="56">
        <v>35</v>
      </c>
      <c r="H892" s="56">
        <v>0</v>
      </c>
      <c r="I892" s="56" t="s">
        <v>6476</v>
      </c>
      <c r="J892" s="56" t="s">
        <v>38</v>
      </c>
    </row>
    <row r="893" spans="1:10" ht="12.75" customHeight="1" x14ac:dyDescent="0.3">
      <c r="A893" s="397" t="s">
        <v>6814</v>
      </c>
      <c r="B893" s="423">
        <v>6</v>
      </c>
      <c r="C893" s="397" t="s">
        <v>6953</v>
      </c>
      <c r="D893" s="397" t="s">
        <v>6959</v>
      </c>
      <c r="E893" s="56" t="s">
        <v>945</v>
      </c>
      <c r="F893" s="56" t="s">
        <v>900</v>
      </c>
      <c r="G893" s="56">
        <v>49</v>
      </c>
      <c r="H893" s="56">
        <v>0</v>
      </c>
      <c r="I893" s="56" t="s">
        <v>6476</v>
      </c>
      <c r="J893" s="56" t="s">
        <v>38</v>
      </c>
    </row>
    <row r="894" spans="1:10" ht="12.75" customHeight="1" x14ac:dyDescent="0.3">
      <c r="A894" s="397" t="s">
        <v>6814</v>
      </c>
      <c r="B894" s="423">
        <v>7</v>
      </c>
      <c r="C894" s="397" t="s">
        <v>6953</v>
      </c>
      <c r="D894" s="397" t="s">
        <v>6960</v>
      </c>
      <c r="E894" s="56" t="s">
        <v>2091</v>
      </c>
      <c r="F894" s="56" t="s">
        <v>900</v>
      </c>
      <c r="G894" s="56">
        <v>41</v>
      </c>
      <c r="H894" s="56">
        <v>0</v>
      </c>
      <c r="I894" s="56" t="s">
        <v>6476</v>
      </c>
      <c r="J894" s="56" t="s">
        <v>38</v>
      </c>
    </row>
    <row r="895" spans="1:10" ht="12.75" customHeight="1" x14ac:dyDescent="0.3">
      <c r="A895" s="397" t="s">
        <v>6814</v>
      </c>
      <c r="B895" s="423">
        <v>8</v>
      </c>
      <c r="C895" s="397" t="s">
        <v>6953</v>
      </c>
      <c r="D895" s="397" t="s">
        <v>6961</v>
      </c>
      <c r="E895" s="56" t="s">
        <v>946</v>
      </c>
      <c r="F895" s="56" t="s">
        <v>900</v>
      </c>
      <c r="G895" s="56">
        <v>35</v>
      </c>
      <c r="H895" s="56">
        <v>0</v>
      </c>
      <c r="I895" s="56" t="s">
        <v>6476</v>
      </c>
      <c r="J895" s="56" t="s">
        <v>38</v>
      </c>
    </row>
    <row r="896" spans="1:10" ht="12.75" customHeight="1" x14ac:dyDescent="0.3">
      <c r="A896" s="397" t="s">
        <v>6814</v>
      </c>
      <c r="B896" s="423">
        <v>9</v>
      </c>
      <c r="C896" s="397" t="s">
        <v>6953</v>
      </c>
      <c r="D896" s="397" t="s">
        <v>6962</v>
      </c>
      <c r="E896" s="56" t="s">
        <v>947</v>
      </c>
      <c r="F896" s="56" t="s">
        <v>900</v>
      </c>
      <c r="G896" s="56">
        <v>25</v>
      </c>
      <c r="H896" s="56">
        <v>0</v>
      </c>
      <c r="I896" s="56" t="s">
        <v>6476</v>
      </c>
      <c r="J896" s="56" t="s">
        <v>38</v>
      </c>
    </row>
    <row r="897" spans="1:10" ht="12.75" customHeight="1" x14ac:dyDescent="0.3">
      <c r="A897" s="397" t="s">
        <v>6814</v>
      </c>
      <c r="B897" s="423">
        <v>10</v>
      </c>
      <c r="C897" s="397" t="s">
        <v>6953</v>
      </c>
      <c r="D897" s="397" t="s">
        <v>6963</v>
      </c>
      <c r="E897" s="56" t="s">
        <v>948</v>
      </c>
      <c r="F897" s="56" t="s">
        <v>900</v>
      </c>
      <c r="G897" s="56">
        <v>39</v>
      </c>
      <c r="H897" s="56">
        <v>0</v>
      </c>
      <c r="I897" s="56" t="s">
        <v>6476</v>
      </c>
      <c r="J897" s="56" t="s">
        <v>38</v>
      </c>
    </row>
    <row r="898" spans="1:10" ht="12.75" customHeight="1" x14ac:dyDescent="0.3">
      <c r="A898" s="397" t="s">
        <v>6814</v>
      </c>
      <c r="B898" s="423">
        <v>11</v>
      </c>
      <c r="C898" s="397" t="s">
        <v>6953</v>
      </c>
      <c r="D898" s="397" t="s">
        <v>6964</v>
      </c>
      <c r="E898" s="56" t="s">
        <v>949</v>
      </c>
      <c r="F898" s="56" t="s">
        <v>900</v>
      </c>
      <c r="G898" s="56">
        <v>49</v>
      </c>
      <c r="H898" s="56">
        <v>0</v>
      </c>
      <c r="I898" s="56" t="s">
        <v>6476</v>
      </c>
      <c r="J898" s="56" t="s">
        <v>38</v>
      </c>
    </row>
    <row r="899" spans="1:10" ht="12.75" customHeight="1" x14ac:dyDescent="0.3">
      <c r="A899" s="397" t="s">
        <v>6814</v>
      </c>
      <c r="B899" s="423">
        <v>12</v>
      </c>
      <c r="C899" s="397" t="s">
        <v>6953</v>
      </c>
      <c r="D899" s="397" t="s">
        <v>6965</v>
      </c>
      <c r="E899" s="56" t="s">
        <v>950</v>
      </c>
      <c r="F899" s="56" t="s">
        <v>900</v>
      </c>
      <c r="G899" s="56">
        <v>39</v>
      </c>
      <c r="H899" s="56">
        <v>0</v>
      </c>
      <c r="I899" s="56" t="s">
        <v>6476</v>
      </c>
      <c r="J899" s="56" t="s">
        <v>38</v>
      </c>
    </row>
    <row r="900" spans="1:10" ht="12.75" customHeight="1" x14ac:dyDescent="0.3">
      <c r="A900" s="397" t="s">
        <v>6814</v>
      </c>
      <c r="B900" s="423">
        <v>13</v>
      </c>
      <c r="C900" s="397" t="s">
        <v>6953</v>
      </c>
      <c r="D900" s="397" t="s">
        <v>6966</v>
      </c>
      <c r="E900" s="56" t="s">
        <v>2727</v>
      </c>
      <c r="F900" s="56" t="s">
        <v>900</v>
      </c>
      <c r="G900" s="56">
        <v>35</v>
      </c>
      <c r="H900" s="56">
        <v>0</v>
      </c>
      <c r="I900" s="56" t="s">
        <v>6476</v>
      </c>
      <c r="J900" s="56" t="s">
        <v>38</v>
      </c>
    </row>
    <row r="901" spans="1:10" ht="12.75" customHeight="1" x14ac:dyDescent="0.3">
      <c r="A901" s="397" t="s">
        <v>6814</v>
      </c>
      <c r="B901" s="423">
        <v>14</v>
      </c>
      <c r="C901" s="397" t="s">
        <v>6953</v>
      </c>
      <c r="D901" s="397" t="s">
        <v>6967</v>
      </c>
      <c r="E901" s="56" t="s">
        <v>2728</v>
      </c>
      <c r="F901" s="56" t="s">
        <v>900</v>
      </c>
      <c r="G901" s="56">
        <v>45</v>
      </c>
      <c r="H901" s="56">
        <v>0</v>
      </c>
      <c r="I901" s="56" t="s">
        <v>6476</v>
      </c>
      <c r="J901" s="56" t="s">
        <v>38</v>
      </c>
    </row>
    <row r="902" spans="1:10" ht="12.75" customHeight="1" x14ac:dyDescent="0.3">
      <c r="A902" s="397" t="s">
        <v>6814</v>
      </c>
      <c r="B902" s="423">
        <v>15</v>
      </c>
      <c r="C902" s="397" t="s">
        <v>6953</v>
      </c>
      <c r="D902" s="397" t="s">
        <v>6968</v>
      </c>
      <c r="E902" s="56" t="s">
        <v>2729</v>
      </c>
      <c r="F902" s="56" t="s">
        <v>900</v>
      </c>
      <c r="G902" s="56">
        <v>32</v>
      </c>
      <c r="H902" s="56">
        <v>0</v>
      </c>
      <c r="I902" s="56" t="s">
        <v>6476</v>
      </c>
      <c r="J902" s="56" t="s">
        <v>38</v>
      </c>
    </row>
    <row r="903" spans="1:10" ht="12.75" customHeight="1" x14ac:dyDescent="0.3">
      <c r="A903" s="397" t="s">
        <v>6814</v>
      </c>
      <c r="B903" s="423">
        <v>16</v>
      </c>
      <c r="C903" s="397" t="s">
        <v>6953</v>
      </c>
      <c r="D903" s="397" t="s">
        <v>6969</v>
      </c>
      <c r="E903" s="56" t="s">
        <v>2730</v>
      </c>
      <c r="F903" s="56" t="s">
        <v>900</v>
      </c>
      <c r="G903" s="56">
        <v>32</v>
      </c>
      <c r="H903" s="56">
        <v>0</v>
      </c>
      <c r="I903" s="56" t="s">
        <v>6476</v>
      </c>
      <c r="J903" s="56" t="s">
        <v>38</v>
      </c>
    </row>
    <row r="904" spans="1:10" ht="12.75" customHeight="1" x14ac:dyDescent="0.3">
      <c r="A904" s="397" t="s">
        <v>6814</v>
      </c>
      <c r="B904" s="423">
        <v>17</v>
      </c>
      <c r="C904" s="397" t="s">
        <v>6953</v>
      </c>
      <c r="D904" s="397" t="s">
        <v>6970</v>
      </c>
      <c r="E904" s="56" t="s">
        <v>2731</v>
      </c>
      <c r="F904" s="56" t="s">
        <v>900</v>
      </c>
      <c r="G904" s="56">
        <v>37</v>
      </c>
      <c r="H904" s="56">
        <v>0</v>
      </c>
      <c r="I904" s="56" t="s">
        <v>6476</v>
      </c>
      <c r="J904" s="56" t="s">
        <v>38</v>
      </c>
    </row>
    <row r="905" spans="1:10" ht="12.75" customHeight="1" x14ac:dyDescent="0.3">
      <c r="A905" s="397" t="s">
        <v>6814</v>
      </c>
      <c r="B905" s="423">
        <v>18</v>
      </c>
      <c r="C905" s="397" t="s">
        <v>6953</v>
      </c>
      <c r="D905" s="397" t="s">
        <v>6971</v>
      </c>
      <c r="E905" s="56" t="s">
        <v>2732</v>
      </c>
      <c r="F905" s="56" t="s">
        <v>900</v>
      </c>
      <c r="G905" s="56">
        <v>40.5</v>
      </c>
      <c r="H905" s="56">
        <v>0</v>
      </c>
      <c r="I905" s="56" t="s">
        <v>6476</v>
      </c>
      <c r="J905" s="56" t="s">
        <v>38</v>
      </c>
    </row>
    <row r="906" spans="1:10" ht="12.75" customHeight="1" x14ac:dyDescent="0.3">
      <c r="A906" s="397" t="s">
        <v>6814</v>
      </c>
      <c r="B906" s="423">
        <v>19</v>
      </c>
      <c r="C906" s="397" t="s">
        <v>6953</v>
      </c>
      <c r="D906" s="397" t="s">
        <v>6972</v>
      </c>
      <c r="E906" s="56" t="s">
        <v>1010</v>
      </c>
      <c r="F906" s="56" t="s">
        <v>900</v>
      </c>
      <c r="G906" s="56">
        <v>32</v>
      </c>
      <c r="H906" s="56">
        <v>0</v>
      </c>
      <c r="I906" s="56" t="s">
        <v>6476</v>
      </c>
      <c r="J906" s="56" t="s">
        <v>38</v>
      </c>
    </row>
    <row r="907" spans="1:10" ht="12.75" customHeight="1" x14ac:dyDescent="0.3">
      <c r="A907" s="397" t="s">
        <v>6814</v>
      </c>
      <c r="B907" s="423">
        <v>20</v>
      </c>
      <c r="C907" s="397" t="s">
        <v>6953</v>
      </c>
      <c r="D907" s="397" t="s">
        <v>6973</v>
      </c>
      <c r="E907" s="56" t="s">
        <v>2733</v>
      </c>
      <c r="F907" s="56" t="s">
        <v>900</v>
      </c>
      <c r="G907" s="56">
        <v>32</v>
      </c>
      <c r="H907" s="56">
        <v>0</v>
      </c>
      <c r="I907" s="56" t="s">
        <v>6476</v>
      </c>
      <c r="J907" s="56" t="s">
        <v>38</v>
      </c>
    </row>
    <row r="908" spans="1:10" ht="12.75" customHeight="1" x14ac:dyDescent="0.3">
      <c r="A908" s="397" t="s">
        <v>6814</v>
      </c>
      <c r="B908" s="423">
        <v>21</v>
      </c>
      <c r="C908" s="397" t="s">
        <v>6953</v>
      </c>
      <c r="D908" s="397" t="s">
        <v>6974</v>
      </c>
      <c r="E908" s="56" t="s">
        <v>2734</v>
      </c>
      <c r="F908" s="56" t="s">
        <v>900</v>
      </c>
      <c r="G908" s="56">
        <v>53</v>
      </c>
      <c r="H908" s="56">
        <v>0</v>
      </c>
      <c r="I908" s="56" t="s">
        <v>6476</v>
      </c>
      <c r="J908" s="56" t="s">
        <v>38</v>
      </c>
    </row>
    <row r="909" spans="1:10" ht="12.75" customHeight="1" x14ac:dyDescent="0.3">
      <c r="A909" s="397" t="s">
        <v>6814</v>
      </c>
      <c r="B909" s="423">
        <v>22</v>
      </c>
      <c r="C909" s="397" t="s">
        <v>6953</v>
      </c>
      <c r="D909" s="397" t="s">
        <v>6975</v>
      </c>
      <c r="E909" s="56" t="s">
        <v>2735</v>
      </c>
      <c r="F909" s="56" t="s">
        <v>900</v>
      </c>
      <c r="G909" s="56">
        <v>45</v>
      </c>
      <c r="H909" s="56">
        <v>0</v>
      </c>
      <c r="I909" s="56" t="s">
        <v>6476</v>
      </c>
      <c r="J909" s="56" t="s">
        <v>38</v>
      </c>
    </row>
    <row r="910" spans="1:10" ht="12.75" customHeight="1" x14ac:dyDescent="0.3">
      <c r="A910" s="397" t="s">
        <v>6814</v>
      </c>
      <c r="B910" s="423">
        <v>23</v>
      </c>
      <c r="C910" s="397" t="s">
        <v>6953</v>
      </c>
      <c r="D910" s="397" t="s">
        <v>6976</v>
      </c>
      <c r="E910" s="56" t="s">
        <v>1986</v>
      </c>
      <c r="F910" s="56" t="s">
        <v>900</v>
      </c>
      <c r="G910" s="56">
        <v>45</v>
      </c>
      <c r="H910" s="56">
        <v>0</v>
      </c>
      <c r="I910" s="56" t="s">
        <v>6476</v>
      </c>
      <c r="J910" s="56" t="s">
        <v>38</v>
      </c>
    </row>
    <row r="911" spans="1:10" ht="12.75" customHeight="1" x14ac:dyDescent="0.3">
      <c r="A911" s="397" t="s">
        <v>6814</v>
      </c>
      <c r="B911" s="423">
        <v>24</v>
      </c>
      <c r="C911" s="397" t="s">
        <v>6953</v>
      </c>
      <c r="D911" s="397" t="s">
        <v>6977</v>
      </c>
      <c r="E911" s="56" t="s">
        <v>1993</v>
      </c>
      <c r="F911" s="56" t="s">
        <v>900</v>
      </c>
      <c r="G911" s="56">
        <v>35</v>
      </c>
      <c r="H911" s="56">
        <v>0</v>
      </c>
      <c r="I911" s="56" t="s">
        <v>6476</v>
      </c>
      <c r="J911" s="56" t="s">
        <v>38</v>
      </c>
    </row>
    <row r="912" spans="1:10" ht="12.75" customHeight="1" x14ac:dyDescent="0.3">
      <c r="A912" s="397" t="s">
        <v>347</v>
      </c>
      <c r="B912" s="423">
        <v>1</v>
      </c>
      <c r="C912" s="397" t="s">
        <v>348</v>
      </c>
      <c r="D912" s="397" t="s">
        <v>6397</v>
      </c>
      <c r="E912" s="56" t="s">
        <v>3397</v>
      </c>
      <c r="F912" s="56" t="s">
        <v>900</v>
      </c>
      <c r="G912" s="56">
        <v>15</v>
      </c>
      <c r="H912" s="56">
        <v>3</v>
      </c>
      <c r="I912" s="56" t="s">
        <v>6476</v>
      </c>
      <c r="J912" s="56" t="s">
        <v>38</v>
      </c>
    </row>
    <row r="913" spans="1:10" ht="12.75" customHeight="1" x14ac:dyDescent="0.3">
      <c r="A913" s="397" t="s">
        <v>347</v>
      </c>
      <c r="B913" s="423">
        <v>2</v>
      </c>
      <c r="C913" s="397" t="s">
        <v>348</v>
      </c>
      <c r="D913" s="397" t="s">
        <v>6398</v>
      </c>
      <c r="E913" s="56" t="s">
        <v>3398</v>
      </c>
      <c r="F913" s="56" t="s">
        <v>900</v>
      </c>
      <c r="G913" s="56">
        <v>35</v>
      </c>
      <c r="H913" s="56">
        <v>0</v>
      </c>
      <c r="I913" s="56" t="s">
        <v>6476</v>
      </c>
      <c r="J913" s="56" t="s">
        <v>38</v>
      </c>
    </row>
    <row r="914" spans="1:10" ht="12.75" customHeight="1" x14ac:dyDescent="0.3">
      <c r="A914" s="397" t="s">
        <v>347</v>
      </c>
      <c r="B914" s="423">
        <v>3</v>
      </c>
      <c r="C914" s="397" t="s">
        <v>348</v>
      </c>
      <c r="D914" s="397" t="s">
        <v>6399</v>
      </c>
      <c r="E914" s="56" t="s">
        <v>3399</v>
      </c>
      <c r="F914" s="56" t="s">
        <v>900</v>
      </c>
      <c r="G914" s="56">
        <v>56</v>
      </c>
      <c r="H914" s="56">
        <v>0</v>
      </c>
      <c r="I914" s="56" t="s">
        <v>6476</v>
      </c>
      <c r="J914" s="56" t="s">
        <v>38</v>
      </c>
    </row>
    <row r="915" spans="1:10" ht="12.75" customHeight="1" x14ac:dyDescent="0.3">
      <c r="A915" s="397" t="s">
        <v>347</v>
      </c>
      <c r="B915" s="423">
        <v>4</v>
      </c>
      <c r="C915" s="397" t="s">
        <v>348</v>
      </c>
      <c r="D915" s="397" t="s">
        <v>6400</v>
      </c>
      <c r="E915" s="56" t="s">
        <v>2264</v>
      </c>
      <c r="F915" s="56" t="s">
        <v>900</v>
      </c>
      <c r="G915" s="56">
        <v>47</v>
      </c>
      <c r="H915" s="56">
        <v>0</v>
      </c>
      <c r="I915" s="56" t="s">
        <v>6476</v>
      </c>
      <c r="J915" s="56" t="s">
        <v>38</v>
      </c>
    </row>
    <row r="916" spans="1:10" ht="12.75" customHeight="1" x14ac:dyDescent="0.3">
      <c r="A916" s="397" t="s">
        <v>347</v>
      </c>
      <c r="B916" s="423">
        <v>5</v>
      </c>
      <c r="C916" s="397" t="s">
        <v>348</v>
      </c>
      <c r="D916" s="397" t="s">
        <v>6401</v>
      </c>
      <c r="E916" s="56" t="s">
        <v>3400</v>
      </c>
      <c r="F916" s="56" t="s">
        <v>900</v>
      </c>
      <c r="G916" s="56">
        <v>15</v>
      </c>
      <c r="H916" s="56">
        <v>0</v>
      </c>
      <c r="I916" s="56" t="s">
        <v>6476</v>
      </c>
      <c r="J916" s="56" t="s">
        <v>38</v>
      </c>
    </row>
    <row r="917" spans="1:10" ht="12.75" customHeight="1" x14ac:dyDescent="0.3">
      <c r="A917" s="397" t="s">
        <v>347</v>
      </c>
      <c r="B917" s="423">
        <v>6</v>
      </c>
      <c r="C917" s="397" t="s">
        <v>348</v>
      </c>
      <c r="D917" s="397" t="s">
        <v>6402</v>
      </c>
      <c r="E917" s="56" t="s">
        <v>3401</v>
      </c>
      <c r="F917" s="56" t="s">
        <v>900</v>
      </c>
      <c r="G917" s="56">
        <v>15</v>
      </c>
      <c r="H917" s="56">
        <v>0</v>
      </c>
      <c r="I917" s="56" t="s">
        <v>6476</v>
      </c>
      <c r="J917" s="56" t="s">
        <v>38</v>
      </c>
    </row>
    <row r="918" spans="1:10" ht="12.75" customHeight="1" x14ac:dyDescent="0.3">
      <c r="A918" s="397" t="s">
        <v>347</v>
      </c>
      <c r="B918" s="423">
        <v>7</v>
      </c>
      <c r="C918" s="397" t="s">
        <v>348</v>
      </c>
      <c r="D918" s="397" t="s">
        <v>6403</v>
      </c>
      <c r="E918" s="56" t="s">
        <v>3402</v>
      </c>
      <c r="F918" s="56" t="s">
        <v>900</v>
      </c>
      <c r="G918" s="56">
        <v>30</v>
      </c>
      <c r="H918" s="56">
        <v>0</v>
      </c>
      <c r="I918" s="56" t="s">
        <v>6476</v>
      </c>
      <c r="J918" s="56" t="s">
        <v>38</v>
      </c>
    </row>
    <row r="919" spans="1:10" ht="12.75" customHeight="1" x14ac:dyDescent="0.3">
      <c r="A919" s="397" t="s">
        <v>347</v>
      </c>
      <c r="B919" s="423">
        <v>8</v>
      </c>
      <c r="C919" s="397" t="s">
        <v>348</v>
      </c>
      <c r="D919" s="397" t="s">
        <v>6404</v>
      </c>
      <c r="E919" s="56" t="s">
        <v>6405</v>
      </c>
      <c r="F919" s="56" t="s">
        <v>900</v>
      </c>
      <c r="G919" s="56">
        <v>24</v>
      </c>
      <c r="H919" s="56">
        <v>6</v>
      </c>
      <c r="I919" s="56" t="s">
        <v>6476</v>
      </c>
      <c r="J919" s="56" t="s">
        <v>38</v>
      </c>
    </row>
    <row r="920" spans="1:10" ht="12.75" customHeight="1" x14ac:dyDescent="0.3">
      <c r="A920" s="397" t="s">
        <v>347</v>
      </c>
      <c r="B920" s="423">
        <v>9</v>
      </c>
      <c r="C920" s="397" t="s">
        <v>348</v>
      </c>
      <c r="D920" s="397" t="s">
        <v>6406</v>
      </c>
      <c r="E920" s="56" t="s">
        <v>3403</v>
      </c>
      <c r="F920" s="56" t="s">
        <v>900</v>
      </c>
      <c r="G920" s="56">
        <v>15</v>
      </c>
      <c r="H920" s="56">
        <v>0</v>
      </c>
      <c r="I920" s="56" t="s">
        <v>6476</v>
      </c>
      <c r="J920" s="56" t="s">
        <v>38</v>
      </c>
    </row>
    <row r="921" spans="1:10" ht="12.75" customHeight="1" x14ac:dyDescent="0.3">
      <c r="A921" s="397" t="s">
        <v>347</v>
      </c>
      <c r="B921" s="423">
        <v>10</v>
      </c>
      <c r="C921" s="397" t="s">
        <v>348</v>
      </c>
      <c r="D921" s="397" t="s">
        <v>6407</v>
      </c>
      <c r="E921" s="56" t="s">
        <v>3404</v>
      </c>
      <c r="F921" s="56" t="s">
        <v>900</v>
      </c>
      <c r="G921" s="56">
        <v>24</v>
      </c>
      <c r="H921" s="56">
        <v>0</v>
      </c>
      <c r="I921" s="56" t="s">
        <v>6476</v>
      </c>
      <c r="J921" s="56" t="s">
        <v>38</v>
      </c>
    </row>
    <row r="922" spans="1:10" ht="12.75" customHeight="1" x14ac:dyDescent="0.3">
      <c r="A922" s="397" t="s">
        <v>347</v>
      </c>
      <c r="B922" s="423">
        <v>11</v>
      </c>
      <c r="C922" s="397" t="s">
        <v>348</v>
      </c>
      <c r="D922" s="397" t="s">
        <v>6408</v>
      </c>
      <c r="E922" s="56" t="s">
        <v>3405</v>
      </c>
      <c r="F922" s="56" t="s">
        <v>900</v>
      </c>
      <c r="G922" s="56">
        <v>24</v>
      </c>
      <c r="H922" s="56">
        <v>0</v>
      </c>
      <c r="I922" s="56" t="s">
        <v>6476</v>
      </c>
      <c r="J922" s="56" t="s">
        <v>38</v>
      </c>
    </row>
    <row r="923" spans="1:10" ht="12.75" customHeight="1" x14ac:dyDescent="0.3">
      <c r="A923" s="397" t="s">
        <v>347</v>
      </c>
      <c r="B923" s="423">
        <v>12</v>
      </c>
      <c r="C923" s="397" t="s">
        <v>348</v>
      </c>
      <c r="D923" s="397" t="s">
        <v>6409</v>
      </c>
      <c r="E923" s="56" t="s">
        <v>3406</v>
      </c>
      <c r="F923" s="56" t="s">
        <v>900</v>
      </c>
      <c r="G923" s="56">
        <v>15</v>
      </c>
      <c r="H923" s="56">
        <v>0</v>
      </c>
      <c r="I923" s="56" t="s">
        <v>6476</v>
      </c>
      <c r="J923" s="56" t="s">
        <v>38</v>
      </c>
    </row>
    <row r="924" spans="1:10" ht="12.75" customHeight="1" x14ac:dyDescent="0.3">
      <c r="A924" s="397" t="s">
        <v>347</v>
      </c>
      <c r="B924" s="423">
        <v>13</v>
      </c>
      <c r="C924" s="397" t="s">
        <v>348</v>
      </c>
      <c r="D924" s="397" t="s">
        <v>6410</v>
      </c>
      <c r="E924" s="56" t="s">
        <v>3407</v>
      </c>
      <c r="F924" s="56" t="s">
        <v>900</v>
      </c>
      <c r="G924" s="56">
        <v>30</v>
      </c>
      <c r="H924" s="56">
        <v>0</v>
      </c>
      <c r="I924" s="56" t="s">
        <v>6476</v>
      </c>
      <c r="J924" s="56" t="s">
        <v>38</v>
      </c>
    </row>
    <row r="925" spans="1:10" ht="12.75" customHeight="1" x14ac:dyDescent="0.3">
      <c r="A925" s="397" t="s">
        <v>347</v>
      </c>
      <c r="B925" s="423">
        <v>14</v>
      </c>
      <c r="C925" s="397" t="s">
        <v>348</v>
      </c>
      <c r="D925" s="397" t="s">
        <v>6411</v>
      </c>
      <c r="E925" s="56" t="s">
        <v>3408</v>
      </c>
      <c r="F925" s="56" t="s">
        <v>900</v>
      </c>
      <c r="G925" s="56">
        <v>35</v>
      </c>
      <c r="H925" s="56">
        <v>0</v>
      </c>
      <c r="I925" s="56" t="s">
        <v>6476</v>
      </c>
      <c r="J925" s="56" t="s">
        <v>38</v>
      </c>
    </row>
    <row r="926" spans="1:10" ht="12.75" customHeight="1" x14ac:dyDescent="0.3">
      <c r="A926" s="397" t="s">
        <v>347</v>
      </c>
      <c r="B926" s="423">
        <v>15</v>
      </c>
      <c r="C926" s="397" t="s">
        <v>348</v>
      </c>
      <c r="D926" s="397" t="s">
        <v>6412</v>
      </c>
      <c r="E926" s="56" t="s">
        <v>3409</v>
      </c>
      <c r="F926" s="56" t="s">
        <v>900</v>
      </c>
      <c r="G926" s="56">
        <v>35</v>
      </c>
      <c r="H926" s="56">
        <v>0</v>
      </c>
      <c r="I926" s="56" t="s">
        <v>6476</v>
      </c>
      <c r="J926" s="56" t="s">
        <v>38</v>
      </c>
    </row>
    <row r="927" spans="1:10" ht="12.75" customHeight="1" x14ac:dyDescent="0.3">
      <c r="A927" s="397" t="s">
        <v>347</v>
      </c>
      <c r="B927" s="423">
        <v>16</v>
      </c>
      <c r="C927" s="397" t="s">
        <v>348</v>
      </c>
      <c r="D927" s="397" t="s">
        <v>6413</v>
      </c>
      <c r="E927" s="56" t="s">
        <v>3410</v>
      </c>
      <c r="F927" s="56" t="s">
        <v>900</v>
      </c>
      <c r="G927" s="56">
        <v>15</v>
      </c>
      <c r="H927" s="56">
        <v>0</v>
      </c>
      <c r="I927" s="56" t="s">
        <v>6476</v>
      </c>
      <c r="J927" s="56" t="s">
        <v>38</v>
      </c>
    </row>
    <row r="928" spans="1:10" ht="12.75" customHeight="1" x14ac:dyDescent="0.3">
      <c r="A928" s="397" t="s">
        <v>199</v>
      </c>
      <c r="B928" s="423">
        <v>1</v>
      </c>
      <c r="C928" s="397" t="s">
        <v>200</v>
      </c>
      <c r="D928" s="397" t="s">
        <v>4359</v>
      </c>
      <c r="E928" s="56" t="s">
        <v>6978</v>
      </c>
      <c r="F928" s="56" t="s">
        <v>900</v>
      </c>
      <c r="G928" s="56">
        <v>39</v>
      </c>
      <c r="H928" s="56">
        <v>0</v>
      </c>
      <c r="I928" s="56" t="s">
        <v>811</v>
      </c>
      <c r="J928" s="56" t="s">
        <v>38</v>
      </c>
    </row>
    <row r="929" spans="1:10" ht="12.75" customHeight="1" x14ac:dyDescent="0.3">
      <c r="A929" s="397" t="s">
        <v>199</v>
      </c>
      <c r="B929" s="423">
        <v>2</v>
      </c>
      <c r="C929" s="397" t="s">
        <v>200</v>
      </c>
      <c r="D929" s="397" t="s">
        <v>4360</v>
      </c>
      <c r="E929" s="56" t="s">
        <v>6979</v>
      </c>
      <c r="F929" s="56" t="s">
        <v>900</v>
      </c>
      <c r="G929" s="56">
        <v>45</v>
      </c>
      <c r="H929" s="56">
        <v>0</v>
      </c>
      <c r="I929" s="56" t="s">
        <v>811</v>
      </c>
      <c r="J929" s="56" t="s">
        <v>38</v>
      </c>
    </row>
    <row r="930" spans="1:10" ht="12.75" customHeight="1" x14ac:dyDescent="0.3">
      <c r="A930" s="397" t="s">
        <v>199</v>
      </c>
      <c r="B930" s="423">
        <v>3</v>
      </c>
      <c r="C930" s="397" t="s">
        <v>200</v>
      </c>
      <c r="D930" s="397" t="s">
        <v>4361</v>
      </c>
      <c r="E930" s="56" t="s">
        <v>6980</v>
      </c>
      <c r="F930" s="56" t="s">
        <v>900</v>
      </c>
      <c r="G930" s="56">
        <v>45</v>
      </c>
      <c r="H930" s="56">
        <v>0</v>
      </c>
      <c r="I930" s="56" t="s">
        <v>811</v>
      </c>
      <c r="J930" s="56" t="s">
        <v>38</v>
      </c>
    </row>
    <row r="931" spans="1:10" ht="12.75" customHeight="1" x14ac:dyDescent="0.3">
      <c r="A931" s="397" t="s">
        <v>199</v>
      </c>
      <c r="B931" s="423">
        <v>4</v>
      </c>
      <c r="C931" s="397" t="s">
        <v>200</v>
      </c>
      <c r="D931" s="397" t="s">
        <v>4362</v>
      </c>
      <c r="E931" s="56" t="s">
        <v>200</v>
      </c>
      <c r="F931" s="56" t="s">
        <v>900</v>
      </c>
      <c r="G931" s="56">
        <v>45</v>
      </c>
      <c r="H931" s="56">
        <v>0</v>
      </c>
      <c r="I931" s="56" t="s">
        <v>811</v>
      </c>
      <c r="J931" s="56" t="s">
        <v>38</v>
      </c>
    </row>
    <row r="932" spans="1:10" ht="12.75" customHeight="1" x14ac:dyDescent="0.3">
      <c r="A932" s="397" t="s">
        <v>199</v>
      </c>
      <c r="B932" s="423">
        <v>5</v>
      </c>
      <c r="C932" s="397" t="s">
        <v>200</v>
      </c>
      <c r="D932" s="397" t="s">
        <v>4363</v>
      </c>
      <c r="E932" s="56" t="s">
        <v>6981</v>
      </c>
      <c r="F932" s="56" t="s">
        <v>900</v>
      </c>
      <c r="G932" s="56">
        <v>45</v>
      </c>
      <c r="H932" s="56">
        <v>0</v>
      </c>
      <c r="I932" s="56" t="s">
        <v>811</v>
      </c>
      <c r="J932" s="56" t="s">
        <v>38</v>
      </c>
    </row>
    <row r="933" spans="1:10" ht="12.75" customHeight="1" x14ac:dyDescent="0.3">
      <c r="A933" s="397" t="s">
        <v>199</v>
      </c>
      <c r="B933" s="423">
        <v>6</v>
      </c>
      <c r="C933" s="397" t="s">
        <v>200</v>
      </c>
      <c r="D933" s="397" t="s">
        <v>4364</v>
      </c>
      <c r="E933" s="56" t="s">
        <v>6982</v>
      </c>
      <c r="F933" s="56" t="s">
        <v>900</v>
      </c>
      <c r="G933" s="56">
        <v>45</v>
      </c>
      <c r="H933" s="56">
        <v>0</v>
      </c>
      <c r="I933" s="56" t="s">
        <v>811</v>
      </c>
      <c r="J933" s="56" t="s">
        <v>38</v>
      </c>
    </row>
    <row r="934" spans="1:10" ht="12.75" customHeight="1" x14ac:dyDescent="0.3">
      <c r="A934" s="397" t="s">
        <v>199</v>
      </c>
      <c r="B934" s="423">
        <v>7</v>
      </c>
      <c r="C934" s="397" t="s">
        <v>200</v>
      </c>
      <c r="D934" s="397" t="s">
        <v>4365</v>
      </c>
      <c r="E934" s="56" t="s">
        <v>6544</v>
      </c>
      <c r="F934" s="56" t="s">
        <v>900</v>
      </c>
      <c r="G934" s="56">
        <v>45</v>
      </c>
      <c r="H934" s="56">
        <v>0</v>
      </c>
      <c r="I934" s="56" t="s">
        <v>811</v>
      </c>
      <c r="J934" s="56" t="s">
        <v>38</v>
      </c>
    </row>
    <row r="935" spans="1:10" ht="12.75" customHeight="1" x14ac:dyDescent="0.3">
      <c r="A935" s="397" t="s">
        <v>199</v>
      </c>
      <c r="B935" s="423">
        <v>8</v>
      </c>
      <c r="C935" s="397" t="s">
        <v>200</v>
      </c>
      <c r="D935" s="397" t="s">
        <v>4366</v>
      </c>
      <c r="E935" s="56" t="s">
        <v>6983</v>
      </c>
      <c r="F935" s="56" t="s">
        <v>900</v>
      </c>
      <c r="G935" s="56">
        <v>19</v>
      </c>
      <c r="H935" s="56">
        <v>0</v>
      </c>
      <c r="I935" s="56" t="s">
        <v>811</v>
      </c>
      <c r="J935" s="56" t="s">
        <v>38</v>
      </c>
    </row>
    <row r="936" spans="1:10" ht="12.75" customHeight="1" x14ac:dyDescent="0.3">
      <c r="A936" s="397" t="s">
        <v>191</v>
      </c>
      <c r="B936" s="423">
        <v>1</v>
      </c>
      <c r="C936" s="397" t="s">
        <v>192</v>
      </c>
      <c r="D936" s="397" t="s">
        <v>4091</v>
      </c>
      <c r="E936" s="56" t="s">
        <v>2044</v>
      </c>
      <c r="F936" s="56" t="s">
        <v>900</v>
      </c>
      <c r="G936" s="56">
        <v>38.5</v>
      </c>
      <c r="H936" s="56">
        <v>0</v>
      </c>
      <c r="I936" s="56" t="s">
        <v>6476</v>
      </c>
      <c r="J936" s="56" t="s">
        <v>38</v>
      </c>
    </row>
    <row r="937" spans="1:10" ht="12.75" customHeight="1" x14ac:dyDescent="0.3">
      <c r="A937" s="397" t="s">
        <v>191</v>
      </c>
      <c r="B937" s="423">
        <v>2</v>
      </c>
      <c r="C937" s="397" t="s">
        <v>192</v>
      </c>
      <c r="D937" s="397" t="s">
        <v>4092</v>
      </c>
      <c r="E937" s="56" t="s">
        <v>2045</v>
      </c>
      <c r="F937" s="56" t="s">
        <v>900</v>
      </c>
      <c r="G937" s="56">
        <v>42.5</v>
      </c>
      <c r="H937" s="56">
        <v>0</v>
      </c>
      <c r="I937" s="56" t="s">
        <v>6476</v>
      </c>
      <c r="J937" s="56" t="s">
        <v>38</v>
      </c>
    </row>
    <row r="938" spans="1:10" ht="12.75" customHeight="1" x14ac:dyDescent="0.3">
      <c r="A938" s="397" t="s">
        <v>191</v>
      </c>
      <c r="B938" s="423">
        <v>3</v>
      </c>
      <c r="C938" s="397" t="s">
        <v>192</v>
      </c>
      <c r="D938" s="397" t="s">
        <v>4093</v>
      </c>
      <c r="E938" s="56" t="s">
        <v>2046</v>
      </c>
      <c r="F938" s="56" t="s">
        <v>900</v>
      </c>
      <c r="G938" s="56">
        <v>42.5</v>
      </c>
      <c r="H938" s="56">
        <v>0</v>
      </c>
      <c r="I938" s="56" t="s">
        <v>6476</v>
      </c>
      <c r="J938" s="56" t="s">
        <v>38</v>
      </c>
    </row>
    <row r="939" spans="1:10" ht="12.75" customHeight="1" x14ac:dyDescent="0.3">
      <c r="A939" s="397" t="s">
        <v>191</v>
      </c>
      <c r="B939" s="423">
        <v>4</v>
      </c>
      <c r="C939" s="397" t="s">
        <v>192</v>
      </c>
      <c r="D939" s="397" t="s">
        <v>4094</v>
      </c>
      <c r="E939" s="56" t="s">
        <v>2047</v>
      </c>
      <c r="F939" s="56" t="s">
        <v>900</v>
      </c>
      <c r="G939" s="56">
        <v>51.5</v>
      </c>
      <c r="H939" s="56">
        <v>0</v>
      </c>
      <c r="I939" s="56" t="s">
        <v>6476</v>
      </c>
      <c r="J939" s="56" t="s">
        <v>38</v>
      </c>
    </row>
    <row r="940" spans="1:10" ht="12.75" customHeight="1" x14ac:dyDescent="0.3">
      <c r="A940" s="397" t="s">
        <v>191</v>
      </c>
      <c r="B940" s="423">
        <v>5</v>
      </c>
      <c r="C940" s="397" t="s">
        <v>192</v>
      </c>
      <c r="D940" s="397" t="s">
        <v>4095</v>
      </c>
      <c r="E940" s="56" t="s">
        <v>926</v>
      </c>
      <c r="F940" s="56" t="s">
        <v>900</v>
      </c>
      <c r="G940" s="56">
        <v>61.5</v>
      </c>
      <c r="H940" s="56">
        <v>0</v>
      </c>
      <c r="I940" s="56" t="s">
        <v>6476</v>
      </c>
      <c r="J940" s="56" t="s">
        <v>38</v>
      </c>
    </row>
    <row r="941" spans="1:10" ht="12.75" customHeight="1" x14ac:dyDescent="0.3">
      <c r="A941" s="397" t="s">
        <v>191</v>
      </c>
      <c r="B941" s="423">
        <v>6</v>
      </c>
      <c r="C941" s="397" t="s">
        <v>192</v>
      </c>
      <c r="D941" s="397" t="s">
        <v>4096</v>
      </c>
      <c r="E941" s="56" t="s">
        <v>2048</v>
      </c>
      <c r="F941" s="56" t="s">
        <v>900</v>
      </c>
      <c r="G941" s="56">
        <v>38.5</v>
      </c>
      <c r="H941" s="56">
        <v>0</v>
      </c>
      <c r="I941" s="56" t="s">
        <v>6476</v>
      </c>
      <c r="J941" s="56" t="s">
        <v>38</v>
      </c>
    </row>
    <row r="942" spans="1:10" ht="12.75" customHeight="1" x14ac:dyDescent="0.3">
      <c r="A942" s="397" t="s">
        <v>191</v>
      </c>
      <c r="B942" s="423">
        <v>7</v>
      </c>
      <c r="C942" s="397" t="s">
        <v>192</v>
      </c>
      <c r="D942" s="397" t="s">
        <v>4097</v>
      </c>
      <c r="E942" s="56" t="s">
        <v>2049</v>
      </c>
      <c r="F942" s="56" t="s">
        <v>900</v>
      </c>
      <c r="G942" s="56">
        <v>42.5</v>
      </c>
      <c r="H942" s="56">
        <v>0</v>
      </c>
      <c r="I942" s="56" t="s">
        <v>6476</v>
      </c>
      <c r="J942" s="56" t="s">
        <v>38</v>
      </c>
    </row>
    <row r="943" spans="1:10" ht="12.75" customHeight="1" x14ac:dyDescent="0.3">
      <c r="A943" s="397" t="s">
        <v>191</v>
      </c>
      <c r="B943" s="423">
        <v>8</v>
      </c>
      <c r="C943" s="397" t="s">
        <v>192</v>
      </c>
      <c r="D943" s="397" t="s">
        <v>4098</v>
      </c>
      <c r="E943" s="56" t="s">
        <v>2050</v>
      </c>
      <c r="F943" s="56" t="s">
        <v>900</v>
      </c>
      <c r="G943" s="56">
        <v>34.5</v>
      </c>
      <c r="H943" s="56">
        <v>0</v>
      </c>
      <c r="I943" s="56" t="s">
        <v>6476</v>
      </c>
      <c r="J943" s="56" t="s">
        <v>38</v>
      </c>
    </row>
    <row r="944" spans="1:10" ht="12.75" customHeight="1" x14ac:dyDescent="0.3">
      <c r="A944" s="397" t="s">
        <v>191</v>
      </c>
      <c r="B944" s="423">
        <v>9</v>
      </c>
      <c r="C944" s="397" t="s">
        <v>192</v>
      </c>
      <c r="D944" s="397" t="s">
        <v>4099</v>
      </c>
      <c r="E944" s="56" t="s">
        <v>2051</v>
      </c>
      <c r="F944" s="56" t="s">
        <v>900</v>
      </c>
      <c r="G944" s="56">
        <v>34.5</v>
      </c>
      <c r="H944" s="56">
        <v>0</v>
      </c>
      <c r="I944" s="56" t="s">
        <v>6476</v>
      </c>
      <c r="J944" s="56" t="s">
        <v>38</v>
      </c>
    </row>
    <row r="945" spans="1:10" ht="12.75" customHeight="1" x14ac:dyDescent="0.3">
      <c r="A945" s="397" t="s">
        <v>191</v>
      </c>
      <c r="B945" s="423">
        <v>10</v>
      </c>
      <c r="C945" s="397" t="s">
        <v>192</v>
      </c>
      <c r="D945" s="397" t="s">
        <v>4100</v>
      </c>
      <c r="E945" s="56" t="s">
        <v>2052</v>
      </c>
      <c r="F945" s="56" t="s">
        <v>900</v>
      </c>
      <c r="G945" s="56">
        <v>38.5</v>
      </c>
      <c r="H945" s="56">
        <v>0</v>
      </c>
      <c r="I945" s="56" t="s">
        <v>6476</v>
      </c>
      <c r="J945" s="56" t="s">
        <v>38</v>
      </c>
    </row>
    <row r="946" spans="1:10" ht="12.75" customHeight="1" x14ac:dyDescent="0.3">
      <c r="A946" s="397" t="s">
        <v>191</v>
      </c>
      <c r="B946" s="423">
        <v>11</v>
      </c>
      <c r="C946" s="397" t="s">
        <v>192</v>
      </c>
      <c r="D946" s="397" t="s">
        <v>4101</v>
      </c>
      <c r="E946" s="56" t="s">
        <v>2053</v>
      </c>
      <c r="F946" s="56" t="s">
        <v>900</v>
      </c>
      <c r="G946" s="56">
        <v>38.5</v>
      </c>
      <c r="H946" s="56">
        <v>0</v>
      </c>
      <c r="I946" s="56" t="s">
        <v>6476</v>
      </c>
      <c r="J946" s="56" t="s">
        <v>38</v>
      </c>
    </row>
    <row r="947" spans="1:10" ht="12.75" customHeight="1" x14ac:dyDescent="0.3">
      <c r="A947" s="397" t="s">
        <v>191</v>
      </c>
      <c r="B947" s="423">
        <v>12</v>
      </c>
      <c r="C947" s="397" t="s">
        <v>192</v>
      </c>
      <c r="D947" s="397" t="s">
        <v>4102</v>
      </c>
      <c r="E947" s="56" t="s">
        <v>2054</v>
      </c>
      <c r="F947" s="56" t="s">
        <v>900</v>
      </c>
      <c r="G947" s="56">
        <v>46.5</v>
      </c>
      <c r="H947" s="56">
        <v>0</v>
      </c>
      <c r="I947" s="56" t="s">
        <v>6476</v>
      </c>
      <c r="J947" s="56" t="s">
        <v>38</v>
      </c>
    </row>
    <row r="948" spans="1:10" ht="12.75" customHeight="1" x14ac:dyDescent="0.3">
      <c r="A948" s="397" t="s">
        <v>191</v>
      </c>
      <c r="B948" s="423">
        <v>13</v>
      </c>
      <c r="C948" s="397" t="s">
        <v>192</v>
      </c>
      <c r="D948" s="397" t="s">
        <v>4103</v>
      </c>
      <c r="E948" s="56" t="s">
        <v>2055</v>
      </c>
      <c r="F948" s="56" t="s">
        <v>900</v>
      </c>
      <c r="G948" s="56">
        <v>34.5</v>
      </c>
      <c r="H948" s="56">
        <v>0</v>
      </c>
      <c r="I948" s="56" t="s">
        <v>6476</v>
      </c>
      <c r="J948" s="56" t="s">
        <v>38</v>
      </c>
    </row>
    <row r="949" spans="1:10" ht="12.75" customHeight="1" x14ac:dyDescent="0.3">
      <c r="A949" s="397" t="s">
        <v>191</v>
      </c>
      <c r="B949" s="423">
        <v>14</v>
      </c>
      <c r="C949" s="397" t="s">
        <v>192</v>
      </c>
      <c r="D949" s="397" t="s">
        <v>4104</v>
      </c>
      <c r="E949" s="56" t="s">
        <v>2056</v>
      </c>
      <c r="F949" s="56" t="s">
        <v>900</v>
      </c>
      <c r="G949" s="56">
        <v>38.5</v>
      </c>
      <c r="H949" s="56">
        <v>0</v>
      </c>
      <c r="I949" s="56" t="s">
        <v>6476</v>
      </c>
      <c r="J949" s="56" t="s">
        <v>38</v>
      </c>
    </row>
    <row r="950" spans="1:10" ht="12.75" customHeight="1" x14ac:dyDescent="0.3">
      <c r="A950" s="397" t="s">
        <v>191</v>
      </c>
      <c r="B950" s="423">
        <v>15</v>
      </c>
      <c r="C950" s="397" t="s">
        <v>192</v>
      </c>
      <c r="D950" s="397" t="s">
        <v>4105</v>
      </c>
      <c r="E950" s="56" t="s">
        <v>1872</v>
      </c>
      <c r="F950" s="56" t="s">
        <v>901</v>
      </c>
      <c r="G950" s="56">
        <v>24</v>
      </c>
      <c r="H950" s="56">
        <v>0</v>
      </c>
      <c r="I950" s="56" t="s">
        <v>6476</v>
      </c>
      <c r="J950" s="56" t="s">
        <v>38</v>
      </c>
    </row>
    <row r="951" spans="1:10" ht="12.75" customHeight="1" x14ac:dyDescent="0.3">
      <c r="A951" s="397" t="s">
        <v>236</v>
      </c>
      <c r="B951" s="423">
        <v>1</v>
      </c>
      <c r="C951" s="397" t="s">
        <v>237</v>
      </c>
      <c r="D951" s="397" t="s">
        <v>4876</v>
      </c>
      <c r="E951" s="56" t="s">
        <v>4877</v>
      </c>
      <c r="F951" s="56" t="s">
        <v>900</v>
      </c>
      <c r="G951" s="56">
        <v>63</v>
      </c>
      <c r="H951" s="56">
        <v>0</v>
      </c>
      <c r="I951" s="56" t="s">
        <v>6476</v>
      </c>
      <c r="J951" s="56" t="s">
        <v>38</v>
      </c>
    </row>
    <row r="952" spans="1:10" ht="12.75" customHeight="1" x14ac:dyDescent="0.3">
      <c r="A952" s="397" t="s">
        <v>236</v>
      </c>
      <c r="B952" s="423">
        <v>2</v>
      </c>
      <c r="C952" s="397" t="s">
        <v>237</v>
      </c>
      <c r="D952" s="397" t="s">
        <v>4878</v>
      </c>
      <c r="E952" s="56" t="s">
        <v>4879</v>
      </c>
      <c r="F952" s="56" t="s">
        <v>900</v>
      </c>
      <c r="G952" s="56">
        <v>49.5</v>
      </c>
      <c r="H952" s="56">
        <v>0</v>
      </c>
      <c r="I952" s="56" t="s">
        <v>6476</v>
      </c>
      <c r="J952" s="56" t="s">
        <v>38</v>
      </c>
    </row>
    <row r="953" spans="1:10" ht="12.75" customHeight="1" x14ac:dyDescent="0.3">
      <c r="A953" s="397" t="s">
        <v>236</v>
      </c>
      <c r="B953" s="423">
        <v>3</v>
      </c>
      <c r="C953" s="397" t="s">
        <v>237</v>
      </c>
      <c r="D953" s="397" t="s">
        <v>4880</v>
      </c>
      <c r="E953" s="56" t="s">
        <v>4881</v>
      </c>
      <c r="F953" s="56" t="s">
        <v>900</v>
      </c>
      <c r="G953" s="56">
        <v>55</v>
      </c>
      <c r="H953" s="56">
        <v>0</v>
      </c>
      <c r="I953" s="56" t="s">
        <v>6476</v>
      </c>
      <c r="J953" s="56" t="s">
        <v>38</v>
      </c>
    </row>
    <row r="954" spans="1:10" ht="12.75" customHeight="1" x14ac:dyDescent="0.3">
      <c r="A954" s="397" t="s">
        <v>236</v>
      </c>
      <c r="B954" s="423">
        <v>4</v>
      </c>
      <c r="C954" s="397" t="s">
        <v>237</v>
      </c>
      <c r="D954" s="397" t="s">
        <v>4882</v>
      </c>
      <c r="E954" s="56" t="s">
        <v>4883</v>
      </c>
      <c r="F954" s="56" t="s">
        <v>900</v>
      </c>
      <c r="G954" s="56">
        <v>50</v>
      </c>
      <c r="H954" s="56">
        <v>0</v>
      </c>
      <c r="I954" s="56" t="s">
        <v>6476</v>
      </c>
      <c r="J954" s="56" t="s">
        <v>38</v>
      </c>
    </row>
    <row r="955" spans="1:10" ht="12.75" customHeight="1" x14ac:dyDescent="0.3">
      <c r="A955" s="397" t="s">
        <v>236</v>
      </c>
      <c r="B955" s="423">
        <v>5</v>
      </c>
      <c r="C955" s="397" t="s">
        <v>237</v>
      </c>
      <c r="D955" s="397" t="s">
        <v>4884</v>
      </c>
      <c r="E955" s="56" t="s">
        <v>2264</v>
      </c>
      <c r="F955" s="56" t="s">
        <v>900</v>
      </c>
      <c r="G955" s="56">
        <v>52.5</v>
      </c>
      <c r="H955" s="56">
        <v>0</v>
      </c>
      <c r="I955" s="56" t="s">
        <v>6476</v>
      </c>
      <c r="J955" s="56" t="s">
        <v>38</v>
      </c>
    </row>
    <row r="956" spans="1:10" ht="12.75" customHeight="1" x14ac:dyDescent="0.3">
      <c r="A956" s="397" t="s">
        <v>236</v>
      </c>
      <c r="B956" s="423">
        <v>6</v>
      </c>
      <c r="C956" s="397" t="s">
        <v>237</v>
      </c>
      <c r="D956" s="397" t="s">
        <v>4885</v>
      </c>
      <c r="E956" s="56" t="s">
        <v>4886</v>
      </c>
      <c r="F956" s="56" t="s">
        <v>900</v>
      </c>
      <c r="G956" s="56">
        <v>47</v>
      </c>
      <c r="H956" s="56">
        <v>0</v>
      </c>
      <c r="I956" s="56" t="s">
        <v>6476</v>
      </c>
      <c r="J956" s="56" t="s">
        <v>38</v>
      </c>
    </row>
    <row r="957" spans="1:10" ht="12.75" customHeight="1" x14ac:dyDescent="0.3">
      <c r="A957" s="397" t="s">
        <v>236</v>
      </c>
      <c r="B957" s="423">
        <v>7</v>
      </c>
      <c r="C957" s="397" t="s">
        <v>237</v>
      </c>
      <c r="D957" s="397" t="s">
        <v>4887</v>
      </c>
      <c r="E957" s="56" t="s">
        <v>4888</v>
      </c>
      <c r="F957" s="56" t="s">
        <v>900</v>
      </c>
      <c r="G957" s="56">
        <v>40</v>
      </c>
      <c r="H957" s="56">
        <v>0</v>
      </c>
      <c r="I957" s="56" t="s">
        <v>810</v>
      </c>
      <c r="J957" s="56" t="s">
        <v>39</v>
      </c>
    </row>
    <row r="958" spans="1:10" ht="12.75" customHeight="1" x14ac:dyDescent="0.3">
      <c r="A958" s="397" t="s">
        <v>236</v>
      </c>
      <c r="B958" s="423">
        <v>8</v>
      </c>
      <c r="C958" s="397" t="s">
        <v>237</v>
      </c>
      <c r="D958" s="397" t="s">
        <v>4889</v>
      </c>
      <c r="E958" s="56" t="s">
        <v>4890</v>
      </c>
      <c r="F958" s="56" t="s">
        <v>900</v>
      </c>
      <c r="G958" s="56">
        <v>43</v>
      </c>
      <c r="H958" s="56">
        <v>0</v>
      </c>
      <c r="I958" s="56" t="s">
        <v>6476</v>
      </c>
      <c r="J958" s="56" t="s">
        <v>38</v>
      </c>
    </row>
    <row r="959" spans="1:10" ht="12.75" customHeight="1" x14ac:dyDescent="0.3">
      <c r="A959" s="397" t="s">
        <v>236</v>
      </c>
      <c r="B959" s="423">
        <v>9</v>
      </c>
      <c r="C959" s="397" t="s">
        <v>237</v>
      </c>
      <c r="D959" s="397" t="s">
        <v>4891</v>
      </c>
      <c r="E959" s="56" t="s">
        <v>4892</v>
      </c>
      <c r="F959" s="56" t="s">
        <v>900</v>
      </c>
      <c r="G959" s="56">
        <v>40</v>
      </c>
      <c r="H959" s="56">
        <v>0</v>
      </c>
      <c r="I959" s="56" t="s">
        <v>6476</v>
      </c>
      <c r="J959" s="56" t="s">
        <v>38</v>
      </c>
    </row>
    <row r="960" spans="1:10" ht="12.75" customHeight="1" x14ac:dyDescent="0.3">
      <c r="A960" s="397" t="s">
        <v>236</v>
      </c>
      <c r="B960" s="423">
        <v>10</v>
      </c>
      <c r="C960" s="397" t="s">
        <v>237</v>
      </c>
      <c r="D960" s="397" t="s">
        <v>4893</v>
      </c>
      <c r="E960" s="56" t="s">
        <v>4894</v>
      </c>
      <c r="F960" s="56" t="s">
        <v>900</v>
      </c>
      <c r="G960" s="56">
        <v>51</v>
      </c>
      <c r="H960" s="56">
        <v>0</v>
      </c>
      <c r="I960" s="56" t="s">
        <v>6476</v>
      </c>
      <c r="J960" s="56" t="s">
        <v>38</v>
      </c>
    </row>
    <row r="961" spans="1:10" ht="12.75" customHeight="1" x14ac:dyDescent="0.3">
      <c r="A961" s="397" t="s">
        <v>236</v>
      </c>
      <c r="B961" s="423">
        <v>11</v>
      </c>
      <c r="C961" s="397" t="s">
        <v>237</v>
      </c>
      <c r="D961" s="397" t="s">
        <v>4895</v>
      </c>
      <c r="E961" s="56" t="s">
        <v>2737</v>
      </c>
      <c r="F961" s="56" t="s">
        <v>900</v>
      </c>
      <c r="G961" s="56">
        <v>47</v>
      </c>
      <c r="H961" s="56">
        <v>0</v>
      </c>
      <c r="I961" s="56" t="s">
        <v>6476</v>
      </c>
      <c r="J961" s="56" t="s">
        <v>38</v>
      </c>
    </row>
    <row r="962" spans="1:10" ht="12.75" customHeight="1" x14ac:dyDescent="0.3">
      <c r="A962" s="397" t="s">
        <v>236</v>
      </c>
      <c r="B962" s="423">
        <v>12</v>
      </c>
      <c r="C962" s="397" t="s">
        <v>237</v>
      </c>
      <c r="D962" s="397" t="s">
        <v>4896</v>
      </c>
      <c r="E962" s="56" t="s">
        <v>4897</v>
      </c>
      <c r="F962" s="56" t="s">
        <v>900</v>
      </c>
      <c r="G962" s="56">
        <v>40</v>
      </c>
      <c r="H962" s="56">
        <v>0</v>
      </c>
      <c r="I962" s="56" t="s">
        <v>6476</v>
      </c>
      <c r="J962" s="56" t="s">
        <v>38</v>
      </c>
    </row>
    <row r="963" spans="1:10" ht="12.75" customHeight="1" x14ac:dyDescent="0.3">
      <c r="A963" s="397" t="s">
        <v>236</v>
      </c>
      <c r="B963" s="423">
        <v>13</v>
      </c>
      <c r="C963" s="397" t="s">
        <v>237</v>
      </c>
      <c r="D963" s="397" t="s">
        <v>4898</v>
      </c>
      <c r="E963" s="56" t="s">
        <v>4899</v>
      </c>
      <c r="F963" s="56" t="s">
        <v>900</v>
      </c>
      <c r="G963" s="56">
        <v>45</v>
      </c>
      <c r="H963" s="56">
        <v>0</v>
      </c>
      <c r="I963" s="56" t="s">
        <v>6476</v>
      </c>
      <c r="J963" s="56" t="s">
        <v>38</v>
      </c>
    </row>
    <row r="964" spans="1:10" ht="12.75" customHeight="1" x14ac:dyDescent="0.3">
      <c r="A964" s="397" t="s">
        <v>236</v>
      </c>
      <c r="B964" s="423">
        <v>14</v>
      </c>
      <c r="C964" s="397" t="s">
        <v>237</v>
      </c>
      <c r="D964" s="397" t="s">
        <v>4900</v>
      </c>
      <c r="E964" s="56" t="s">
        <v>4901</v>
      </c>
      <c r="F964" s="56" t="s">
        <v>900</v>
      </c>
      <c r="G964" s="56">
        <v>29</v>
      </c>
      <c r="H964" s="56">
        <v>0</v>
      </c>
      <c r="I964" s="56" t="s">
        <v>6476</v>
      </c>
      <c r="J964" s="56" t="s">
        <v>38</v>
      </c>
    </row>
    <row r="965" spans="1:10" ht="12.75" customHeight="1" x14ac:dyDescent="0.3">
      <c r="A965" s="397" t="s">
        <v>236</v>
      </c>
      <c r="B965" s="423">
        <v>15</v>
      </c>
      <c r="C965" s="397" t="s">
        <v>237</v>
      </c>
      <c r="D965" s="397" t="s">
        <v>4902</v>
      </c>
      <c r="E965" s="56" t="s">
        <v>4903</v>
      </c>
      <c r="F965" s="56" t="s">
        <v>900</v>
      </c>
      <c r="G965" s="56">
        <v>51</v>
      </c>
      <c r="H965" s="56">
        <v>0</v>
      </c>
      <c r="I965" s="56" t="s">
        <v>6476</v>
      </c>
      <c r="J965" s="56" t="s">
        <v>38</v>
      </c>
    </row>
    <row r="966" spans="1:10" ht="12.75" customHeight="1" x14ac:dyDescent="0.3">
      <c r="A966" s="397" t="s">
        <v>236</v>
      </c>
      <c r="B966" s="423">
        <v>16</v>
      </c>
      <c r="C966" s="397" t="s">
        <v>237</v>
      </c>
      <c r="D966" s="397" t="s">
        <v>4904</v>
      </c>
      <c r="E966" s="56" t="s">
        <v>4905</v>
      </c>
      <c r="F966" s="56" t="s">
        <v>900</v>
      </c>
      <c r="G966" s="56">
        <v>60</v>
      </c>
      <c r="H966" s="56">
        <v>0</v>
      </c>
      <c r="I966" s="56" t="s">
        <v>6476</v>
      </c>
      <c r="J966" s="56" t="s">
        <v>38</v>
      </c>
    </row>
    <row r="967" spans="1:10" ht="12.75" customHeight="1" x14ac:dyDescent="0.3">
      <c r="A967" s="397" t="s">
        <v>236</v>
      </c>
      <c r="B967" s="423">
        <v>17</v>
      </c>
      <c r="C967" s="397" t="s">
        <v>237</v>
      </c>
      <c r="D967" s="397" t="s">
        <v>4906</v>
      </c>
      <c r="E967" s="56" t="s">
        <v>4907</v>
      </c>
      <c r="F967" s="56" t="s">
        <v>900</v>
      </c>
      <c r="G967" s="56">
        <v>51</v>
      </c>
      <c r="H967" s="56">
        <v>0</v>
      </c>
      <c r="I967" s="56" t="s">
        <v>6476</v>
      </c>
      <c r="J967" s="56" t="s">
        <v>38</v>
      </c>
    </row>
    <row r="968" spans="1:10" ht="12.75" customHeight="1" x14ac:dyDescent="0.3">
      <c r="A968" s="397" t="s">
        <v>236</v>
      </c>
      <c r="B968" s="423">
        <v>18</v>
      </c>
      <c r="C968" s="397" t="s">
        <v>237</v>
      </c>
      <c r="D968" s="397" t="s">
        <v>4908</v>
      </c>
      <c r="E968" s="56" t="s">
        <v>4909</v>
      </c>
      <c r="F968" s="56" t="s">
        <v>901</v>
      </c>
      <c r="G968" s="56">
        <v>16</v>
      </c>
      <c r="H968" s="56">
        <v>0</v>
      </c>
      <c r="I968" s="56" t="s">
        <v>6476</v>
      </c>
      <c r="J968" s="56" t="s">
        <v>39</v>
      </c>
    </row>
    <row r="969" spans="1:10" ht="12.75" customHeight="1" x14ac:dyDescent="0.3">
      <c r="A969" s="397" t="s">
        <v>236</v>
      </c>
      <c r="B969" s="423">
        <v>19</v>
      </c>
      <c r="C969" s="397" t="s">
        <v>237</v>
      </c>
      <c r="D969" s="397" t="s">
        <v>4910</v>
      </c>
      <c r="E969" s="56" t="s">
        <v>4911</v>
      </c>
      <c r="F969" s="56" t="s">
        <v>901</v>
      </c>
      <c r="G969" s="56">
        <v>30</v>
      </c>
      <c r="H969" s="56">
        <v>0</v>
      </c>
      <c r="I969" s="56" t="s">
        <v>6476</v>
      </c>
      <c r="J969" s="56" t="s">
        <v>39</v>
      </c>
    </row>
    <row r="970" spans="1:10" ht="12.75" customHeight="1" x14ac:dyDescent="0.3">
      <c r="A970" s="397" t="s">
        <v>440</v>
      </c>
      <c r="B970" s="423">
        <v>1</v>
      </c>
      <c r="C970" s="397" t="s">
        <v>262</v>
      </c>
      <c r="D970" s="397" t="s">
        <v>5141</v>
      </c>
      <c r="E970" s="56" t="s">
        <v>1971</v>
      </c>
      <c r="F970" s="56" t="s">
        <v>900</v>
      </c>
      <c r="G970" s="56">
        <v>70.5</v>
      </c>
      <c r="H970" s="56">
        <v>0</v>
      </c>
      <c r="I970" s="56" t="s">
        <v>6476</v>
      </c>
      <c r="J970" s="56" t="s">
        <v>38</v>
      </c>
    </row>
    <row r="971" spans="1:10" ht="12.75" customHeight="1" x14ac:dyDescent="0.3">
      <c r="A971" s="397" t="s">
        <v>440</v>
      </c>
      <c r="B971" s="423">
        <v>2</v>
      </c>
      <c r="C971" s="397" t="s">
        <v>262</v>
      </c>
      <c r="D971" s="397" t="s">
        <v>5142</v>
      </c>
      <c r="E971" s="56" t="s">
        <v>1969</v>
      </c>
      <c r="F971" s="56" t="s">
        <v>900</v>
      </c>
      <c r="G971" s="56">
        <v>70.5</v>
      </c>
      <c r="H971" s="56">
        <v>0</v>
      </c>
      <c r="I971" s="56" t="s">
        <v>6476</v>
      </c>
      <c r="J971" s="56" t="s">
        <v>38</v>
      </c>
    </row>
    <row r="972" spans="1:10" ht="12.75" customHeight="1" x14ac:dyDescent="0.3">
      <c r="A972" s="397" t="s">
        <v>440</v>
      </c>
      <c r="B972" s="423">
        <v>3</v>
      </c>
      <c r="C972" s="397" t="s">
        <v>262</v>
      </c>
      <c r="D972" s="397" t="s">
        <v>5143</v>
      </c>
      <c r="E972" s="56" t="s">
        <v>1970</v>
      </c>
      <c r="F972" s="56" t="s">
        <v>900</v>
      </c>
      <c r="G972" s="56">
        <v>31</v>
      </c>
      <c r="H972" s="56">
        <v>0</v>
      </c>
      <c r="I972" s="56" t="s">
        <v>6476</v>
      </c>
      <c r="J972" s="56" t="s">
        <v>38</v>
      </c>
    </row>
    <row r="973" spans="1:10" ht="12.75" customHeight="1" x14ac:dyDescent="0.3">
      <c r="A973" s="397" t="s">
        <v>440</v>
      </c>
      <c r="B973" s="423">
        <v>4</v>
      </c>
      <c r="C973" s="397" t="s">
        <v>262</v>
      </c>
      <c r="D973" s="397" t="s">
        <v>5144</v>
      </c>
      <c r="E973" s="56" t="s">
        <v>1975</v>
      </c>
      <c r="F973" s="56" t="s">
        <v>900</v>
      </c>
      <c r="G973" s="56">
        <v>31</v>
      </c>
      <c r="H973" s="56">
        <v>0</v>
      </c>
      <c r="I973" s="56" t="s">
        <v>6476</v>
      </c>
      <c r="J973" s="56" t="s">
        <v>38</v>
      </c>
    </row>
    <row r="974" spans="1:10" ht="12.75" customHeight="1" x14ac:dyDescent="0.3">
      <c r="A974" s="397" t="s">
        <v>440</v>
      </c>
      <c r="B974" s="423">
        <v>5</v>
      </c>
      <c r="C974" s="397" t="s">
        <v>262</v>
      </c>
      <c r="D974" s="397" t="s">
        <v>5145</v>
      </c>
      <c r="E974" s="56" t="s">
        <v>1968</v>
      </c>
      <c r="F974" s="56" t="s">
        <v>900</v>
      </c>
      <c r="G974" s="56">
        <v>57</v>
      </c>
      <c r="H974" s="56">
        <v>0</v>
      </c>
      <c r="I974" s="56" t="s">
        <v>6476</v>
      </c>
      <c r="J974" s="56" t="s">
        <v>38</v>
      </c>
    </row>
    <row r="975" spans="1:10" ht="12.75" customHeight="1" x14ac:dyDescent="0.3">
      <c r="A975" s="397" t="s">
        <v>440</v>
      </c>
      <c r="B975" s="423">
        <v>6</v>
      </c>
      <c r="C975" s="397" t="s">
        <v>262</v>
      </c>
      <c r="D975" s="397" t="s">
        <v>5146</v>
      </c>
      <c r="E975" s="56" t="s">
        <v>1972</v>
      </c>
      <c r="F975" s="56" t="s">
        <v>900</v>
      </c>
      <c r="G975" s="56">
        <v>57</v>
      </c>
      <c r="H975" s="56">
        <v>0</v>
      </c>
      <c r="I975" s="56" t="s">
        <v>6476</v>
      </c>
      <c r="J975" s="56" t="s">
        <v>38</v>
      </c>
    </row>
    <row r="976" spans="1:10" ht="12.75" customHeight="1" x14ac:dyDescent="0.3">
      <c r="A976" s="397" t="s">
        <v>440</v>
      </c>
      <c r="B976" s="423">
        <v>7</v>
      </c>
      <c r="C976" s="397" t="s">
        <v>262</v>
      </c>
      <c r="D976" s="397" t="s">
        <v>5147</v>
      </c>
      <c r="E976" s="56" t="s">
        <v>1974</v>
      </c>
      <c r="F976" s="56" t="s">
        <v>900</v>
      </c>
      <c r="G976" s="56">
        <v>57</v>
      </c>
      <c r="H976" s="56">
        <v>0</v>
      </c>
      <c r="I976" s="56" t="s">
        <v>6476</v>
      </c>
      <c r="J976" s="56" t="s">
        <v>38</v>
      </c>
    </row>
    <row r="977" spans="1:10" ht="12.75" customHeight="1" x14ac:dyDescent="0.3">
      <c r="A977" s="397" t="s">
        <v>440</v>
      </c>
      <c r="B977" s="423">
        <v>8</v>
      </c>
      <c r="C977" s="397" t="s">
        <v>262</v>
      </c>
      <c r="D977" s="397" t="s">
        <v>5148</v>
      </c>
      <c r="E977" s="56" t="s">
        <v>1976</v>
      </c>
      <c r="F977" s="56" t="s">
        <v>900</v>
      </c>
      <c r="G977" s="56">
        <v>46</v>
      </c>
      <c r="H977" s="56">
        <v>0</v>
      </c>
      <c r="I977" s="56" t="s">
        <v>6476</v>
      </c>
      <c r="J977" s="56" t="s">
        <v>38</v>
      </c>
    </row>
    <row r="978" spans="1:10" ht="12.75" customHeight="1" x14ac:dyDescent="0.3">
      <c r="A978" s="397" t="s">
        <v>440</v>
      </c>
      <c r="B978" s="423">
        <v>9</v>
      </c>
      <c r="C978" s="397" t="s">
        <v>262</v>
      </c>
      <c r="D978" s="397" t="s">
        <v>5149</v>
      </c>
      <c r="E978" s="56" t="s">
        <v>1813</v>
      </c>
      <c r="F978" s="56" t="s">
        <v>900</v>
      </c>
      <c r="G978" s="56">
        <v>67</v>
      </c>
      <c r="H978" s="56">
        <v>0</v>
      </c>
      <c r="I978" s="56" t="s">
        <v>6476</v>
      </c>
      <c r="J978" s="56" t="s">
        <v>38</v>
      </c>
    </row>
    <row r="979" spans="1:10" ht="12.75" customHeight="1" x14ac:dyDescent="0.3">
      <c r="A979" s="397" t="s">
        <v>440</v>
      </c>
      <c r="B979" s="423">
        <v>10</v>
      </c>
      <c r="C979" s="397" t="s">
        <v>262</v>
      </c>
      <c r="D979" s="397" t="s">
        <v>5150</v>
      </c>
      <c r="E979" s="56" t="s">
        <v>1973</v>
      </c>
      <c r="F979" s="56" t="s">
        <v>900</v>
      </c>
      <c r="G979" s="56">
        <v>69.5</v>
      </c>
      <c r="H979" s="56">
        <v>0</v>
      </c>
      <c r="I979" s="56" t="s">
        <v>6476</v>
      </c>
      <c r="J979" s="56" t="s">
        <v>38</v>
      </c>
    </row>
    <row r="980" spans="1:10" ht="12.75" customHeight="1" x14ac:dyDescent="0.3">
      <c r="A980" s="397" t="s">
        <v>209</v>
      </c>
      <c r="B980" s="423">
        <v>1</v>
      </c>
      <c r="C980" s="397" t="s">
        <v>264</v>
      </c>
      <c r="D980" s="397" t="s">
        <v>5233</v>
      </c>
      <c r="E980" s="56" t="s">
        <v>2448</v>
      </c>
      <c r="F980" s="56" t="s">
        <v>900</v>
      </c>
      <c r="G980" s="56">
        <v>33</v>
      </c>
      <c r="H980" s="56">
        <v>0</v>
      </c>
      <c r="I980" s="56" t="s">
        <v>811</v>
      </c>
      <c r="J980" s="56" t="s">
        <v>38</v>
      </c>
    </row>
    <row r="981" spans="1:10" ht="12.75" customHeight="1" x14ac:dyDescent="0.3">
      <c r="A981" s="397" t="s">
        <v>209</v>
      </c>
      <c r="B981" s="423">
        <v>2</v>
      </c>
      <c r="C981" s="397" t="s">
        <v>264</v>
      </c>
      <c r="D981" s="397" t="s">
        <v>5234</v>
      </c>
      <c r="E981" s="56" t="s">
        <v>2449</v>
      </c>
      <c r="F981" s="56" t="s">
        <v>900</v>
      </c>
      <c r="G981" s="56">
        <v>51</v>
      </c>
      <c r="H981" s="56">
        <v>0</v>
      </c>
      <c r="I981" s="56" t="s">
        <v>811</v>
      </c>
      <c r="J981" s="56" t="s">
        <v>38</v>
      </c>
    </row>
    <row r="982" spans="1:10" ht="12.75" customHeight="1" x14ac:dyDescent="0.3">
      <c r="A982" s="397" t="s">
        <v>209</v>
      </c>
      <c r="B982" s="423">
        <v>3</v>
      </c>
      <c r="C982" s="397" t="s">
        <v>264</v>
      </c>
      <c r="D982" s="397" t="s">
        <v>5235</v>
      </c>
      <c r="E982" s="56" t="s">
        <v>2450</v>
      </c>
      <c r="F982" s="56" t="s">
        <v>900</v>
      </c>
      <c r="G982" s="56">
        <v>49</v>
      </c>
      <c r="H982" s="56">
        <v>0</v>
      </c>
      <c r="I982" s="56" t="s">
        <v>811</v>
      </c>
      <c r="J982" s="56" t="s">
        <v>38</v>
      </c>
    </row>
    <row r="983" spans="1:10" ht="12.75" customHeight="1" x14ac:dyDescent="0.3">
      <c r="A983" s="397" t="s">
        <v>209</v>
      </c>
      <c r="B983" s="423">
        <v>4</v>
      </c>
      <c r="C983" s="397" t="s">
        <v>264</v>
      </c>
      <c r="D983" s="397" t="s">
        <v>5236</v>
      </c>
      <c r="E983" s="56" t="s">
        <v>2451</v>
      </c>
      <c r="F983" s="56" t="s">
        <v>900</v>
      </c>
      <c r="G983" s="56">
        <v>30</v>
      </c>
      <c r="H983" s="56">
        <v>0</v>
      </c>
      <c r="I983" s="56" t="s">
        <v>811</v>
      </c>
      <c r="J983" s="56" t="s">
        <v>38</v>
      </c>
    </row>
    <row r="984" spans="1:10" ht="12.75" customHeight="1" x14ac:dyDescent="0.3">
      <c r="A984" s="397" t="s">
        <v>209</v>
      </c>
      <c r="B984" s="423">
        <v>5</v>
      </c>
      <c r="C984" s="397" t="s">
        <v>264</v>
      </c>
      <c r="D984" s="397" t="s">
        <v>5237</v>
      </c>
      <c r="E984" s="56" t="s">
        <v>2452</v>
      </c>
      <c r="F984" s="56" t="s">
        <v>900</v>
      </c>
      <c r="G984" s="56">
        <v>18</v>
      </c>
      <c r="H984" s="56">
        <v>0</v>
      </c>
      <c r="I984" s="56" t="s">
        <v>811</v>
      </c>
      <c r="J984" s="56" t="s">
        <v>38</v>
      </c>
    </row>
    <row r="985" spans="1:10" ht="12.75" customHeight="1" x14ac:dyDescent="0.3">
      <c r="A985" s="397" t="s">
        <v>209</v>
      </c>
      <c r="B985" s="423">
        <v>6</v>
      </c>
      <c r="C985" s="397" t="s">
        <v>264</v>
      </c>
      <c r="D985" s="397" t="s">
        <v>5238</v>
      </c>
      <c r="E985" s="56" t="s">
        <v>2453</v>
      </c>
      <c r="F985" s="56" t="s">
        <v>900</v>
      </c>
      <c r="G985" s="56">
        <v>18</v>
      </c>
      <c r="H985" s="56">
        <v>0</v>
      </c>
      <c r="I985" s="56" t="s">
        <v>811</v>
      </c>
      <c r="J985" s="56" t="s">
        <v>38</v>
      </c>
    </row>
    <row r="986" spans="1:10" ht="12.75" customHeight="1" x14ac:dyDescent="0.3">
      <c r="A986" s="397" t="s">
        <v>209</v>
      </c>
      <c r="B986" s="423">
        <v>7</v>
      </c>
      <c r="C986" s="397" t="s">
        <v>264</v>
      </c>
      <c r="D986" s="397" t="s">
        <v>5239</v>
      </c>
      <c r="E986" s="56" t="s">
        <v>2454</v>
      </c>
      <c r="F986" s="56" t="s">
        <v>900</v>
      </c>
      <c r="G986" s="56">
        <v>51</v>
      </c>
      <c r="H986" s="56">
        <v>0</v>
      </c>
      <c r="I986" s="56" t="s">
        <v>811</v>
      </c>
      <c r="J986" s="56" t="s">
        <v>38</v>
      </c>
    </row>
    <row r="987" spans="1:10" ht="12.75" customHeight="1" x14ac:dyDescent="0.3">
      <c r="A987" s="397" t="s">
        <v>209</v>
      </c>
      <c r="B987" s="423">
        <v>8</v>
      </c>
      <c r="C987" s="397" t="s">
        <v>264</v>
      </c>
      <c r="D987" s="397" t="s">
        <v>5240</v>
      </c>
      <c r="E987" s="56" t="s">
        <v>2455</v>
      </c>
      <c r="F987" s="56" t="s">
        <v>900</v>
      </c>
      <c r="G987" s="56">
        <v>33</v>
      </c>
      <c r="H987" s="56">
        <v>0</v>
      </c>
      <c r="I987" s="56" t="s">
        <v>811</v>
      </c>
      <c r="J987" s="56" t="s">
        <v>38</v>
      </c>
    </row>
    <row r="988" spans="1:10" ht="12.75" customHeight="1" x14ac:dyDescent="0.3">
      <c r="A988" s="397" t="s">
        <v>209</v>
      </c>
      <c r="B988" s="423">
        <v>9</v>
      </c>
      <c r="C988" s="397" t="s">
        <v>264</v>
      </c>
      <c r="D988" s="397" t="s">
        <v>5241</v>
      </c>
      <c r="E988" s="56" t="s">
        <v>2456</v>
      </c>
      <c r="F988" s="56" t="s">
        <v>900</v>
      </c>
      <c r="G988" s="56">
        <v>51</v>
      </c>
      <c r="H988" s="56">
        <v>0</v>
      </c>
      <c r="I988" s="56" t="s">
        <v>811</v>
      </c>
      <c r="J988" s="56" t="s">
        <v>38</v>
      </c>
    </row>
    <row r="989" spans="1:10" ht="12.75" customHeight="1" x14ac:dyDescent="0.3">
      <c r="A989" s="397" t="s">
        <v>209</v>
      </c>
      <c r="B989" s="423">
        <v>10</v>
      </c>
      <c r="C989" s="397" t="s">
        <v>264</v>
      </c>
      <c r="D989" s="397" t="s">
        <v>5242</v>
      </c>
      <c r="E989" s="56" t="s">
        <v>2457</v>
      </c>
      <c r="F989" s="56" t="s">
        <v>900</v>
      </c>
      <c r="G989" s="56">
        <v>37</v>
      </c>
      <c r="H989" s="56">
        <v>0</v>
      </c>
      <c r="I989" s="56" t="s">
        <v>811</v>
      </c>
      <c r="J989" s="56" t="s">
        <v>38</v>
      </c>
    </row>
    <row r="990" spans="1:10" ht="12.75" customHeight="1" x14ac:dyDescent="0.3">
      <c r="A990" s="397" t="s">
        <v>209</v>
      </c>
      <c r="B990" s="423">
        <v>11</v>
      </c>
      <c r="C990" s="397" t="s">
        <v>264</v>
      </c>
      <c r="D990" s="397" t="s">
        <v>5243</v>
      </c>
      <c r="E990" s="56" t="s">
        <v>2458</v>
      </c>
      <c r="F990" s="56" t="s">
        <v>900</v>
      </c>
      <c r="G990" s="56">
        <v>33</v>
      </c>
      <c r="H990" s="56">
        <v>0</v>
      </c>
      <c r="I990" s="56" t="s">
        <v>811</v>
      </c>
      <c r="J990" s="56" t="s">
        <v>38</v>
      </c>
    </row>
    <row r="991" spans="1:10" ht="12.75" customHeight="1" x14ac:dyDescent="0.3">
      <c r="A991" s="397" t="s">
        <v>209</v>
      </c>
      <c r="B991" s="423">
        <v>12</v>
      </c>
      <c r="C991" s="397" t="s">
        <v>264</v>
      </c>
      <c r="D991" s="397" t="s">
        <v>5244</v>
      </c>
      <c r="E991" s="56" t="s">
        <v>2459</v>
      </c>
      <c r="F991" s="56" t="s">
        <v>900</v>
      </c>
      <c r="G991" s="56">
        <v>51</v>
      </c>
      <c r="H991" s="56">
        <v>0</v>
      </c>
      <c r="I991" s="56" t="s">
        <v>811</v>
      </c>
      <c r="J991" s="56" t="s">
        <v>38</v>
      </c>
    </row>
    <row r="992" spans="1:10" ht="12.75" customHeight="1" x14ac:dyDescent="0.3">
      <c r="A992" s="397" t="s">
        <v>209</v>
      </c>
      <c r="B992" s="423">
        <v>13</v>
      </c>
      <c r="C992" s="397" t="s">
        <v>264</v>
      </c>
      <c r="D992" s="397" t="s">
        <v>5245</v>
      </c>
      <c r="E992" s="56" t="s">
        <v>2460</v>
      </c>
      <c r="F992" s="56" t="s">
        <v>900</v>
      </c>
      <c r="G992" s="56">
        <v>18</v>
      </c>
      <c r="H992" s="56">
        <v>0</v>
      </c>
      <c r="I992" s="56" t="s">
        <v>811</v>
      </c>
      <c r="J992" s="56" t="s">
        <v>38</v>
      </c>
    </row>
    <row r="993" spans="1:10" ht="12.75" customHeight="1" x14ac:dyDescent="0.3">
      <c r="A993" s="397" t="s">
        <v>209</v>
      </c>
      <c r="B993" s="423">
        <v>14</v>
      </c>
      <c r="C993" s="397" t="s">
        <v>264</v>
      </c>
      <c r="D993" s="397" t="s">
        <v>5246</v>
      </c>
      <c r="E993" s="56" t="s">
        <v>2461</v>
      </c>
      <c r="F993" s="56" t="s">
        <v>900</v>
      </c>
      <c r="G993" s="56">
        <v>33</v>
      </c>
      <c r="H993" s="56">
        <v>0</v>
      </c>
      <c r="I993" s="56" t="s">
        <v>811</v>
      </c>
      <c r="J993" s="56" t="s">
        <v>38</v>
      </c>
    </row>
    <row r="994" spans="1:10" ht="12.75" customHeight="1" x14ac:dyDescent="0.3">
      <c r="A994" s="397" t="s">
        <v>209</v>
      </c>
      <c r="B994" s="423">
        <v>15</v>
      </c>
      <c r="C994" s="397" t="s">
        <v>264</v>
      </c>
      <c r="D994" s="397" t="s">
        <v>5247</v>
      </c>
      <c r="E994" s="56" t="s">
        <v>2462</v>
      </c>
      <c r="F994" s="56" t="s">
        <v>900</v>
      </c>
      <c r="G994" s="56">
        <v>30</v>
      </c>
      <c r="H994" s="56">
        <v>0</v>
      </c>
      <c r="I994" s="56" t="s">
        <v>811</v>
      </c>
      <c r="J994" s="56" t="s">
        <v>38</v>
      </c>
    </row>
    <row r="995" spans="1:10" ht="12.75" customHeight="1" x14ac:dyDescent="0.3">
      <c r="A995" s="397" t="s">
        <v>209</v>
      </c>
      <c r="B995" s="423">
        <v>16</v>
      </c>
      <c r="C995" s="397" t="s">
        <v>264</v>
      </c>
      <c r="D995" s="397" t="s">
        <v>5248</v>
      </c>
      <c r="E995" s="56" t="s">
        <v>2463</v>
      </c>
      <c r="F995" s="56" t="s">
        <v>900</v>
      </c>
      <c r="G995" s="56">
        <v>21</v>
      </c>
      <c r="H995" s="56">
        <v>0</v>
      </c>
      <c r="I995" s="56" t="s">
        <v>811</v>
      </c>
      <c r="J995" s="56" t="s">
        <v>38</v>
      </c>
    </row>
    <row r="996" spans="1:10" ht="12.75" customHeight="1" x14ac:dyDescent="0.3">
      <c r="A996" s="397" t="s">
        <v>209</v>
      </c>
      <c r="B996" s="423">
        <v>17</v>
      </c>
      <c r="C996" s="397" t="s">
        <v>264</v>
      </c>
      <c r="D996" s="397" t="s">
        <v>5249</v>
      </c>
      <c r="E996" s="56" t="s">
        <v>2464</v>
      </c>
      <c r="F996" s="56" t="s">
        <v>900</v>
      </c>
      <c r="G996" s="56">
        <v>33</v>
      </c>
      <c r="H996" s="56">
        <v>0</v>
      </c>
      <c r="I996" s="56" t="s">
        <v>811</v>
      </c>
      <c r="J996" s="56" t="s">
        <v>38</v>
      </c>
    </row>
    <row r="997" spans="1:10" ht="12.75" customHeight="1" x14ac:dyDescent="0.3">
      <c r="A997" s="397" t="s">
        <v>209</v>
      </c>
      <c r="B997" s="423">
        <v>18</v>
      </c>
      <c r="C997" s="397" t="s">
        <v>264</v>
      </c>
      <c r="D997" s="397" t="s">
        <v>5250</v>
      </c>
      <c r="E997" s="56" t="s">
        <v>2465</v>
      </c>
      <c r="F997" s="56" t="s">
        <v>900</v>
      </c>
      <c r="G997" s="56">
        <v>33</v>
      </c>
      <c r="H997" s="56">
        <v>0</v>
      </c>
      <c r="I997" s="56" t="s">
        <v>811</v>
      </c>
      <c r="J997" s="56" t="s">
        <v>38</v>
      </c>
    </row>
    <row r="998" spans="1:10" ht="12.75" customHeight="1" x14ac:dyDescent="0.3">
      <c r="A998" s="397" t="s">
        <v>209</v>
      </c>
      <c r="B998" s="423">
        <v>19</v>
      </c>
      <c r="C998" s="397" t="s">
        <v>264</v>
      </c>
      <c r="D998" s="397" t="s">
        <v>5251</v>
      </c>
      <c r="E998" s="56" t="s">
        <v>2466</v>
      </c>
      <c r="F998" s="56" t="s">
        <v>900</v>
      </c>
      <c r="G998" s="56">
        <v>51</v>
      </c>
      <c r="H998" s="56">
        <v>0</v>
      </c>
      <c r="I998" s="56" t="s">
        <v>811</v>
      </c>
      <c r="J998" s="56" t="s">
        <v>38</v>
      </c>
    </row>
    <row r="999" spans="1:10" ht="12.75" customHeight="1" x14ac:dyDescent="0.3">
      <c r="A999" s="397" t="s">
        <v>209</v>
      </c>
      <c r="B999" s="423">
        <v>20</v>
      </c>
      <c r="C999" s="397" t="s">
        <v>264</v>
      </c>
      <c r="D999" s="397" t="s">
        <v>5252</v>
      </c>
      <c r="E999" s="56" t="s">
        <v>902</v>
      </c>
      <c r="F999" s="56" t="s">
        <v>901</v>
      </c>
      <c r="G999" s="56">
        <v>19</v>
      </c>
      <c r="H999" s="56">
        <v>0</v>
      </c>
      <c r="I999" s="56" t="s">
        <v>811</v>
      </c>
      <c r="J999" s="56" t="s">
        <v>38</v>
      </c>
    </row>
    <row r="1000" spans="1:10" ht="12.75" customHeight="1" x14ac:dyDescent="0.3">
      <c r="A1000" s="397" t="s">
        <v>209</v>
      </c>
      <c r="B1000" s="423">
        <v>21</v>
      </c>
      <c r="C1000" s="397" t="s">
        <v>264</v>
      </c>
      <c r="D1000" s="397" t="s">
        <v>5253</v>
      </c>
      <c r="E1000" s="56" t="s">
        <v>903</v>
      </c>
      <c r="F1000" s="56" t="s">
        <v>901</v>
      </c>
      <c r="G1000" s="56">
        <v>15</v>
      </c>
      <c r="H1000" s="56">
        <v>0</v>
      </c>
      <c r="I1000" s="56" t="s">
        <v>811</v>
      </c>
      <c r="J1000" s="56" t="s">
        <v>38</v>
      </c>
    </row>
    <row r="1001" spans="1:10" ht="12.75" customHeight="1" x14ac:dyDescent="0.3">
      <c r="A1001" s="397" t="s">
        <v>209</v>
      </c>
      <c r="B1001" s="423">
        <v>22</v>
      </c>
      <c r="C1001" s="397" t="s">
        <v>264</v>
      </c>
      <c r="D1001" s="397" t="s">
        <v>5254</v>
      </c>
      <c r="E1001" s="56" t="s">
        <v>1611</v>
      </c>
      <c r="F1001" s="56" t="s">
        <v>901</v>
      </c>
      <c r="G1001" s="56">
        <v>18</v>
      </c>
      <c r="H1001" s="56">
        <v>0</v>
      </c>
      <c r="I1001" s="56" t="s">
        <v>811</v>
      </c>
      <c r="J1001" s="56" t="s">
        <v>38</v>
      </c>
    </row>
    <row r="1002" spans="1:10" ht="12.75" customHeight="1" x14ac:dyDescent="0.3">
      <c r="A1002" s="397" t="s">
        <v>209</v>
      </c>
      <c r="B1002" s="423">
        <v>23</v>
      </c>
      <c r="C1002" s="397" t="s">
        <v>264</v>
      </c>
      <c r="D1002" s="397" t="s">
        <v>5255</v>
      </c>
      <c r="E1002" s="56" t="s">
        <v>1612</v>
      </c>
      <c r="F1002" s="56" t="s">
        <v>901</v>
      </c>
      <c r="G1002" s="56">
        <v>18.5</v>
      </c>
      <c r="H1002" s="56">
        <v>0</v>
      </c>
      <c r="I1002" s="56" t="s">
        <v>811</v>
      </c>
      <c r="J1002" s="56" t="s">
        <v>38</v>
      </c>
    </row>
    <row r="1003" spans="1:10" ht="12.75" customHeight="1" x14ac:dyDescent="0.3">
      <c r="A1003" s="397" t="s">
        <v>436</v>
      </c>
      <c r="B1003" s="423">
        <v>1</v>
      </c>
      <c r="C1003" s="397" t="s">
        <v>437</v>
      </c>
      <c r="D1003" s="397" t="s">
        <v>4815</v>
      </c>
      <c r="E1003" s="56" t="s">
        <v>1610</v>
      </c>
      <c r="F1003" s="56" t="s">
        <v>900</v>
      </c>
      <c r="G1003" s="56">
        <v>45.5</v>
      </c>
      <c r="H1003" s="56">
        <v>2</v>
      </c>
      <c r="I1003" s="56" t="s">
        <v>6476</v>
      </c>
      <c r="J1003" s="56" t="s">
        <v>38</v>
      </c>
    </row>
    <row r="1004" spans="1:10" ht="12.75" customHeight="1" x14ac:dyDescent="0.3">
      <c r="A1004" s="397" t="s">
        <v>436</v>
      </c>
      <c r="B1004" s="423">
        <v>2</v>
      </c>
      <c r="C1004" s="397" t="s">
        <v>437</v>
      </c>
      <c r="D1004" s="397" t="s">
        <v>4816</v>
      </c>
      <c r="E1004" s="56" t="s">
        <v>1604</v>
      </c>
      <c r="F1004" s="56" t="s">
        <v>900</v>
      </c>
      <c r="G1004" s="56">
        <v>43.5</v>
      </c>
      <c r="H1004" s="56">
        <v>0</v>
      </c>
      <c r="I1004" s="56" t="s">
        <v>6476</v>
      </c>
      <c r="J1004" s="56" t="s">
        <v>38</v>
      </c>
    </row>
    <row r="1005" spans="1:10" ht="12.75" customHeight="1" x14ac:dyDescent="0.3">
      <c r="A1005" s="397" t="s">
        <v>436</v>
      </c>
      <c r="B1005" s="423">
        <v>3</v>
      </c>
      <c r="C1005" s="397" t="s">
        <v>437</v>
      </c>
      <c r="D1005" s="397" t="s">
        <v>4817</v>
      </c>
      <c r="E1005" s="56" t="s">
        <v>1606</v>
      </c>
      <c r="F1005" s="56" t="s">
        <v>900</v>
      </c>
      <c r="G1005" s="56">
        <v>43.5</v>
      </c>
      <c r="H1005" s="56">
        <v>0</v>
      </c>
      <c r="I1005" s="56" t="s">
        <v>6476</v>
      </c>
      <c r="J1005" s="56" t="s">
        <v>38</v>
      </c>
    </row>
    <row r="1006" spans="1:10" ht="12.75" customHeight="1" x14ac:dyDescent="0.3">
      <c r="A1006" s="397" t="s">
        <v>436</v>
      </c>
      <c r="B1006" s="423">
        <v>4</v>
      </c>
      <c r="C1006" s="397" t="s">
        <v>437</v>
      </c>
      <c r="D1006" s="397" t="s">
        <v>4818</v>
      </c>
      <c r="E1006" s="56" t="s">
        <v>1607</v>
      </c>
      <c r="F1006" s="56" t="s">
        <v>900</v>
      </c>
      <c r="G1006" s="56">
        <v>43.5</v>
      </c>
      <c r="H1006" s="56">
        <v>0</v>
      </c>
      <c r="I1006" s="56" t="s">
        <v>6476</v>
      </c>
      <c r="J1006" s="56" t="s">
        <v>38</v>
      </c>
    </row>
    <row r="1007" spans="1:10" ht="12.75" customHeight="1" x14ac:dyDescent="0.3">
      <c r="A1007" s="397" t="s">
        <v>436</v>
      </c>
      <c r="B1007" s="423">
        <v>5</v>
      </c>
      <c r="C1007" s="397" t="s">
        <v>437</v>
      </c>
      <c r="D1007" s="397" t="s">
        <v>4819</v>
      </c>
      <c r="E1007" s="56" t="s">
        <v>1608</v>
      </c>
      <c r="F1007" s="56" t="s">
        <v>900</v>
      </c>
      <c r="G1007" s="56">
        <v>43.5</v>
      </c>
      <c r="H1007" s="56">
        <v>0</v>
      </c>
      <c r="I1007" s="56" t="s">
        <v>6476</v>
      </c>
      <c r="J1007" s="56" t="s">
        <v>38</v>
      </c>
    </row>
    <row r="1008" spans="1:10" ht="12.75" customHeight="1" x14ac:dyDescent="0.3">
      <c r="A1008" s="397" t="s">
        <v>436</v>
      </c>
      <c r="B1008" s="423">
        <v>6</v>
      </c>
      <c r="C1008" s="397" t="s">
        <v>437</v>
      </c>
      <c r="D1008" s="397" t="s">
        <v>4820</v>
      </c>
      <c r="E1008" s="56" t="s">
        <v>1609</v>
      </c>
      <c r="F1008" s="56" t="s">
        <v>900</v>
      </c>
      <c r="G1008" s="56">
        <v>43.5</v>
      </c>
      <c r="H1008" s="56">
        <v>0</v>
      </c>
      <c r="I1008" s="56" t="s">
        <v>6476</v>
      </c>
      <c r="J1008" s="56" t="s">
        <v>38</v>
      </c>
    </row>
    <row r="1009" spans="1:10" ht="12.75" customHeight="1" x14ac:dyDescent="0.3">
      <c r="A1009" s="397" t="s">
        <v>436</v>
      </c>
      <c r="B1009" s="423">
        <v>7</v>
      </c>
      <c r="C1009" s="397" t="s">
        <v>437</v>
      </c>
      <c r="D1009" s="397" t="s">
        <v>4821</v>
      </c>
      <c r="E1009" s="56" t="s">
        <v>1605</v>
      </c>
      <c r="F1009" s="56" t="s">
        <v>900</v>
      </c>
      <c r="G1009" s="56">
        <v>43.5</v>
      </c>
      <c r="H1009" s="56">
        <v>0</v>
      </c>
      <c r="I1009" s="56" t="s">
        <v>6476</v>
      </c>
      <c r="J1009" s="56" t="s">
        <v>38</v>
      </c>
    </row>
    <row r="1010" spans="1:10" ht="12.75" customHeight="1" x14ac:dyDescent="0.3">
      <c r="A1010" s="397" t="s">
        <v>242</v>
      </c>
      <c r="B1010" s="423">
        <v>1</v>
      </c>
      <c r="C1010" s="397" t="s">
        <v>243</v>
      </c>
      <c r="D1010" s="397" t="s">
        <v>3629</v>
      </c>
      <c r="E1010" s="56" t="s">
        <v>1848</v>
      </c>
      <c r="F1010" s="56" t="s">
        <v>900</v>
      </c>
      <c r="G1010" s="56">
        <v>60</v>
      </c>
      <c r="H1010" s="56">
        <v>0</v>
      </c>
      <c r="I1010" s="56" t="s">
        <v>6476</v>
      </c>
      <c r="J1010" s="56" t="s">
        <v>38</v>
      </c>
    </row>
    <row r="1011" spans="1:10" ht="12.75" customHeight="1" x14ac:dyDescent="0.3">
      <c r="A1011" s="397" t="s">
        <v>242</v>
      </c>
      <c r="B1011" s="423">
        <v>2</v>
      </c>
      <c r="C1011" s="397" t="s">
        <v>243</v>
      </c>
      <c r="D1011" s="397" t="s">
        <v>3630</v>
      </c>
      <c r="E1011" s="56" t="s">
        <v>2391</v>
      </c>
      <c r="F1011" s="56" t="s">
        <v>900</v>
      </c>
      <c r="G1011" s="56">
        <v>60</v>
      </c>
      <c r="H1011" s="56">
        <v>0</v>
      </c>
      <c r="I1011" s="56" t="s">
        <v>6476</v>
      </c>
      <c r="J1011" s="56" t="s">
        <v>38</v>
      </c>
    </row>
    <row r="1012" spans="1:10" ht="12.75" customHeight="1" x14ac:dyDescent="0.3">
      <c r="A1012" s="397" t="s">
        <v>242</v>
      </c>
      <c r="B1012" s="423">
        <v>3</v>
      </c>
      <c r="C1012" s="397" t="s">
        <v>243</v>
      </c>
      <c r="D1012" s="397" t="s">
        <v>3631</v>
      </c>
      <c r="E1012" s="56" t="s">
        <v>1849</v>
      </c>
      <c r="F1012" s="56" t="s">
        <v>900</v>
      </c>
      <c r="G1012" s="56">
        <v>56</v>
      </c>
      <c r="H1012" s="56">
        <v>0</v>
      </c>
      <c r="I1012" s="56" t="s">
        <v>6476</v>
      </c>
      <c r="J1012" s="56" t="s">
        <v>38</v>
      </c>
    </row>
    <row r="1013" spans="1:10" ht="12.75" customHeight="1" x14ac:dyDescent="0.3">
      <c r="A1013" s="397" t="s">
        <v>242</v>
      </c>
      <c r="B1013" s="423">
        <v>4</v>
      </c>
      <c r="C1013" s="397" t="s">
        <v>243</v>
      </c>
      <c r="D1013" s="397" t="s">
        <v>3632</v>
      </c>
      <c r="E1013" s="56" t="s">
        <v>6551</v>
      </c>
      <c r="F1013" s="56" t="s">
        <v>900</v>
      </c>
      <c r="G1013" s="56">
        <v>56</v>
      </c>
      <c r="H1013" s="56">
        <v>0</v>
      </c>
      <c r="I1013" s="56" t="s">
        <v>6476</v>
      </c>
      <c r="J1013" s="56" t="s">
        <v>38</v>
      </c>
    </row>
    <row r="1014" spans="1:10" ht="12.75" customHeight="1" x14ac:dyDescent="0.3">
      <c r="A1014" s="397" t="s">
        <v>242</v>
      </c>
      <c r="B1014" s="423">
        <v>5</v>
      </c>
      <c r="C1014" s="397" t="s">
        <v>243</v>
      </c>
      <c r="D1014" s="397" t="s">
        <v>3633</v>
      </c>
      <c r="E1014" s="56" t="s">
        <v>1850</v>
      </c>
      <c r="F1014" s="56" t="s">
        <v>900</v>
      </c>
      <c r="G1014" s="56">
        <v>64</v>
      </c>
      <c r="H1014" s="56">
        <v>10</v>
      </c>
      <c r="I1014" s="56" t="s">
        <v>6476</v>
      </c>
      <c r="J1014" s="56" t="s">
        <v>38</v>
      </c>
    </row>
    <row r="1015" spans="1:10" ht="12.75" customHeight="1" x14ac:dyDescent="0.3">
      <c r="A1015" s="397" t="s">
        <v>242</v>
      </c>
      <c r="B1015" s="423">
        <v>6</v>
      </c>
      <c r="C1015" s="397" t="s">
        <v>243</v>
      </c>
      <c r="D1015" s="397" t="s">
        <v>3634</v>
      </c>
      <c r="E1015" s="56" t="s">
        <v>2420</v>
      </c>
      <c r="F1015" s="56" t="s">
        <v>900</v>
      </c>
      <c r="G1015" s="56">
        <v>69</v>
      </c>
      <c r="H1015" s="56">
        <v>0</v>
      </c>
      <c r="I1015" s="56" t="s">
        <v>6476</v>
      </c>
      <c r="J1015" s="56" t="s">
        <v>38</v>
      </c>
    </row>
    <row r="1016" spans="1:10" ht="12.75" customHeight="1" x14ac:dyDescent="0.3">
      <c r="A1016" s="397" t="s">
        <v>360</v>
      </c>
      <c r="B1016" s="423">
        <v>1</v>
      </c>
      <c r="C1016" s="397" t="s">
        <v>361</v>
      </c>
      <c r="D1016" s="397" t="s">
        <v>6077</v>
      </c>
      <c r="E1016" s="56" t="s">
        <v>361</v>
      </c>
      <c r="F1016" s="56" t="s">
        <v>900</v>
      </c>
      <c r="G1016" s="56">
        <v>63.5</v>
      </c>
      <c r="H1016" s="56">
        <v>0</v>
      </c>
      <c r="I1016" s="56" t="s">
        <v>6476</v>
      </c>
      <c r="J1016" s="56" t="s">
        <v>38</v>
      </c>
    </row>
    <row r="1017" spans="1:10" ht="12.75" customHeight="1" x14ac:dyDescent="0.3">
      <c r="A1017" s="397" t="s">
        <v>360</v>
      </c>
      <c r="B1017" s="423">
        <v>2</v>
      </c>
      <c r="C1017" s="397" t="s">
        <v>361</v>
      </c>
      <c r="D1017" s="397" t="s">
        <v>6078</v>
      </c>
      <c r="E1017" s="56" t="s">
        <v>3119</v>
      </c>
      <c r="F1017" s="56" t="s">
        <v>900</v>
      </c>
      <c r="G1017" s="56">
        <v>40.5</v>
      </c>
      <c r="H1017" s="56">
        <v>0</v>
      </c>
      <c r="I1017" s="56" t="s">
        <v>6476</v>
      </c>
      <c r="J1017" s="56" t="s">
        <v>38</v>
      </c>
    </row>
    <row r="1018" spans="1:10" ht="12.75" customHeight="1" x14ac:dyDescent="0.3">
      <c r="A1018" s="397" t="s">
        <v>360</v>
      </c>
      <c r="B1018" s="423">
        <v>3</v>
      </c>
      <c r="C1018" s="397" t="s">
        <v>361</v>
      </c>
      <c r="D1018" s="397" t="s">
        <v>6079</v>
      </c>
      <c r="E1018" s="56" t="s">
        <v>3120</v>
      </c>
      <c r="F1018" s="56" t="s">
        <v>900</v>
      </c>
      <c r="G1018" s="56">
        <v>40.5</v>
      </c>
      <c r="H1018" s="56">
        <v>0</v>
      </c>
      <c r="I1018" s="56" t="s">
        <v>6476</v>
      </c>
      <c r="J1018" s="56" t="s">
        <v>38</v>
      </c>
    </row>
    <row r="1019" spans="1:10" ht="12.75" customHeight="1" x14ac:dyDescent="0.3">
      <c r="A1019" s="397" t="s">
        <v>360</v>
      </c>
      <c r="B1019" s="423">
        <v>4</v>
      </c>
      <c r="C1019" s="397" t="s">
        <v>361</v>
      </c>
      <c r="D1019" s="397" t="s">
        <v>6080</v>
      </c>
      <c r="E1019" s="56" t="s">
        <v>6984</v>
      </c>
      <c r="F1019" s="56" t="s">
        <v>900</v>
      </c>
      <c r="G1019" s="56">
        <v>64</v>
      </c>
      <c r="H1019" s="56">
        <v>7</v>
      </c>
      <c r="I1019" s="56" t="s">
        <v>6476</v>
      </c>
      <c r="J1019" s="56" t="s">
        <v>38</v>
      </c>
    </row>
    <row r="1020" spans="1:10" ht="12.75" customHeight="1" x14ac:dyDescent="0.3">
      <c r="A1020" s="397" t="s">
        <v>360</v>
      </c>
      <c r="B1020" s="423">
        <v>5</v>
      </c>
      <c r="C1020" s="397" t="s">
        <v>361</v>
      </c>
      <c r="D1020" s="397" t="s">
        <v>6081</v>
      </c>
      <c r="E1020" s="56" t="s">
        <v>3121</v>
      </c>
      <c r="F1020" s="56" t="s">
        <v>900</v>
      </c>
      <c r="G1020" s="56">
        <v>56.5</v>
      </c>
      <c r="H1020" s="56">
        <v>3</v>
      </c>
      <c r="I1020" s="56" t="s">
        <v>6476</v>
      </c>
      <c r="J1020" s="56" t="s">
        <v>38</v>
      </c>
    </row>
    <row r="1021" spans="1:10" ht="12.75" customHeight="1" x14ac:dyDescent="0.3">
      <c r="A1021" s="397" t="s">
        <v>360</v>
      </c>
      <c r="B1021" s="423">
        <v>6</v>
      </c>
      <c r="C1021" s="397" t="s">
        <v>361</v>
      </c>
      <c r="D1021" s="397" t="s">
        <v>6082</v>
      </c>
      <c r="E1021" s="56" t="s">
        <v>6985</v>
      </c>
      <c r="F1021" s="56" t="s">
        <v>900</v>
      </c>
      <c r="G1021" s="56">
        <v>92</v>
      </c>
      <c r="H1021" s="56">
        <v>39</v>
      </c>
      <c r="I1021" s="56" t="s">
        <v>6476</v>
      </c>
      <c r="J1021" s="56" t="s">
        <v>38</v>
      </c>
    </row>
    <row r="1022" spans="1:10" ht="12.75" customHeight="1" x14ac:dyDescent="0.3">
      <c r="A1022" s="397" t="s">
        <v>360</v>
      </c>
      <c r="B1022" s="423">
        <v>7</v>
      </c>
      <c r="C1022" s="397" t="s">
        <v>361</v>
      </c>
      <c r="D1022" s="397" t="s">
        <v>6083</v>
      </c>
      <c r="E1022" s="56" t="s">
        <v>3122</v>
      </c>
      <c r="F1022" s="56" t="s">
        <v>900</v>
      </c>
      <c r="G1022" s="56">
        <v>40.5</v>
      </c>
      <c r="H1022" s="56">
        <v>0</v>
      </c>
      <c r="I1022" s="56" t="s">
        <v>6476</v>
      </c>
      <c r="J1022" s="56" t="s">
        <v>38</v>
      </c>
    </row>
    <row r="1023" spans="1:10" ht="12.75" customHeight="1" x14ac:dyDescent="0.3">
      <c r="A1023" s="397" t="s">
        <v>360</v>
      </c>
      <c r="B1023" s="423">
        <v>8</v>
      </c>
      <c r="C1023" s="397" t="s">
        <v>361</v>
      </c>
      <c r="D1023" s="397" t="s">
        <v>6084</v>
      </c>
      <c r="E1023" s="56" t="s">
        <v>3123</v>
      </c>
      <c r="F1023" s="56" t="s">
        <v>900</v>
      </c>
      <c r="G1023" s="56">
        <v>40.5</v>
      </c>
      <c r="H1023" s="56">
        <v>0</v>
      </c>
      <c r="I1023" s="56" t="s">
        <v>6476</v>
      </c>
      <c r="J1023" s="56" t="s">
        <v>38</v>
      </c>
    </row>
    <row r="1024" spans="1:10" ht="12.75" customHeight="1" x14ac:dyDescent="0.3">
      <c r="A1024" s="397" t="s">
        <v>51</v>
      </c>
      <c r="B1024" s="423">
        <v>1</v>
      </c>
      <c r="C1024" s="397" t="s">
        <v>95</v>
      </c>
      <c r="D1024" s="397" t="s">
        <v>5548</v>
      </c>
      <c r="E1024" s="56" t="s">
        <v>1252</v>
      </c>
      <c r="F1024" s="56" t="s">
        <v>900</v>
      </c>
      <c r="G1024" s="56">
        <v>22</v>
      </c>
      <c r="H1024" s="56">
        <v>0</v>
      </c>
      <c r="I1024" s="56" t="s">
        <v>6476</v>
      </c>
      <c r="J1024" s="56" t="s">
        <v>38</v>
      </c>
    </row>
    <row r="1025" spans="1:10" ht="12.75" customHeight="1" x14ac:dyDescent="0.3">
      <c r="A1025" s="397" t="s">
        <v>51</v>
      </c>
      <c r="B1025" s="423">
        <v>2</v>
      </c>
      <c r="C1025" s="397" t="s">
        <v>95</v>
      </c>
      <c r="D1025" s="397" t="s">
        <v>5549</v>
      </c>
      <c r="E1025" s="56" t="s">
        <v>2739</v>
      </c>
      <c r="F1025" s="56" t="s">
        <v>900</v>
      </c>
      <c r="G1025" s="56">
        <v>27</v>
      </c>
      <c r="H1025" s="56">
        <v>0</v>
      </c>
      <c r="I1025" s="56" t="s">
        <v>6476</v>
      </c>
      <c r="J1025" s="56" t="s">
        <v>38</v>
      </c>
    </row>
    <row r="1026" spans="1:10" ht="12.75" customHeight="1" x14ac:dyDescent="0.3">
      <c r="A1026" s="397" t="s">
        <v>51</v>
      </c>
      <c r="B1026" s="423">
        <v>3</v>
      </c>
      <c r="C1026" s="397" t="s">
        <v>95</v>
      </c>
      <c r="D1026" s="397" t="s">
        <v>5550</v>
      </c>
      <c r="E1026" s="56" t="s">
        <v>2740</v>
      </c>
      <c r="F1026" s="56" t="s">
        <v>900</v>
      </c>
      <c r="G1026" s="56">
        <v>19</v>
      </c>
      <c r="H1026" s="56">
        <v>0</v>
      </c>
      <c r="I1026" s="56" t="s">
        <v>6476</v>
      </c>
      <c r="J1026" s="56" t="s">
        <v>38</v>
      </c>
    </row>
    <row r="1027" spans="1:10" ht="12.75" customHeight="1" x14ac:dyDescent="0.3">
      <c r="A1027" s="397" t="s">
        <v>51</v>
      </c>
      <c r="B1027" s="423">
        <v>4</v>
      </c>
      <c r="C1027" s="397" t="s">
        <v>95</v>
      </c>
      <c r="D1027" s="397" t="s">
        <v>5551</v>
      </c>
      <c r="E1027" s="56" t="s">
        <v>2741</v>
      </c>
      <c r="F1027" s="56" t="s">
        <v>900</v>
      </c>
      <c r="G1027" s="56">
        <v>37</v>
      </c>
      <c r="H1027" s="56">
        <v>0</v>
      </c>
      <c r="I1027" s="56" t="s">
        <v>6476</v>
      </c>
      <c r="J1027" s="56" t="s">
        <v>38</v>
      </c>
    </row>
    <row r="1028" spans="1:10" ht="12.75" customHeight="1" x14ac:dyDescent="0.3">
      <c r="A1028" s="397" t="s">
        <v>51</v>
      </c>
      <c r="B1028" s="423">
        <v>5</v>
      </c>
      <c r="C1028" s="397" t="s">
        <v>95</v>
      </c>
      <c r="D1028" s="397" t="s">
        <v>5552</v>
      </c>
      <c r="E1028" s="56" t="s">
        <v>2742</v>
      </c>
      <c r="F1028" s="56" t="s">
        <v>900</v>
      </c>
      <c r="G1028" s="56">
        <v>21</v>
      </c>
      <c r="H1028" s="56">
        <v>0</v>
      </c>
      <c r="I1028" s="56" t="s">
        <v>6476</v>
      </c>
      <c r="J1028" s="56" t="s">
        <v>38</v>
      </c>
    </row>
    <row r="1029" spans="1:10" ht="12.75" customHeight="1" x14ac:dyDescent="0.3">
      <c r="A1029" s="397" t="s">
        <v>51</v>
      </c>
      <c r="B1029" s="423">
        <v>6</v>
      </c>
      <c r="C1029" s="397" t="s">
        <v>95</v>
      </c>
      <c r="D1029" s="397" t="s">
        <v>5553</v>
      </c>
      <c r="E1029" s="56" t="s">
        <v>2743</v>
      </c>
      <c r="F1029" s="56" t="s">
        <v>900</v>
      </c>
      <c r="G1029" s="56">
        <v>22</v>
      </c>
      <c r="H1029" s="56">
        <v>0</v>
      </c>
      <c r="I1029" s="56" t="s">
        <v>6476</v>
      </c>
      <c r="J1029" s="56" t="s">
        <v>38</v>
      </c>
    </row>
    <row r="1030" spans="1:10" ht="12.75" customHeight="1" x14ac:dyDescent="0.3">
      <c r="A1030" s="397" t="s">
        <v>51</v>
      </c>
      <c r="B1030" s="423">
        <v>7</v>
      </c>
      <c r="C1030" s="397" t="s">
        <v>95</v>
      </c>
      <c r="D1030" s="397" t="s">
        <v>5554</v>
      </c>
      <c r="E1030" s="56" t="s">
        <v>2744</v>
      </c>
      <c r="F1030" s="56" t="s">
        <v>900</v>
      </c>
      <c r="G1030" s="56">
        <v>18</v>
      </c>
      <c r="H1030" s="56">
        <v>0</v>
      </c>
      <c r="I1030" s="56" t="s">
        <v>6476</v>
      </c>
      <c r="J1030" s="56" t="s">
        <v>38</v>
      </c>
    </row>
    <row r="1031" spans="1:10" ht="12.75" customHeight="1" x14ac:dyDescent="0.3">
      <c r="A1031" s="397" t="s">
        <v>51</v>
      </c>
      <c r="B1031" s="423">
        <v>8</v>
      </c>
      <c r="C1031" s="397" t="s">
        <v>95</v>
      </c>
      <c r="D1031" s="397" t="s">
        <v>5555</v>
      </c>
      <c r="E1031" s="56" t="s">
        <v>2745</v>
      </c>
      <c r="F1031" s="56" t="s">
        <v>901</v>
      </c>
      <c r="G1031" s="56">
        <v>1</v>
      </c>
      <c r="H1031" s="56">
        <v>0</v>
      </c>
      <c r="I1031" s="56" t="s">
        <v>6476</v>
      </c>
      <c r="J1031" s="56" t="s">
        <v>38</v>
      </c>
    </row>
    <row r="1032" spans="1:10" ht="12.75" customHeight="1" x14ac:dyDescent="0.3">
      <c r="A1032" s="397" t="s">
        <v>691</v>
      </c>
      <c r="B1032" s="423">
        <v>1</v>
      </c>
      <c r="C1032" s="397" t="s">
        <v>258</v>
      </c>
      <c r="D1032" s="397" t="s">
        <v>4691</v>
      </c>
      <c r="E1032" s="56" t="s">
        <v>2264</v>
      </c>
      <c r="F1032" s="56" t="s">
        <v>900</v>
      </c>
      <c r="G1032" s="56">
        <v>58</v>
      </c>
      <c r="H1032" s="56">
        <v>0</v>
      </c>
      <c r="I1032" s="56" t="s">
        <v>6476</v>
      </c>
      <c r="J1032" s="56" t="s">
        <v>38</v>
      </c>
    </row>
    <row r="1033" spans="1:10" ht="12.75" customHeight="1" x14ac:dyDescent="0.3">
      <c r="A1033" s="397" t="s">
        <v>691</v>
      </c>
      <c r="B1033" s="423">
        <v>2</v>
      </c>
      <c r="C1033" s="397" t="s">
        <v>258</v>
      </c>
      <c r="D1033" s="397" t="s">
        <v>4692</v>
      </c>
      <c r="E1033" s="56" t="s">
        <v>2265</v>
      </c>
      <c r="F1033" s="56" t="s">
        <v>900</v>
      </c>
      <c r="G1033" s="56">
        <v>47</v>
      </c>
      <c r="H1033" s="56">
        <v>0</v>
      </c>
      <c r="I1033" s="56" t="s">
        <v>6476</v>
      </c>
      <c r="J1033" s="56" t="s">
        <v>38</v>
      </c>
    </row>
    <row r="1034" spans="1:10" ht="12.75" customHeight="1" x14ac:dyDescent="0.3">
      <c r="A1034" s="397" t="s">
        <v>691</v>
      </c>
      <c r="B1034" s="423">
        <v>3</v>
      </c>
      <c r="C1034" s="397" t="s">
        <v>258</v>
      </c>
      <c r="D1034" s="397" t="s">
        <v>4693</v>
      </c>
      <c r="E1034" s="56" t="s">
        <v>2266</v>
      </c>
      <c r="F1034" s="56" t="s">
        <v>900</v>
      </c>
      <c r="G1034" s="56">
        <v>54</v>
      </c>
      <c r="H1034" s="56">
        <v>0</v>
      </c>
      <c r="I1034" s="56" t="s">
        <v>6476</v>
      </c>
      <c r="J1034" s="56" t="s">
        <v>38</v>
      </c>
    </row>
    <row r="1035" spans="1:10" ht="12.75" customHeight="1" x14ac:dyDescent="0.3">
      <c r="A1035" s="397" t="s">
        <v>691</v>
      </c>
      <c r="B1035" s="423">
        <v>4</v>
      </c>
      <c r="C1035" s="397" t="s">
        <v>258</v>
      </c>
      <c r="D1035" s="397" t="s">
        <v>4694</v>
      </c>
      <c r="E1035" s="56" t="s">
        <v>2267</v>
      </c>
      <c r="F1035" s="56" t="s">
        <v>900</v>
      </c>
      <c r="G1035" s="56">
        <v>36</v>
      </c>
      <c r="H1035" s="56">
        <v>0</v>
      </c>
      <c r="I1035" s="56" t="s">
        <v>6476</v>
      </c>
      <c r="J1035" s="56" t="s">
        <v>38</v>
      </c>
    </row>
    <row r="1036" spans="1:10" ht="12.75" customHeight="1" x14ac:dyDescent="0.3">
      <c r="A1036" s="397" t="s">
        <v>691</v>
      </c>
      <c r="B1036" s="423">
        <v>5</v>
      </c>
      <c r="C1036" s="397" t="s">
        <v>258</v>
      </c>
      <c r="D1036" s="397" t="s">
        <v>4695</v>
      </c>
      <c r="E1036" s="56" t="s">
        <v>2268</v>
      </c>
      <c r="F1036" s="56" t="s">
        <v>900</v>
      </c>
      <c r="G1036" s="56">
        <v>36</v>
      </c>
      <c r="H1036" s="56">
        <v>0</v>
      </c>
      <c r="I1036" s="56" t="s">
        <v>6476</v>
      </c>
      <c r="J1036" s="56" t="s">
        <v>38</v>
      </c>
    </row>
    <row r="1037" spans="1:10" ht="12.75" customHeight="1" x14ac:dyDescent="0.3">
      <c r="A1037" s="397" t="s">
        <v>691</v>
      </c>
      <c r="B1037" s="423">
        <v>6</v>
      </c>
      <c r="C1037" s="397" t="s">
        <v>258</v>
      </c>
      <c r="D1037" s="397" t="s">
        <v>4696</v>
      </c>
      <c r="E1037" s="56" t="s">
        <v>2269</v>
      </c>
      <c r="F1037" s="56" t="s">
        <v>900</v>
      </c>
      <c r="G1037" s="56">
        <v>36</v>
      </c>
      <c r="H1037" s="56">
        <v>0</v>
      </c>
      <c r="I1037" s="56" t="s">
        <v>6476</v>
      </c>
      <c r="J1037" s="56" t="s">
        <v>38</v>
      </c>
    </row>
    <row r="1038" spans="1:10" ht="12.75" customHeight="1" x14ac:dyDescent="0.3">
      <c r="A1038" s="397" t="s">
        <v>691</v>
      </c>
      <c r="B1038" s="423">
        <v>7</v>
      </c>
      <c r="C1038" s="397" t="s">
        <v>258</v>
      </c>
      <c r="D1038" s="397" t="s">
        <v>4697</v>
      </c>
      <c r="E1038" s="56" t="s">
        <v>2270</v>
      </c>
      <c r="F1038" s="56" t="s">
        <v>900</v>
      </c>
      <c r="G1038" s="56">
        <v>30.5</v>
      </c>
      <c r="H1038" s="56">
        <v>0</v>
      </c>
      <c r="I1038" s="56" t="s">
        <v>6476</v>
      </c>
      <c r="J1038" s="56" t="s">
        <v>38</v>
      </c>
    </row>
    <row r="1039" spans="1:10" ht="12.75" customHeight="1" x14ac:dyDescent="0.3">
      <c r="A1039" s="397" t="s">
        <v>691</v>
      </c>
      <c r="B1039" s="423">
        <v>8</v>
      </c>
      <c r="C1039" s="397" t="s">
        <v>258</v>
      </c>
      <c r="D1039" s="397" t="s">
        <v>4698</v>
      </c>
      <c r="E1039" s="56" t="s">
        <v>2271</v>
      </c>
      <c r="F1039" s="56" t="s">
        <v>900</v>
      </c>
      <c r="G1039" s="56">
        <v>30.5</v>
      </c>
      <c r="H1039" s="56">
        <v>0</v>
      </c>
      <c r="I1039" s="56" t="s">
        <v>6476</v>
      </c>
      <c r="J1039" s="56" t="s">
        <v>38</v>
      </c>
    </row>
    <row r="1040" spans="1:10" ht="12.75" customHeight="1" x14ac:dyDescent="0.3">
      <c r="A1040" s="397" t="s">
        <v>691</v>
      </c>
      <c r="B1040" s="423">
        <v>9</v>
      </c>
      <c r="C1040" s="397" t="s">
        <v>258</v>
      </c>
      <c r="D1040" s="397" t="s">
        <v>4699</v>
      </c>
      <c r="E1040" s="56" t="s">
        <v>2272</v>
      </c>
      <c r="F1040" s="56" t="s">
        <v>900</v>
      </c>
      <c r="G1040" s="56">
        <v>26.5</v>
      </c>
      <c r="H1040" s="56">
        <v>0</v>
      </c>
      <c r="I1040" s="56" t="s">
        <v>6476</v>
      </c>
      <c r="J1040" s="56" t="s">
        <v>38</v>
      </c>
    </row>
    <row r="1041" spans="1:10" ht="12.75" customHeight="1" x14ac:dyDescent="0.3">
      <c r="A1041" s="397" t="s">
        <v>691</v>
      </c>
      <c r="B1041" s="423">
        <v>10</v>
      </c>
      <c r="C1041" s="397" t="s">
        <v>258</v>
      </c>
      <c r="D1041" s="397" t="s">
        <v>6598</v>
      </c>
      <c r="E1041" s="56" t="s">
        <v>6599</v>
      </c>
      <c r="F1041" s="56" t="s">
        <v>900</v>
      </c>
      <c r="G1041" s="56">
        <v>28.5</v>
      </c>
      <c r="H1041" s="56">
        <v>0</v>
      </c>
      <c r="I1041" s="56" t="s">
        <v>6476</v>
      </c>
      <c r="J1041" s="56" t="s">
        <v>38</v>
      </c>
    </row>
    <row r="1042" spans="1:10" ht="12.75" customHeight="1" x14ac:dyDescent="0.3">
      <c r="A1042" s="397" t="s">
        <v>477</v>
      </c>
      <c r="B1042" s="423">
        <v>1</v>
      </c>
      <c r="C1042" s="397" t="s">
        <v>478</v>
      </c>
      <c r="D1042" s="397" t="s">
        <v>3736</v>
      </c>
      <c r="E1042" s="56" t="s">
        <v>1035</v>
      </c>
      <c r="F1042" s="56" t="s">
        <v>900</v>
      </c>
      <c r="G1042" s="56">
        <v>27</v>
      </c>
      <c r="H1042" s="56">
        <v>0</v>
      </c>
      <c r="I1042" s="56" t="s">
        <v>6986</v>
      </c>
      <c r="J1042" s="56" t="s">
        <v>38</v>
      </c>
    </row>
    <row r="1043" spans="1:10" ht="12.75" customHeight="1" x14ac:dyDescent="0.3">
      <c r="A1043" s="397" t="s">
        <v>477</v>
      </c>
      <c r="B1043" s="423">
        <v>2</v>
      </c>
      <c r="C1043" s="397" t="s">
        <v>478</v>
      </c>
      <c r="D1043" s="397" t="s">
        <v>3737</v>
      </c>
      <c r="E1043" s="56" t="s">
        <v>1036</v>
      </c>
      <c r="F1043" s="56" t="s">
        <v>900</v>
      </c>
      <c r="G1043" s="56">
        <v>23</v>
      </c>
      <c r="H1043" s="56">
        <v>0</v>
      </c>
      <c r="I1043" s="56" t="s">
        <v>6986</v>
      </c>
      <c r="J1043" s="56" t="s">
        <v>38</v>
      </c>
    </row>
    <row r="1044" spans="1:10" ht="12.75" customHeight="1" x14ac:dyDescent="0.3">
      <c r="A1044" s="397" t="s">
        <v>477</v>
      </c>
      <c r="B1044" s="423">
        <v>3</v>
      </c>
      <c r="C1044" s="397" t="s">
        <v>478</v>
      </c>
      <c r="D1044" s="397" t="s">
        <v>3738</v>
      </c>
      <c r="E1044" s="56" t="s">
        <v>1037</v>
      </c>
      <c r="F1044" s="56" t="s">
        <v>900</v>
      </c>
      <c r="G1044" s="56">
        <v>23</v>
      </c>
      <c r="H1044" s="56">
        <v>0</v>
      </c>
      <c r="I1044" s="56" t="s">
        <v>6986</v>
      </c>
      <c r="J1044" s="56" t="s">
        <v>38</v>
      </c>
    </row>
    <row r="1045" spans="1:10" ht="12.75" customHeight="1" x14ac:dyDescent="0.3">
      <c r="A1045" s="397" t="s">
        <v>477</v>
      </c>
      <c r="B1045" s="423">
        <v>4</v>
      </c>
      <c r="C1045" s="397" t="s">
        <v>478</v>
      </c>
      <c r="D1045" s="397" t="s">
        <v>3739</v>
      </c>
      <c r="E1045" s="56" t="s">
        <v>1038</v>
      </c>
      <c r="F1045" s="56" t="s">
        <v>900</v>
      </c>
      <c r="G1045" s="56">
        <v>14.999999999999996</v>
      </c>
      <c r="H1045" s="56">
        <v>0</v>
      </c>
      <c r="I1045" s="56" t="s">
        <v>6986</v>
      </c>
      <c r="J1045" s="56" t="s">
        <v>38</v>
      </c>
    </row>
    <row r="1046" spans="1:10" ht="12.75" customHeight="1" x14ac:dyDescent="0.3">
      <c r="A1046" s="397" t="s">
        <v>477</v>
      </c>
      <c r="B1046" s="423">
        <v>5</v>
      </c>
      <c r="C1046" s="397" t="s">
        <v>478</v>
      </c>
      <c r="D1046" s="397" t="s">
        <v>3740</v>
      </c>
      <c r="E1046" s="56" t="s">
        <v>1039</v>
      </c>
      <c r="F1046" s="56" t="s">
        <v>900</v>
      </c>
      <c r="G1046" s="56">
        <v>23</v>
      </c>
      <c r="H1046" s="56">
        <v>0</v>
      </c>
      <c r="I1046" s="56" t="s">
        <v>6986</v>
      </c>
      <c r="J1046" s="56" t="s">
        <v>38</v>
      </c>
    </row>
    <row r="1047" spans="1:10" ht="12.75" customHeight="1" x14ac:dyDescent="0.3">
      <c r="A1047" s="397" t="s">
        <v>477</v>
      </c>
      <c r="B1047" s="423">
        <v>6</v>
      </c>
      <c r="C1047" s="397" t="s">
        <v>478</v>
      </c>
      <c r="D1047" s="397" t="s">
        <v>3741</v>
      </c>
      <c r="E1047" s="56" t="s">
        <v>1040</v>
      </c>
      <c r="F1047" s="56" t="s">
        <v>900</v>
      </c>
      <c r="G1047" s="56">
        <v>27</v>
      </c>
      <c r="H1047" s="56">
        <v>0</v>
      </c>
      <c r="I1047" s="56" t="s">
        <v>6986</v>
      </c>
      <c r="J1047" s="56" t="s">
        <v>38</v>
      </c>
    </row>
    <row r="1048" spans="1:10" ht="12.75" customHeight="1" x14ac:dyDescent="0.3">
      <c r="A1048" s="397" t="s">
        <v>477</v>
      </c>
      <c r="B1048" s="423">
        <v>7</v>
      </c>
      <c r="C1048" s="397" t="s">
        <v>478</v>
      </c>
      <c r="D1048" s="397" t="s">
        <v>3742</v>
      </c>
      <c r="E1048" s="56" t="s">
        <v>1041</v>
      </c>
      <c r="F1048" s="56" t="s">
        <v>900</v>
      </c>
      <c r="G1048" s="56">
        <v>55.5</v>
      </c>
      <c r="H1048" s="56">
        <v>0</v>
      </c>
      <c r="I1048" s="56" t="s">
        <v>6986</v>
      </c>
      <c r="J1048" s="56" t="s">
        <v>38</v>
      </c>
    </row>
    <row r="1049" spans="1:10" ht="12.75" customHeight="1" x14ac:dyDescent="0.3">
      <c r="A1049" s="397" t="s">
        <v>477</v>
      </c>
      <c r="B1049" s="423">
        <v>8</v>
      </c>
      <c r="C1049" s="397" t="s">
        <v>478</v>
      </c>
      <c r="D1049" s="397" t="s">
        <v>3743</v>
      </c>
      <c r="E1049" s="56" t="s">
        <v>1042</v>
      </c>
      <c r="F1049" s="56" t="s">
        <v>900</v>
      </c>
      <c r="G1049" s="56">
        <v>27</v>
      </c>
      <c r="H1049" s="56">
        <v>0</v>
      </c>
      <c r="I1049" s="56" t="s">
        <v>6986</v>
      </c>
      <c r="J1049" s="56" t="s">
        <v>38</v>
      </c>
    </row>
    <row r="1050" spans="1:10" ht="12.75" customHeight="1" x14ac:dyDescent="0.3">
      <c r="A1050" s="397" t="s">
        <v>477</v>
      </c>
      <c r="B1050" s="423">
        <v>9</v>
      </c>
      <c r="C1050" s="397" t="s">
        <v>478</v>
      </c>
      <c r="D1050" s="397" t="s">
        <v>3744</v>
      </c>
      <c r="E1050" s="56" t="s">
        <v>1043</v>
      </c>
      <c r="F1050" s="56" t="s">
        <v>900</v>
      </c>
      <c r="G1050" s="56">
        <v>27</v>
      </c>
      <c r="H1050" s="56">
        <v>0</v>
      </c>
      <c r="I1050" s="56" t="s">
        <v>6986</v>
      </c>
      <c r="J1050" s="56" t="s">
        <v>38</v>
      </c>
    </row>
    <row r="1051" spans="1:10" ht="12.75" customHeight="1" x14ac:dyDescent="0.3">
      <c r="A1051" s="397" t="s">
        <v>477</v>
      </c>
      <c r="B1051" s="423">
        <v>10</v>
      </c>
      <c r="C1051" s="397" t="s">
        <v>478</v>
      </c>
      <c r="D1051" s="397" t="s">
        <v>3745</v>
      </c>
      <c r="E1051" s="56" t="s">
        <v>2119</v>
      </c>
      <c r="F1051" s="56" t="s">
        <v>901</v>
      </c>
      <c r="G1051" s="56">
        <v>17.350000000000001</v>
      </c>
      <c r="H1051" s="56">
        <v>0</v>
      </c>
      <c r="I1051" s="56" t="s">
        <v>6986</v>
      </c>
      <c r="J1051" s="56" t="s">
        <v>38</v>
      </c>
    </row>
    <row r="1052" spans="1:10" ht="12.75" customHeight="1" x14ac:dyDescent="0.3">
      <c r="A1052" s="397" t="s">
        <v>477</v>
      </c>
      <c r="B1052" s="423">
        <v>11</v>
      </c>
      <c r="C1052" s="397" t="s">
        <v>478</v>
      </c>
      <c r="D1052" s="397" t="s">
        <v>3746</v>
      </c>
      <c r="E1052" s="56" t="s">
        <v>1044</v>
      </c>
      <c r="F1052" s="56" t="s">
        <v>900</v>
      </c>
      <c r="G1052" s="56">
        <v>14.999999999999995</v>
      </c>
      <c r="H1052" s="56">
        <v>0</v>
      </c>
      <c r="I1052" s="56" t="s">
        <v>6986</v>
      </c>
      <c r="J1052" s="56" t="s">
        <v>38</v>
      </c>
    </row>
    <row r="1053" spans="1:10" ht="12.75" customHeight="1" x14ac:dyDescent="0.3">
      <c r="A1053" s="397" t="s">
        <v>477</v>
      </c>
      <c r="B1053" s="423">
        <v>12</v>
      </c>
      <c r="C1053" s="397" t="s">
        <v>478</v>
      </c>
      <c r="D1053" s="397" t="s">
        <v>3747</v>
      </c>
      <c r="E1053" s="56" t="s">
        <v>1045</v>
      </c>
      <c r="F1053" s="56" t="s">
        <v>900</v>
      </c>
      <c r="G1053" s="56">
        <v>23</v>
      </c>
      <c r="H1053" s="56">
        <v>0</v>
      </c>
      <c r="I1053" s="56" t="s">
        <v>6986</v>
      </c>
      <c r="J1053" s="56" t="s">
        <v>38</v>
      </c>
    </row>
    <row r="1054" spans="1:10" ht="12.75" customHeight="1" x14ac:dyDescent="0.3">
      <c r="A1054" s="397" t="s">
        <v>477</v>
      </c>
      <c r="B1054" s="423">
        <v>13</v>
      </c>
      <c r="C1054" s="397" t="s">
        <v>478</v>
      </c>
      <c r="D1054" s="397" t="s">
        <v>3748</v>
      </c>
      <c r="E1054" s="56" t="s">
        <v>1046</v>
      </c>
      <c r="F1054" s="56" t="s">
        <v>900</v>
      </c>
      <c r="G1054" s="56">
        <v>42.000000000000007</v>
      </c>
      <c r="H1054" s="56">
        <v>0</v>
      </c>
      <c r="I1054" s="56" t="s">
        <v>6986</v>
      </c>
      <c r="J1054" s="56" t="s">
        <v>38</v>
      </c>
    </row>
    <row r="1055" spans="1:10" ht="12.75" customHeight="1" x14ac:dyDescent="0.3">
      <c r="A1055" s="397" t="s">
        <v>477</v>
      </c>
      <c r="B1055" s="423">
        <v>14</v>
      </c>
      <c r="C1055" s="397" t="s">
        <v>478</v>
      </c>
      <c r="D1055" s="397" t="s">
        <v>3749</v>
      </c>
      <c r="E1055" s="56" t="s">
        <v>1047</v>
      </c>
      <c r="F1055" s="56" t="s">
        <v>900</v>
      </c>
      <c r="G1055" s="56">
        <v>22.999999999999993</v>
      </c>
      <c r="H1055" s="56">
        <v>0</v>
      </c>
      <c r="I1055" s="56" t="s">
        <v>6986</v>
      </c>
      <c r="J1055" s="56" t="s">
        <v>38</v>
      </c>
    </row>
    <row r="1056" spans="1:10" ht="12.75" customHeight="1" x14ac:dyDescent="0.3">
      <c r="A1056" s="397" t="s">
        <v>477</v>
      </c>
      <c r="B1056" s="423">
        <v>15</v>
      </c>
      <c r="C1056" s="397" t="s">
        <v>478</v>
      </c>
      <c r="D1056" s="397" t="s">
        <v>3750</v>
      </c>
      <c r="E1056" s="56" t="s">
        <v>1048</v>
      </c>
      <c r="F1056" s="56" t="s">
        <v>900</v>
      </c>
      <c r="G1056" s="56">
        <v>27</v>
      </c>
      <c r="H1056" s="56">
        <v>0</v>
      </c>
      <c r="I1056" s="56" t="s">
        <v>6986</v>
      </c>
      <c r="J1056" s="56" t="s">
        <v>38</v>
      </c>
    </row>
    <row r="1057" spans="1:10" ht="12.75" customHeight="1" x14ac:dyDescent="0.3">
      <c r="A1057" s="397" t="s">
        <v>477</v>
      </c>
      <c r="B1057" s="423">
        <v>16</v>
      </c>
      <c r="C1057" s="397" t="s">
        <v>478</v>
      </c>
      <c r="D1057" s="397" t="s">
        <v>3751</v>
      </c>
      <c r="E1057" s="56" t="s">
        <v>2120</v>
      </c>
      <c r="F1057" s="56" t="s">
        <v>901</v>
      </c>
      <c r="G1057" s="56">
        <v>17.37</v>
      </c>
      <c r="H1057" s="56">
        <v>0</v>
      </c>
      <c r="I1057" s="56" t="s">
        <v>6986</v>
      </c>
      <c r="J1057" s="56" t="s">
        <v>38</v>
      </c>
    </row>
    <row r="1058" spans="1:10" ht="12.75" customHeight="1" x14ac:dyDescent="0.3">
      <c r="A1058" s="397" t="s">
        <v>477</v>
      </c>
      <c r="B1058" s="423">
        <v>17</v>
      </c>
      <c r="C1058" s="397" t="s">
        <v>478</v>
      </c>
      <c r="D1058" s="397" t="s">
        <v>3752</v>
      </c>
      <c r="E1058" s="56" t="s">
        <v>1049</v>
      </c>
      <c r="F1058" s="56" t="s">
        <v>900</v>
      </c>
      <c r="G1058" s="56">
        <v>42.000000000000007</v>
      </c>
      <c r="H1058" s="56">
        <v>0</v>
      </c>
      <c r="I1058" s="56" t="s">
        <v>6986</v>
      </c>
      <c r="J1058" s="56" t="s">
        <v>38</v>
      </c>
    </row>
    <row r="1059" spans="1:10" ht="12.75" customHeight="1" x14ac:dyDescent="0.3">
      <c r="A1059" s="397" t="s">
        <v>477</v>
      </c>
      <c r="B1059" s="423">
        <v>18</v>
      </c>
      <c r="C1059" s="397" t="s">
        <v>478</v>
      </c>
      <c r="D1059" s="397" t="s">
        <v>3753</v>
      </c>
      <c r="E1059" s="56" t="s">
        <v>1050</v>
      </c>
      <c r="F1059" s="56" t="s">
        <v>900</v>
      </c>
      <c r="G1059" s="56">
        <v>23</v>
      </c>
      <c r="H1059" s="56">
        <v>0</v>
      </c>
      <c r="I1059" s="56" t="s">
        <v>6986</v>
      </c>
      <c r="J1059" s="56" t="s">
        <v>38</v>
      </c>
    </row>
    <row r="1060" spans="1:10" ht="12.75" customHeight="1" x14ac:dyDescent="0.3">
      <c r="A1060" s="397" t="s">
        <v>477</v>
      </c>
      <c r="B1060" s="423">
        <v>19</v>
      </c>
      <c r="C1060" s="397" t="s">
        <v>478</v>
      </c>
      <c r="D1060" s="397" t="s">
        <v>3754</v>
      </c>
      <c r="E1060" s="56" t="s">
        <v>1051</v>
      </c>
      <c r="F1060" s="56" t="s">
        <v>900</v>
      </c>
      <c r="G1060" s="56">
        <v>23</v>
      </c>
      <c r="H1060" s="56">
        <v>0</v>
      </c>
      <c r="I1060" s="56" t="s">
        <v>6986</v>
      </c>
      <c r="J1060" s="56" t="s">
        <v>38</v>
      </c>
    </row>
    <row r="1061" spans="1:10" ht="12.75" customHeight="1" x14ac:dyDescent="0.3">
      <c r="A1061" s="397" t="s">
        <v>477</v>
      </c>
      <c r="B1061" s="423">
        <v>20</v>
      </c>
      <c r="C1061" s="397" t="s">
        <v>478</v>
      </c>
      <c r="D1061" s="397" t="s">
        <v>3755</v>
      </c>
      <c r="E1061" s="56" t="s">
        <v>1052</v>
      </c>
      <c r="F1061" s="56" t="s">
        <v>900</v>
      </c>
      <c r="G1061" s="56">
        <v>42.000000000000007</v>
      </c>
      <c r="H1061" s="56">
        <v>0</v>
      </c>
      <c r="I1061" s="56" t="s">
        <v>6986</v>
      </c>
      <c r="J1061" s="56" t="s">
        <v>38</v>
      </c>
    </row>
    <row r="1062" spans="1:10" ht="12.75" customHeight="1" x14ac:dyDescent="0.3">
      <c r="A1062" s="397" t="s">
        <v>477</v>
      </c>
      <c r="B1062" s="423">
        <v>21</v>
      </c>
      <c r="C1062" s="397" t="s">
        <v>478</v>
      </c>
      <c r="D1062" s="397" t="s">
        <v>3756</v>
      </c>
      <c r="E1062" s="56" t="s">
        <v>1053</v>
      </c>
      <c r="F1062" s="56" t="s">
        <v>900</v>
      </c>
      <c r="G1062" s="56">
        <v>27</v>
      </c>
      <c r="H1062" s="56">
        <v>0</v>
      </c>
      <c r="I1062" s="56" t="s">
        <v>6986</v>
      </c>
      <c r="J1062" s="56" t="s">
        <v>38</v>
      </c>
    </row>
    <row r="1063" spans="1:10" ht="12.75" customHeight="1" x14ac:dyDescent="0.3">
      <c r="A1063" s="397" t="s">
        <v>477</v>
      </c>
      <c r="B1063" s="423">
        <v>22</v>
      </c>
      <c r="C1063" s="397" t="s">
        <v>478</v>
      </c>
      <c r="D1063" s="397" t="s">
        <v>3757</v>
      </c>
      <c r="E1063" s="56" t="s">
        <v>2393</v>
      </c>
      <c r="F1063" s="56" t="s">
        <v>901</v>
      </c>
      <c r="G1063" s="56">
        <v>16.23</v>
      </c>
      <c r="H1063" s="56">
        <v>0</v>
      </c>
      <c r="I1063" s="56" t="s">
        <v>6986</v>
      </c>
      <c r="J1063" s="56" t="s">
        <v>38</v>
      </c>
    </row>
    <row r="1064" spans="1:10" ht="12.75" customHeight="1" x14ac:dyDescent="0.3">
      <c r="A1064" s="397" t="s">
        <v>477</v>
      </c>
      <c r="B1064" s="423">
        <v>23</v>
      </c>
      <c r="C1064" s="397" t="s">
        <v>478</v>
      </c>
      <c r="D1064" s="397" t="s">
        <v>3758</v>
      </c>
      <c r="E1064" s="56" t="s">
        <v>1054</v>
      </c>
      <c r="F1064" s="56" t="s">
        <v>900</v>
      </c>
      <c r="G1064" s="56">
        <v>14.999999999999995</v>
      </c>
      <c r="H1064" s="56">
        <v>0</v>
      </c>
      <c r="I1064" s="56" t="s">
        <v>6986</v>
      </c>
      <c r="J1064" s="56" t="s">
        <v>38</v>
      </c>
    </row>
    <row r="1065" spans="1:10" ht="12.75" customHeight="1" x14ac:dyDescent="0.3">
      <c r="A1065" s="397" t="s">
        <v>477</v>
      </c>
      <c r="B1065" s="423">
        <v>24</v>
      </c>
      <c r="C1065" s="397" t="s">
        <v>478</v>
      </c>
      <c r="D1065" s="397" t="s">
        <v>3759</v>
      </c>
      <c r="E1065" s="56" t="s">
        <v>1055</v>
      </c>
      <c r="F1065" s="56" t="s">
        <v>900</v>
      </c>
      <c r="G1065" s="56">
        <v>23</v>
      </c>
      <c r="H1065" s="56">
        <v>0</v>
      </c>
      <c r="I1065" s="56" t="s">
        <v>6986</v>
      </c>
      <c r="J1065" s="56" t="s">
        <v>38</v>
      </c>
    </row>
    <row r="1066" spans="1:10" ht="12.75" customHeight="1" x14ac:dyDescent="0.3">
      <c r="A1066" s="397" t="s">
        <v>477</v>
      </c>
      <c r="B1066" s="423">
        <v>25</v>
      </c>
      <c r="C1066" s="397" t="s">
        <v>478</v>
      </c>
      <c r="D1066" s="397" t="s">
        <v>3760</v>
      </c>
      <c r="E1066" s="56" t="s">
        <v>1056</v>
      </c>
      <c r="F1066" s="56" t="s">
        <v>900</v>
      </c>
      <c r="G1066" s="56">
        <v>27</v>
      </c>
      <c r="H1066" s="56">
        <v>0</v>
      </c>
      <c r="I1066" s="56" t="s">
        <v>6986</v>
      </c>
      <c r="J1066" s="56" t="s">
        <v>38</v>
      </c>
    </row>
    <row r="1067" spans="1:10" ht="12.75" customHeight="1" x14ac:dyDescent="0.3">
      <c r="A1067" s="397" t="s">
        <v>477</v>
      </c>
      <c r="B1067" s="423">
        <v>26</v>
      </c>
      <c r="C1067" s="397" t="s">
        <v>478</v>
      </c>
      <c r="D1067" s="397" t="s">
        <v>3761</v>
      </c>
      <c r="E1067" s="56" t="s">
        <v>1057</v>
      </c>
      <c r="F1067" s="56" t="s">
        <v>900</v>
      </c>
      <c r="G1067" s="56">
        <v>51.000000000000007</v>
      </c>
      <c r="H1067" s="56">
        <v>9</v>
      </c>
      <c r="I1067" s="56" t="s">
        <v>6986</v>
      </c>
      <c r="J1067" s="56" t="s">
        <v>38</v>
      </c>
    </row>
    <row r="1068" spans="1:10" ht="12.75" customHeight="1" x14ac:dyDescent="0.3">
      <c r="A1068" s="397" t="s">
        <v>477</v>
      </c>
      <c r="B1068" s="423">
        <v>27</v>
      </c>
      <c r="C1068" s="397" t="s">
        <v>478</v>
      </c>
      <c r="D1068" s="397" t="s">
        <v>3762</v>
      </c>
      <c r="E1068" s="56" t="s">
        <v>1058</v>
      </c>
      <c r="F1068" s="56" t="s">
        <v>900</v>
      </c>
      <c r="G1068" s="56">
        <v>42.000000000000007</v>
      </c>
      <c r="H1068" s="56">
        <v>0</v>
      </c>
      <c r="I1068" s="56" t="s">
        <v>6986</v>
      </c>
      <c r="J1068" s="56" t="s">
        <v>38</v>
      </c>
    </row>
    <row r="1069" spans="1:10" ht="12.75" customHeight="1" x14ac:dyDescent="0.3">
      <c r="A1069" s="397" t="s">
        <v>477</v>
      </c>
      <c r="B1069" s="423">
        <v>28</v>
      </c>
      <c r="C1069" s="397" t="s">
        <v>478</v>
      </c>
      <c r="D1069" s="397" t="s">
        <v>3763</v>
      </c>
      <c r="E1069" s="56" t="s">
        <v>1059</v>
      </c>
      <c r="F1069" s="56" t="s">
        <v>900</v>
      </c>
      <c r="G1069" s="56">
        <v>22.999999999999993</v>
      </c>
      <c r="H1069" s="56">
        <v>0</v>
      </c>
      <c r="I1069" s="56" t="s">
        <v>6986</v>
      </c>
      <c r="J1069" s="56" t="s">
        <v>38</v>
      </c>
    </row>
    <row r="1070" spans="1:10" ht="12.75" customHeight="1" x14ac:dyDescent="0.3">
      <c r="A1070" s="397" t="s">
        <v>477</v>
      </c>
      <c r="B1070" s="423">
        <v>29</v>
      </c>
      <c r="C1070" s="397" t="s">
        <v>478</v>
      </c>
      <c r="D1070" s="397" t="s">
        <v>3764</v>
      </c>
      <c r="E1070" s="56" t="s">
        <v>1060</v>
      </c>
      <c r="F1070" s="56" t="s">
        <v>900</v>
      </c>
      <c r="G1070" s="56">
        <v>14.999999999999998</v>
      </c>
      <c r="H1070" s="56">
        <v>0</v>
      </c>
      <c r="I1070" s="56" t="s">
        <v>6986</v>
      </c>
      <c r="J1070" s="56" t="s">
        <v>38</v>
      </c>
    </row>
    <row r="1071" spans="1:10" ht="12.75" customHeight="1" x14ac:dyDescent="0.3">
      <c r="A1071" s="397" t="s">
        <v>477</v>
      </c>
      <c r="B1071" s="423">
        <v>30</v>
      </c>
      <c r="C1071" s="397" t="s">
        <v>478</v>
      </c>
      <c r="D1071" s="397" t="s">
        <v>3765</v>
      </c>
      <c r="E1071" s="56" t="s">
        <v>1061</v>
      </c>
      <c r="F1071" s="56" t="s">
        <v>900</v>
      </c>
      <c r="G1071" s="56">
        <v>27</v>
      </c>
      <c r="H1071" s="56">
        <v>0</v>
      </c>
      <c r="I1071" s="56" t="s">
        <v>6986</v>
      </c>
      <c r="J1071" s="56" t="s">
        <v>38</v>
      </c>
    </row>
    <row r="1072" spans="1:10" ht="12.75" customHeight="1" x14ac:dyDescent="0.3">
      <c r="A1072" s="397" t="s">
        <v>477</v>
      </c>
      <c r="B1072" s="423">
        <v>31</v>
      </c>
      <c r="C1072" s="397" t="s">
        <v>478</v>
      </c>
      <c r="D1072" s="397" t="s">
        <v>3766</v>
      </c>
      <c r="E1072" s="56" t="s">
        <v>1062</v>
      </c>
      <c r="F1072" s="56" t="s">
        <v>900</v>
      </c>
      <c r="G1072" s="56">
        <v>14.999999999999995</v>
      </c>
      <c r="H1072" s="56">
        <v>0</v>
      </c>
      <c r="I1072" s="56" t="s">
        <v>6986</v>
      </c>
      <c r="J1072" s="56" t="s">
        <v>38</v>
      </c>
    </row>
    <row r="1073" spans="1:10" ht="12.75" customHeight="1" x14ac:dyDescent="0.3">
      <c r="A1073" s="397" t="s">
        <v>477</v>
      </c>
      <c r="B1073" s="423">
        <v>32</v>
      </c>
      <c r="C1073" s="397" t="s">
        <v>478</v>
      </c>
      <c r="D1073" s="397" t="s">
        <v>3767</v>
      </c>
      <c r="E1073" s="56" t="s">
        <v>1063</v>
      </c>
      <c r="F1073" s="56" t="s">
        <v>900</v>
      </c>
      <c r="G1073" s="56">
        <v>27</v>
      </c>
      <c r="H1073" s="56">
        <v>0</v>
      </c>
      <c r="I1073" s="56" t="s">
        <v>6986</v>
      </c>
      <c r="J1073" s="56" t="s">
        <v>38</v>
      </c>
    </row>
    <row r="1074" spans="1:10" ht="12.75" customHeight="1" x14ac:dyDescent="0.3">
      <c r="A1074" s="397" t="s">
        <v>477</v>
      </c>
      <c r="B1074" s="423">
        <v>33</v>
      </c>
      <c r="C1074" s="397" t="s">
        <v>478</v>
      </c>
      <c r="D1074" s="397" t="s">
        <v>3768</v>
      </c>
      <c r="E1074" s="56" t="s">
        <v>1064</v>
      </c>
      <c r="F1074" s="56" t="s">
        <v>900</v>
      </c>
      <c r="G1074" s="56">
        <v>14.999999999999995</v>
      </c>
      <c r="H1074" s="56">
        <v>0</v>
      </c>
      <c r="I1074" s="56" t="s">
        <v>6986</v>
      </c>
      <c r="J1074" s="56" t="s">
        <v>38</v>
      </c>
    </row>
    <row r="1075" spans="1:10" ht="12.75" customHeight="1" x14ac:dyDescent="0.3">
      <c r="A1075" s="397" t="s">
        <v>477</v>
      </c>
      <c r="B1075" s="423">
        <v>34</v>
      </c>
      <c r="C1075" s="397" t="s">
        <v>478</v>
      </c>
      <c r="D1075" s="397" t="s">
        <v>3769</v>
      </c>
      <c r="E1075" s="56" t="s">
        <v>1065</v>
      </c>
      <c r="F1075" s="56" t="s">
        <v>900</v>
      </c>
      <c r="G1075" s="56">
        <v>42</v>
      </c>
      <c r="H1075" s="56">
        <v>0</v>
      </c>
      <c r="I1075" s="56" t="s">
        <v>6986</v>
      </c>
      <c r="J1075" s="56" t="s">
        <v>38</v>
      </c>
    </row>
    <row r="1076" spans="1:10" ht="12.75" customHeight="1" x14ac:dyDescent="0.3">
      <c r="A1076" s="397" t="s">
        <v>477</v>
      </c>
      <c r="B1076" s="423">
        <v>35</v>
      </c>
      <c r="C1076" s="397" t="s">
        <v>478</v>
      </c>
      <c r="D1076" s="397" t="s">
        <v>3770</v>
      </c>
      <c r="E1076" s="56" t="s">
        <v>1066</v>
      </c>
      <c r="F1076" s="56" t="s">
        <v>900</v>
      </c>
      <c r="G1076" s="56">
        <v>27</v>
      </c>
      <c r="H1076" s="56">
        <v>0</v>
      </c>
      <c r="I1076" s="56" t="s">
        <v>6986</v>
      </c>
      <c r="J1076" s="56" t="s">
        <v>38</v>
      </c>
    </row>
    <row r="1077" spans="1:10" ht="12.75" customHeight="1" x14ac:dyDescent="0.3">
      <c r="A1077" s="397" t="s">
        <v>477</v>
      </c>
      <c r="B1077" s="423">
        <v>36</v>
      </c>
      <c r="C1077" s="397" t="s">
        <v>478</v>
      </c>
      <c r="D1077" s="397" t="s">
        <v>3771</v>
      </c>
      <c r="E1077" s="56" t="s">
        <v>2121</v>
      </c>
      <c r="F1077" s="56" t="s">
        <v>900</v>
      </c>
      <c r="G1077" s="56">
        <v>8.5</v>
      </c>
      <c r="H1077" s="56">
        <v>0</v>
      </c>
      <c r="I1077" s="56" t="s">
        <v>2122</v>
      </c>
      <c r="J1077" s="56" t="s">
        <v>39</v>
      </c>
    </row>
    <row r="1078" spans="1:10" ht="12.75" customHeight="1" x14ac:dyDescent="0.3">
      <c r="A1078" s="397" t="s">
        <v>477</v>
      </c>
      <c r="B1078" s="423">
        <v>37</v>
      </c>
      <c r="C1078" s="397" t="s">
        <v>478</v>
      </c>
      <c r="D1078" s="397" t="s">
        <v>3772</v>
      </c>
      <c r="E1078" s="56" t="s">
        <v>2123</v>
      </c>
      <c r="F1078" s="56" t="s">
        <v>900</v>
      </c>
      <c r="G1078" s="56">
        <v>11.500000000000004</v>
      </c>
      <c r="H1078" s="56">
        <v>0</v>
      </c>
      <c r="I1078" s="56" t="s">
        <v>2122</v>
      </c>
      <c r="J1078" s="56" t="s">
        <v>39</v>
      </c>
    </row>
    <row r="1079" spans="1:10" ht="12.75" customHeight="1" x14ac:dyDescent="0.3">
      <c r="A1079" s="397" t="s">
        <v>477</v>
      </c>
      <c r="B1079" s="423">
        <v>38</v>
      </c>
      <c r="C1079" s="397" t="s">
        <v>478</v>
      </c>
      <c r="D1079" s="397" t="s">
        <v>3773</v>
      </c>
      <c r="E1079" s="56" t="s">
        <v>6556</v>
      </c>
      <c r="F1079" s="56" t="s">
        <v>900</v>
      </c>
      <c r="G1079" s="56">
        <v>6</v>
      </c>
      <c r="H1079" s="56">
        <v>0</v>
      </c>
      <c r="I1079" s="56" t="s">
        <v>2122</v>
      </c>
      <c r="J1079" s="56" t="s">
        <v>39</v>
      </c>
    </row>
    <row r="1080" spans="1:10" ht="12.75" customHeight="1" x14ac:dyDescent="0.3">
      <c r="A1080" s="397" t="s">
        <v>477</v>
      </c>
      <c r="B1080" s="423">
        <v>39</v>
      </c>
      <c r="C1080" s="397" t="s">
        <v>478</v>
      </c>
      <c r="D1080" s="397" t="s">
        <v>3774</v>
      </c>
      <c r="E1080" s="56" t="s">
        <v>2124</v>
      </c>
      <c r="F1080" s="56" t="s">
        <v>900</v>
      </c>
      <c r="G1080" s="56">
        <v>14</v>
      </c>
      <c r="H1080" s="56">
        <v>0</v>
      </c>
      <c r="I1080" s="56" t="s">
        <v>2122</v>
      </c>
      <c r="J1080" s="56" t="s">
        <v>39</v>
      </c>
    </row>
    <row r="1081" spans="1:10" ht="12.75" customHeight="1" x14ac:dyDescent="0.3">
      <c r="A1081" s="397" t="s">
        <v>477</v>
      </c>
      <c r="B1081" s="423">
        <v>40</v>
      </c>
      <c r="C1081" s="397" t="s">
        <v>478</v>
      </c>
      <c r="D1081" s="397" t="s">
        <v>3775</v>
      </c>
      <c r="E1081" s="56" t="s">
        <v>2125</v>
      </c>
      <c r="F1081" s="56" t="s">
        <v>900</v>
      </c>
      <c r="G1081" s="56">
        <v>25.75</v>
      </c>
      <c r="H1081" s="56">
        <v>0</v>
      </c>
      <c r="I1081" s="56" t="s">
        <v>2122</v>
      </c>
      <c r="J1081" s="56" t="s">
        <v>39</v>
      </c>
    </row>
    <row r="1082" spans="1:10" ht="12.75" customHeight="1" x14ac:dyDescent="0.3">
      <c r="A1082" s="397" t="s">
        <v>477</v>
      </c>
      <c r="B1082" s="423">
        <v>41</v>
      </c>
      <c r="C1082" s="397" t="s">
        <v>478</v>
      </c>
      <c r="D1082" s="397" t="s">
        <v>3776</v>
      </c>
      <c r="E1082" s="56" t="s">
        <v>2126</v>
      </c>
      <c r="F1082" s="56" t="s">
        <v>900</v>
      </c>
      <c r="G1082" s="56">
        <v>13.000000000000005</v>
      </c>
      <c r="H1082" s="56">
        <v>0</v>
      </c>
      <c r="I1082" s="56" t="s">
        <v>2122</v>
      </c>
      <c r="J1082" s="56" t="s">
        <v>39</v>
      </c>
    </row>
    <row r="1083" spans="1:10" ht="12.75" customHeight="1" x14ac:dyDescent="0.3">
      <c r="A1083" s="397" t="s">
        <v>477</v>
      </c>
      <c r="B1083" s="423">
        <v>42</v>
      </c>
      <c r="C1083" s="397" t="s">
        <v>478</v>
      </c>
      <c r="D1083" s="397" t="s">
        <v>3777</v>
      </c>
      <c r="E1083" s="56" t="s">
        <v>2127</v>
      </c>
      <c r="F1083" s="56" t="s">
        <v>900</v>
      </c>
      <c r="G1083" s="56">
        <v>7.4999999999999982</v>
      </c>
      <c r="H1083" s="56">
        <v>0</v>
      </c>
      <c r="I1083" s="56" t="s">
        <v>2122</v>
      </c>
      <c r="J1083" s="56" t="s">
        <v>39</v>
      </c>
    </row>
    <row r="1084" spans="1:10" ht="12.75" customHeight="1" x14ac:dyDescent="0.3">
      <c r="A1084" s="397" t="s">
        <v>477</v>
      </c>
      <c r="B1084" s="423">
        <v>43</v>
      </c>
      <c r="C1084" s="397" t="s">
        <v>478</v>
      </c>
      <c r="D1084" s="397" t="s">
        <v>3778</v>
      </c>
      <c r="E1084" s="56" t="s">
        <v>2128</v>
      </c>
      <c r="F1084" s="56" t="s">
        <v>900</v>
      </c>
      <c r="G1084" s="56">
        <v>14.000000000000004</v>
      </c>
      <c r="H1084" s="56">
        <v>0</v>
      </c>
      <c r="I1084" s="56" t="s">
        <v>2122</v>
      </c>
      <c r="J1084" s="56" t="s">
        <v>39</v>
      </c>
    </row>
    <row r="1085" spans="1:10" ht="12.75" customHeight="1" x14ac:dyDescent="0.3">
      <c r="A1085" s="397" t="s">
        <v>477</v>
      </c>
      <c r="B1085" s="423">
        <v>44</v>
      </c>
      <c r="C1085" s="397" t="s">
        <v>478</v>
      </c>
      <c r="D1085" s="397" t="s">
        <v>3779</v>
      </c>
      <c r="E1085" s="56" t="s">
        <v>2129</v>
      </c>
      <c r="F1085" s="56" t="s">
        <v>900</v>
      </c>
      <c r="G1085" s="56">
        <v>21.499999999999993</v>
      </c>
      <c r="H1085" s="56">
        <v>0</v>
      </c>
      <c r="I1085" s="56" t="s">
        <v>2122</v>
      </c>
      <c r="J1085" s="56" t="s">
        <v>39</v>
      </c>
    </row>
    <row r="1086" spans="1:10" ht="12.75" customHeight="1" x14ac:dyDescent="0.3">
      <c r="A1086" s="397" t="s">
        <v>477</v>
      </c>
      <c r="B1086" s="423">
        <v>45</v>
      </c>
      <c r="C1086" s="397" t="s">
        <v>478</v>
      </c>
      <c r="D1086" s="397" t="s">
        <v>3780</v>
      </c>
      <c r="E1086" s="56" t="s">
        <v>2130</v>
      </c>
      <c r="F1086" s="56" t="s">
        <v>900</v>
      </c>
      <c r="G1086" s="56">
        <v>8</v>
      </c>
      <c r="H1086" s="56">
        <v>0</v>
      </c>
      <c r="I1086" s="56" t="s">
        <v>2122</v>
      </c>
      <c r="J1086" s="56" t="s">
        <v>39</v>
      </c>
    </row>
    <row r="1087" spans="1:10" ht="12.75" customHeight="1" x14ac:dyDescent="0.3">
      <c r="A1087" s="397" t="s">
        <v>477</v>
      </c>
      <c r="B1087" s="423">
        <v>46</v>
      </c>
      <c r="C1087" s="397" t="s">
        <v>478</v>
      </c>
      <c r="D1087" s="397" t="s">
        <v>6557</v>
      </c>
      <c r="E1087" s="56" t="s">
        <v>2131</v>
      </c>
      <c r="F1087" s="56" t="s">
        <v>900</v>
      </c>
      <c r="G1087" s="56">
        <v>10</v>
      </c>
      <c r="H1087" s="56">
        <v>0</v>
      </c>
      <c r="I1087" s="56" t="s">
        <v>2122</v>
      </c>
      <c r="J1087" s="56" t="s">
        <v>39</v>
      </c>
    </row>
    <row r="1088" spans="1:10" ht="12.75" customHeight="1" x14ac:dyDescent="0.3">
      <c r="A1088" s="397" t="s">
        <v>477</v>
      </c>
      <c r="B1088" s="423">
        <v>47</v>
      </c>
      <c r="C1088" s="397" t="s">
        <v>478</v>
      </c>
      <c r="D1088" s="397" t="s">
        <v>6987</v>
      </c>
      <c r="E1088" s="56" t="s">
        <v>6988</v>
      </c>
      <c r="F1088" s="56" t="s">
        <v>900</v>
      </c>
      <c r="G1088" s="56">
        <v>27</v>
      </c>
      <c r="H1088" s="56">
        <v>0</v>
      </c>
      <c r="I1088" s="56" t="s">
        <v>811</v>
      </c>
      <c r="J1088" s="56" t="s">
        <v>39</v>
      </c>
    </row>
    <row r="1089" spans="1:10" ht="12.75" customHeight="1" x14ac:dyDescent="0.3">
      <c r="A1089" s="397" t="s">
        <v>7</v>
      </c>
      <c r="B1089" s="423">
        <v>1</v>
      </c>
      <c r="C1089" s="397" t="s">
        <v>256</v>
      </c>
      <c r="D1089" s="397" t="s">
        <v>4537</v>
      </c>
      <c r="E1089" s="56" t="s">
        <v>2240</v>
      </c>
      <c r="F1089" s="56" t="s">
        <v>900</v>
      </c>
      <c r="G1089" s="56">
        <v>50</v>
      </c>
      <c r="H1089" s="56">
        <v>0</v>
      </c>
      <c r="I1089" s="56" t="s">
        <v>6476</v>
      </c>
      <c r="J1089" s="56" t="s">
        <v>38</v>
      </c>
    </row>
    <row r="1090" spans="1:10" ht="12.75" customHeight="1" x14ac:dyDescent="0.3">
      <c r="A1090" s="397" t="s">
        <v>7</v>
      </c>
      <c r="B1090" s="423">
        <v>2</v>
      </c>
      <c r="C1090" s="397" t="s">
        <v>256</v>
      </c>
      <c r="D1090" s="397" t="s">
        <v>4538</v>
      </c>
      <c r="E1090" s="56" t="s">
        <v>2241</v>
      </c>
      <c r="F1090" s="56" t="s">
        <v>900</v>
      </c>
      <c r="G1090" s="56">
        <v>50</v>
      </c>
      <c r="H1090" s="56">
        <v>0</v>
      </c>
      <c r="I1090" s="56" t="s">
        <v>6476</v>
      </c>
      <c r="J1090" s="56" t="s">
        <v>38</v>
      </c>
    </row>
    <row r="1091" spans="1:10" ht="12.75" customHeight="1" x14ac:dyDescent="0.3">
      <c r="A1091" s="397" t="s">
        <v>7</v>
      </c>
      <c r="B1091" s="423">
        <v>3</v>
      </c>
      <c r="C1091" s="397" t="s">
        <v>256</v>
      </c>
      <c r="D1091" s="397" t="s">
        <v>4539</v>
      </c>
      <c r="E1091" s="56" t="s">
        <v>2242</v>
      </c>
      <c r="F1091" s="56" t="s">
        <v>900</v>
      </c>
      <c r="G1091" s="56">
        <v>50</v>
      </c>
      <c r="H1091" s="56">
        <v>0</v>
      </c>
      <c r="I1091" s="56" t="s">
        <v>6476</v>
      </c>
      <c r="J1091" s="56" t="s">
        <v>38</v>
      </c>
    </row>
    <row r="1092" spans="1:10" ht="12.75" customHeight="1" x14ac:dyDescent="0.3">
      <c r="A1092" s="397" t="s">
        <v>7</v>
      </c>
      <c r="B1092" s="423">
        <v>4</v>
      </c>
      <c r="C1092" s="397" t="s">
        <v>256</v>
      </c>
      <c r="D1092" s="397" t="s">
        <v>4540</v>
      </c>
      <c r="E1092" s="56" t="s">
        <v>2243</v>
      </c>
      <c r="F1092" s="56" t="s">
        <v>900</v>
      </c>
      <c r="G1092" s="56">
        <v>24</v>
      </c>
      <c r="H1092" s="56">
        <v>0</v>
      </c>
      <c r="I1092" s="56" t="s">
        <v>6476</v>
      </c>
      <c r="J1092" s="56" t="s">
        <v>38</v>
      </c>
    </row>
    <row r="1093" spans="1:10" ht="12.75" customHeight="1" x14ac:dyDescent="0.3">
      <c r="A1093" s="397" t="s">
        <v>7</v>
      </c>
      <c r="B1093" s="423">
        <v>5</v>
      </c>
      <c r="C1093" s="397" t="s">
        <v>256</v>
      </c>
      <c r="D1093" s="397" t="s">
        <v>4541</v>
      </c>
      <c r="E1093" s="56" t="s">
        <v>2244</v>
      </c>
      <c r="F1093" s="56" t="s">
        <v>900</v>
      </c>
      <c r="G1093" s="56">
        <v>50</v>
      </c>
      <c r="H1093" s="56">
        <v>0</v>
      </c>
      <c r="I1093" s="56" t="s">
        <v>6476</v>
      </c>
      <c r="J1093" s="56" t="s">
        <v>38</v>
      </c>
    </row>
    <row r="1094" spans="1:10" ht="12.75" customHeight="1" x14ac:dyDescent="0.3">
      <c r="A1094" s="397" t="s">
        <v>7</v>
      </c>
      <c r="B1094" s="423">
        <v>6</v>
      </c>
      <c r="C1094" s="397" t="s">
        <v>256</v>
      </c>
      <c r="D1094" s="397" t="s">
        <v>4542</v>
      </c>
      <c r="E1094" s="56" t="s">
        <v>2245</v>
      </c>
      <c r="F1094" s="56" t="s">
        <v>900</v>
      </c>
      <c r="G1094" s="56">
        <v>24</v>
      </c>
      <c r="H1094" s="56">
        <v>0</v>
      </c>
      <c r="I1094" s="56" t="s">
        <v>6476</v>
      </c>
      <c r="J1094" s="56" t="s">
        <v>38</v>
      </c>
    </row>
    <row r="1095" spans="1:10" ht="12.75" customHeight="1" x14ac:dyDescent="0.3">
      <c r="A1095" s="397" t="s">
        <v>7</v>
      </c>
      <c r="B1095" s="423">
        <v>7</v>
      </c>
      <c r="C1095" s="397" t="s">
        <v>256</v>
      </c>
      <c r="D1095" s="397" t="s">
        <v>4543</v>
      </c>
      <c r="E1095" s="56" t="s">
        <v>2246</v>
      </c>
      <c r="F1095" s="56" t="s">
        <v>900</v>
      </c>
      <c r="G1095" s="56">
        <v>24</v>
      </c>
      <c r="H1095" s="56">
        <v>0</v>
      </c>
      <c r="I1095" s="56" t="s">
        <v>6476</v>
      </c>
      <c r="J1095" s="56" t="s">
        <v>38</v>
      </c>
    </row>
    <row r="1096" spans="1:10" ht="12.75" customHeight="1" x14ac:dyDescent="0.3">
      <c r="A1096" s="397" t="s">
        <v>7</v>
      </c>
      <c r="B1096" s="423">
        <v>8</v>
      </c>
      <c r="C1096" s="397" t="s">
        <v>256</v>
      </c>
      <c r="D1096" s="397" t="s">
        <v>4544</v>
      </c>
      <c r="E1096" s="56" t="s">
        <v>2247</v>
      </c>
      <c r="F1096" s="56" t="s">
        <v>900</v>
      </c>
      <c r="G1096" s="56">
        <v>24</v>
      </c>
      <c r="H1096" s="56">
        <v>0</v>
      </c>
      <c r="I1096" s="56" t="s">
        <v>6476</v>
      </c>
      <c r="J1096" s="56" t="s">
        <v>38</v>
      </c>
    </row>
    <row r="1097" spans="1:10" ht="12.75" customHeight="1" x14ac:dyDescent="0.3">
      <c r="A1097" s="397" t="s">
        <v>7</v>
      </c>
      <c r="B1097" s="423">
        <v>9</v>
      </c>
      <c r="C1097" s="397" t="s">
        <v>256</v>
      </c>
      <c r="D1097" s="397" t="s">
        <v>4545</v>
      </c>
      <c r="E1097" s="56" t="s">
        <v>2248</v>
      </c>
      <c r="F1097" s="56" t="s">
        <v>900</v>
      </c>
      <c r="G1097" s="56">
        <v>50</v>
      </c>
      <c r="H1097" s="56">
        <v>0</v>
      </c>
      <c r="I1097" s="56" t="s">
        <v>6476</v>
      </c>
      <c r="J1097" s="56" t="s">
        <v>38</v>
      </c>
    </row>
    <row r="1098" spans="1:10" ht="12.75" customHeight="1" x14ac:dyDescent="0.3">
      <c r="A1098" s="397" t="s">
        <v>7</v>
      </c>
      <c r="B1098" s="423">
        <v>10</v>
      </c>
      <c r="C1098" s="397" t="s">
        <v>256</v>
      </c>
      <c r="D1098" s="397" t="s">
        <v>4546</v>
      </c>
      <c r="E1098" s="56" t="s">
        <v>2249</v>
      </c>
      <c r="F1098" s="56" t="s">
        <v>900</v>
      </c>
      <c r="G1098" s="56">
        <v>24</v>
      </c>
      <c r="H1098" s="56">
        <v>0</v>
      </c>
      <c r="I1098" s="56" t="s">
        <v>6476</v>
      </c>
      <c r="J1098" s="56" t="s">
        <v>38</v>
      </c>
    </row>
    <row r="1099" spans="1:10" ht="12.75" customHeight="1" x14ac:dyDescent="0.3">
      <c r="A1099" s="397" t="s">
        <v>60</v>
      </c>
      <c r="B1099" s="423">
        <v>1</v>
      </c>
      <c r="C1099" s="397" t="s">
        <v>250</v>
      </c>
      <c r="D1099" s="397" t="s">
        <v>3873</v>
      </c>
      <c r="E1099" s="56" t="s">
        <v>6989</v>
      </c>
      <c r="F1099" s="56" t="s">
        <v>900</v>
      </c>
      <c r="G1099" s="56">
        <v>47</v>
      </c>
      <c r="H1099" s="56">
        <v>0</v>
      </c>
      <c r="I1099" s="56" t="s">
        <v>6476</v>
      </c>
      <c r="J1099" s="56" t="s">
        <v>38</v>
      </c>
    </row>
    <row r="1100" spans="1:10" ht="12.75" customHeight="1" x14ac:dyDescent="0.3">
      <c r="A1100" s="397" t="s">
        <v>60</v>
      </c>
      <c r="B1100" s="423">
        <v>2</v>
      </c>
      <c r="C1100" s="397" t="s">
        <v>250</v>
      </c>
      <c r="D1100" s="397" t="s">
        <v>3874</v>
      </c>
      <c r="E1100" s="56" t="s">
        <v>6990</v>
      </c>
      <c r="F1100" s="56" t="s">
        <v>900</v>
      </c>
      <c r="G1100" s="56">
        <v>30</v>
      </c>
      <c r="H1100" s="56">
        <v>0</v>
      </c>
      <c r="I1100" s="56" t="s">
        <v>6476</v>
      </c>
      <c r="J1100" s="56" t="s">
        <v>38</v>
      </c>
    </row>
    <row r="1101" spans="1:10" ht="12.75" customHeight="1" x14ac:dyDescent="0.3">
      <c r="A1101" s="397" t="s">
        <v>60</v>
      </c>
      <c r="B1101" s="423">
        <v>3</v>
      </c>
      <c r="C1101" s="397" t="s">
        <v>250</v>
      </c>
      <c r="D1101" s="397" t="s">
        <v>3875</v>
      </c>
      <c r="E1101" s="56" t="s">
        <v>6991</v>
      </c>
      <c r="F1101" s="56" t="s">
        <v>900</v>
      </c>
      <c r="G1101" s="56">
        <v>19.75</v>
      </c>
      <c r="H1101" s="56">
        <v>0</v>
      </c>
      <c r="I1101" s="56" t="s">
        <v>6476</v>
      </c>
      <c r="J1101" s="56" t="s">
        <v>38</v>
      </c>
    </row>
    <row r="1102" spans="1:10" ht="12.75" customHeight="1" x14ac:dyDescent="0.3">
      <c r="A1102" s="397" t="s">
        <v>60</v>
      </c>
      <c r="B1102" s="423">
        <v>4</v>
      </c>
      <c r="C1102" s="397" t="s">
        <v>250</v>
      </c>
      <c r="D1102" s="397" t="s">
        <v>3876</v>
      </c>
      <c r="E1102" s="56" t="s">
        <v>6992</v>
      </c>
      <c r="F1102" s="56" t="s">
        <v>900</v>
      </c>
      <c r="G1102" s="56">
        <v>31.5</v>
      </c>
      <c r="H1102" s="56">
        <v>0</v>
      </c>
      <c r="I1102" s="56" t="s">
        <v>6476</v>
      </c>
      <c r="J1102" s="56" t="s">
        <v>38</v>
      </c>
    </row>
    <row r="1103" spans="1:10" ht="12.75" customHeight="1" x14ac:dyDescent="0.3">
      <c r="A1103" s="397" t="s">
        <v>60</v>
      </c>
      <c r="B1103" s="423">
        <v>5</v>
      </c>
      <c r="C1103" s="397" t="s">
        <v>250</v>
      </c>
      <c r="D1103" s="397" t="s">
        <v>3877</v>
      </c>
      <c r="E1103" s="56" t="s">
        <v>6993</v>
      </c>
      <c r="F1103" s="56" t="s">
        <v>900</v>
      </c>
      <c r="G1103" s="56">
        <v>28.5</v>
      </c>
      <c r="H1103" s="56">
        <v>0</v>
      </c>
      <c r="I1103" s="56" t="s">
        <v>6476</v>
      </c>
      <c r="J1103" s="56" t="s">
        <v>38</v>
      </c>
    </row>
    <row r="1104" spans="1:10" ht="12.75" customHeight="1" x14ac:dyDescent="0.3">
      <c r="A1104" s="397" t="s">
        <v>227</v>
      </c>
      <c r="B1104" s="423">
        <v>1</v>
      </c>
      <c r="C1104" s="397" t="s">
        <v>499</v>
      </c>
      <c r="D1104" s="397" t="s">
        <v>6321</v>
      </c>
      <c r="E1104" s="56" t="s">
        <v>3331</v>
      </c>
      <c r="F1104" s="56" t="s">
        <v>900</v>
      </c>
      <c r="G1104" s="56">
        <v>12</v>
      </c>
      <c r="H1104" s="56">
        <v>0</v>
      </c>
      <c r="I1104" s="56" t="s">
        <v>6476</v>
      </c>
      <c r="J1104" s="56" t="s">
        <v>38</v>
      </c>
    </row>
    <row r="1105" spans="1:10" ht="12.75" customHeight="1" x14ac:dyDescent="0.3">
      <c r="A1105" s="397" t="s">
        <v>227</v>
      </c>
      <c r="B1105" s="423">
        <v>2</v>
      </c>
      <c r="C1105" s="397" t="s">
        <v>499</v>
      </c>
      <c r="D1105" s="397" t="s">
        <v>6322</v>
      </c>
      <c r="E1105" s="56" t="s">
        <v>3332</v>
      </c>
      <c r="F1105" s="56" t="s">
        <v>900</v>
      </c>
      <c r="G1105" s="56">
        <v>33</v>
      </c>
      <c r="H1105" s="56">
        <v>0</v>
      </c>
      <c r="I1105" s="56" t="s">
        <v>6476</v>
      </c>
      <c r="J1105" s="56" t="s">
        <v>38</v>
      </c>
    </row>
    <row r="1106" spans="1:10" ht="12.75" customHeight="1" x14ac:dyDescent="0.3">
      <c r="A1106" s="397" t="s">
        <v>227</v>
      </c>
      <c r="B1106" s="423">
        <v>3</v>
      </c>
      <c r="C1106" s="397" t="s">
        <v>499</v>
      </c>
      <c r="D1106" s="397" t="s">
        <v>6323</v>
      </c>
      <c r="E1106" s="56" t="s">
        <v>3333</v>
      </c>
      <c r="F1106" s="56" t="s">
        <v>900</v>
      </c>
      <c r="G1106" s="56">
        <v>13</v>
      </c>
      <c r="H1106" s="56">
        <v>0</v>
      </c>
      <c r="I1106" s="56" t="s">
        <v>6476</v>
      </c>
      <c r="J1106" s="56" t="s">
        <v>38</v>
      </c>
    </row>
    <row r="1107" spans="1:10" ht="12.75" customHeight="1" x14ac:dyDescent="0.3">
      <c r="A1107" s="397" t="s">
        <v>227</v>
      </c>
      <c r="B1107" s="423">
        <v>4</v>
      </c>
      <c r="C1107" s="397" t="s">
        <v>499</v>
      </c>
      <c r="D1107" s="397" t="s">
        <v>6324</v>
      </c>
      <c r="E1107" s="56" t="s">
        <v>3334</v>
      </c>
      <c r="F1107" s="56" t="s">
        <v>900</v>
      </c>
      <c r="G1107" s="56">
        <v>40</v>
      </c>
      <c r="H1107" s="56">
        <v>0</v>
      </c>
      <c r="I1107" s="56" t="s">
        <v>6476</v>
      </c>
      <c r="J1107" s="56" t="s">
        <v>38</v>
      </c>
    </row>
    <row r="1108" spans="1:10" ht="12.75" customHeight="1" x14ac:dyDescent="0.3">
      <c r="A1108" s="397" t="s">
        <v>227</v>
      </c>
      <c r="B1108" s="423">
        <v>5</v>
      </c>
      <c r="C1108" s="397" t="s">
        <v>499</v>
      </c>
      <c r="D1108" s="397" t="s">
        <v>6325</v>
      </c>
      <c r="E1108" s="56" t="s">
        <v>3335</v>
      </c>
      <c r="F1108" s="56" t="s">
        <v>900</v>
      </c>
      <c r="G1108" s="56">
        <v>40</v>
      </c>
      <c r="H1108" s="56">
        <v>17.8</v>
      </c>
      <c r="I1108" s="56" t="s">
        <v>6476</v>
      </c>
      <c r="J1108" s="56" t="s">
        <v>38</v>
      </c>
    </row>
    <row r="1109" spans="1:10" ht="12.75" customHeight="1" x14ac:dyDescent="0.3">
      <c r="A1109" s="397" t="s">
        <v>227</v>
      </c>
      <c r="B1109" s="423">
        <v>6</v>
      </c>
      <c r="C1109" s="397" t="s">
        <v>499</v>
      </c>
      <c r="D1109" s="397" t="s">
        <v>6326</v>
      </c>
      <c r="E1109" s="56" t="s">
        <v>3336</v>
      </c>
      <c r="F1109" s="56" t="s">
        <v>900</v>
      </c>
      <c r="G1109" s="56">
        <v>49</v>
      </c>
      <c r="H1109" s="56">
        <v>0</v>
      </c>
      <c r="I1109" s="56" t="s">
        <v>6476</v>
      </c>
      <c r="J1109" s="56" t="s">
        <v>38</v>
      </c>
    </row>
    <row r="1110" spans="1:10" ht="12.75" customHeight="1" x14ac:dyDescent="0.3">
      <c r="A1110" s="397" t="s">
        <v>227</v>
      </c>
      <c r="B1110" s="423">
        <v>7</v>
      </c>
      <c r="C1110" s="397" t="s">
        <v>499</v>
      </c>
      <c r="D1110" s="397" t="s">
        <v>6327</v>
      </c>
      <c r="E1110" s="56" t="s">
        <v>3337</v>
      </c>
      <c r="F1110" s="56" t="s">
        <v>900</v>
      </c>
      <c r="G1110" s="56">
        <v>52</v>
      </c>
      <c r="H1110" s="56">
        <v>45.5</v>
      </c>
      <c r="I1110" s="56" t="s">
        <v>6476</v>
      </c>
      <c r="J1110" s="56" t="s">
        <v>38</v>
      </c>
    </row>
    <row r="1111" spans="1:10" ht="12.75" customHeight="1" x14ac:dyDescent="0.3">
      <c r="A1111" s="397" t="s">
        <v>227</v>
      </c>
      <c r="B1111" s="423">
        <v>8</v>
      </c>
      <c r="C1111" s="397" t="s">
        <v>499</v>
      </c>
      <c r="D1111" s="397" t="s">
        <v>6328</v>
      </c>
      <c r="E1111" s="56" t="s">
        <v>3338</v>
      </c>
      <c r="F1111" s="56" t="s">
        <v>900</v>
      </c>
      <c r="G1111" s="56">
        <v>20</v>
      </c>
      <c r="H1111" s="56">
        <v>0</v>
      </c>
      <c r="I1111" s="56" t="s">
        <v>6476</v>
      </c>
      <c r="J1111" s="56" t="s">
        <v>38</v>
      </c>
    </row>
    <row r="1112" spans="1:10" ht="12.75" customHeight="1" x14ac:dyDescent="0.3">
      <c r="A1112" s="397" t="s">
        <v>227</v>
      </c>
      <c r="B1112" s="423">
        <v>9</v>
      </c>
      <c r="C1112" s="397" t="s">
        <v>499</v>
      </c>
      <c r="D1112" s="397" t="s">
        <v>6329</v>
      </c>
      <c r="E1112" s="56" t="s">
        <v>3339</v>
      </c>
      <c r="F1112" s="56" t="s">
        <v>900</v>
      </c>
      <c r="G1112" s="56">
        <v>43.5</v>
      </c>
      <c r="H1112" s="56">
        <v>19</v>
      </c>
      <c r="I1112" s="56" t="s">
        <v>6476</v>
      </c>
      <c r="J1112" s="56" t="s">
        <v>38</v>
      </c>
    </row>
    <row r="1113" spans="1:10" ht="12.75" customHeight="1" x14ac:dyDescent="0.3">
      <c r="A1113" s="397" t="s">
        <v>227</v>
      </c>
      <c r="B1113" s="423">
        <v>10</v>
      </c>
      <c r="C1113" s="397" t="s">
        <v>499</v>
      </c>
      <c r="D1113" s="397" t="s">
        <v>6330</v>
      </c>
      <c r="E1113" s="56" t="s">
        <v>3340</v>
      </c>
      <c r="F1113" s="56" t="s">
        <v>900</v>
      </c>
      <c r="G1113" s="56">
        <v>24</v>
      </c>
      <c r="H1113" s="56">
        <v>0</v>
      </c>
      <c r="I1113" s="56" t="s">
        <v>6476</v>
      </c>
      <c r="J1113" s="56" t="s">
        <v>38</v>
      </c>
    </row>
    <row r="1114" spans="1:10" ht="12.75" customHeight="1" x14ac:dyDescent="0.3">
      <c r="A1114" s="397" t="s">
        <v>227</v>
      </c>
      <c r="B1114" s="423">
        <v>11</v>
      </c>
      <c r="C1114" s="397" t="s">
        <v>499</v>
      </c>
      <c r="D1114" s="397" t="s">
        <v>6331</v>
      </c>
      <c r="E1114" s="56" t="s">
        <v>3305</v>
      </c>
      <c r="F1114" s="56" t="s">
        <v>900</v>
      </c>
      <c r="G1114" s="56">
        <v>24</v>
      </c>
      <c r="H1114" s="56">
        <v>0</v>
      </c>
      <c r="I1114" s="56" t="s">
        <v>6476</v>
      </c>
      <c r="J1114" s="56" t="s">
        <v>38</v>
      </c>
    </row>
    <row r="1115" spans="1:10" ht="12.75" customHeight="1" x14ac:dyDescent="0.3">
      <c r="A1115" s="397" t="s">
        <v>227</v>
      </c>
      <c r="B1115" s="423">
        <v>12</v>
      </c>
      <c r="C1115" s="397" t="s">
        <v>499</v>
      </c>
      <c r="D1115" s="397" t="s">
        <v>6332</v>
      </c>
      <c r="E1115" s="56" t="s">
        <v>3341</v>
      </c>
      <c r="F1115" s="56" t="s">
        <v>900</v>
      </c>
      <c r="G1115" s="56">
        <v>9</v>
      </c>
      <c r="H1115" s="56">
        <v>0</v>
      </c>
      <c r="I1115" s="56" t="s">
        <v>6476</v>
      </c>
      <c r="J1115" s="56" t="s">
        <v>38</v>
      </c>
    </row>
    <row r="1116" spans="1:10" ht="12.75" customHeight="1" x14ac:dyDescent="0.3">
      <c r="A1116" s="397" t="s">
        <v>227</v>
      </c>
      <c r="B1116" s="423">
        <v>13</v>
      </c>
      <c r="C1116" s="397" t="s">
        <v>499</v>
      </c>
      <c r="D1116" s="397" t="s">
        <v>6333</v>
      </c>
      <c r="E1116" s="56" t="s">
        <v>3342</v>
      </c>
      <c r="F1116" s="56" t="s">
        <v>900</v>
      </c>
      <c r="G1116" s="56">
        <v>16</v>
      </c>
      <c r="H1116" s="56">
        <v>0</v>
      </c>
      <c r="I1116" s="56" t="s">
        <v>6476</v>
      </c>
      <c r="J1116" s="56" t="s">
        <v>38</v>
      </c>
    </row>
    <row r="1117" spans="1:10" ht="12.75" customHeight="1" x14ac:dyDescent="0.3">
      <c r="A1117" s="397" t="s">
        <v>227</v>
      </c>
      <c r="B1117" s="423">
        <v>14</v>
      </c>
      <c r="C1117" s="397" t="s">
        <v>499</v>
      </c>
      <c r="D1117" s="397" t="s">
        <v>6334</v>
      </c>
      <c r="E1117" s="56" t="s">
        <v>3343</v>
      </c>
      <c r="F1117" s="56" t="s">
        <v>900</v>
      </c>
      <c r="G1117" s="56">
        <v>33</v>
      </c>
      <c r="H1117" s="56">
        <v>0</v>
      </c>
      <c r="I1117" s="56" t="s">
        <v>6476</v>
      </c>
      <c r="J1117" s="56" t="s">
        <v>38</v>
      </c>
    </row>
    <row r="1118" spans="1:10" ht="12.75" customHeight="1" x14ac:dyDescent="0.3">
      <c r="A1118" s="397" t="s">
        <v>227</v>
      </c>
      <c r="B1118" s="423">
        <v>15</v>
      </c>
      <c r="C1118" s="397" t="s">
        <v>499</v>
      </c>
      <c r="D1118" s="397" t="s">
        <v>6335</v>
      </c>
      <c r="E1118" s="56" t="s">
        <v>3344</v>
      </c>
      <c r="F1118" s="56" t="s">
        <v>900</v>
      </c>
      <c r="G1118" s="56">
        <v>12</v>
      </c>
      <c r="H1118" s="56">
        <v>0</v>
      </c>
      <c r="I1118" s="56" t="s">
        <v>6476</v>
      </c>
      <c r="J1118" s="56" t="s">
        <v>38</v>
      </c>
    </row>
    <row r="1119" spans="1:10" ht="12.75" customHeight="1" x14ac:dyDescent="0.3">
      <c r="A1119" s="397" t="s">
        <v>227</v>
      </c>
      <c r="B1119" s="423">
        <v>16</v>
      </c>
      <c r="C1119" s="397" t="s">
        <v>499</v>
      </c>
      <c r="D1119" s="397" t="s">
        <v>6336</v>
      </c>
      <c r="E1119" s="56" t="s">
        <v>3345</v>
      </c>
      <c r="F1119" s="56" t="s">
        <v>900</v>
      </c>
      <c r="G1119" s="56">
        <v>33</v>
      </c>
      <c r="H1119" s="56">
        <v>0</v>
      </c>
      <c r="I1119" s="56" t="s">
        <v>6476</v>
      </c>
      <c r="J1119" s="56" t="s">
        <v>38</v>
      </c>
    </row>
    <row r="1120" spans="1:10" ht="12.75" customHeight="1" x14ac:dyDescent="0.3">
      <c r="A1120" s="397" t="s">
        <v>227</v>
      </c>
      <c r="B1120" s="423">
        <v>17</v>
      </c>
      <c r="C1120" s="397" t="s">
        <v>499</v>
      </c>
      <c r="D1120" s="397" t="s">
        <v>6337</v>
      </c>
      <c r="E1120" s="56" t="s">
        <v>3346</v>
      </c>
      <c r="F1120" s="56" t="s">
        <v>900</v>
      </c>
      <c r="G1120" s="56">
        <v>40</v>
      </c>
      <c r="H1120" s="56">
        <v>0</v>
      </c>
      <c r="I1120" s="56" t="s">
        <v>6476</v>
      </c>
      <c r="J1120" s="56" t="s">
        <v>38</v>
      </c>
    </row>
    <row r="1121" spans="1:10" ht="12.75" customHeight="1" x14ac:dyDescent="0.3">
      <c r="A1121" s="397" t="s">
        <v>227</v>
      </c>
      <c r="B1121" s="423">
        <v>18</v>
      </c>
      <c r="C1121" s="397" t="s">
        <v>499</v>
      </c>
      <c r="D1121" s="397" t="s">
        <v>6338</v>
      </c>
      <c r="E1121" s="56" t="s">
        <v>3347</v>
      </c>
      <c r="F1121" s="56" t="s">
        <v>900</v>
      </c>
      <c r="G1121" s="56">
        <v>38.5</v>
      </c>
      <c r="H1121" s="56">
        <v>0</v>
      </c>
      <c r="I1121" s="56" t="s">
        <v>6476</v>
      </c>
      <c r="J1121" s="56" t="s">
        <v>38</v>
      </c>
    </row>
    <row r="1122" spans="1:10" ht="12.75" customHeight="1" x14ac:dyDescent="0.3">
      <c r="A1122" s="397" t="s">
        <v>227</v>
      </c>
      <c r="B1122" s="423">
        <v>19</v>
      </c>
      <c r="C1122" s="397" t="s">
        <v>499</v>
      </c>
      <c r="D1122" s="397" t="s">
        <v>6339</v>
      </c>
      <c r="E1122" s="56" t="s">
        <v>3348</v>
      </c>
      <c r="F1122" s="56" t="s">
        <v>900</v>
      </c>
      <c r="G1122" s="56">
        <v>10</v>
      </c>
      <c r="H1122" s="56">
        <v>0</v>
      </c>
      <c r="I1122" s="56" t="s">
        <v>6476</v>
      </c>
      <c r="J1122" s="56" t="s">
        <v>38</v>
      </c>
    </row>
    <row r="1123" spans="1:10" ht="12.75" customHeight="1" x14ac:dyDescent="0.3">
      <c r="A1123" s="397" t="s">
        <v>227</v>
      </c>
      <c r="B1123" s="423">
        <v>20</v>
      </c>
      <c r="C1123" s="397" t="s">
        <v>499</v>
      </c>
      <c r="D1123" s="397" t="s">
        <v>6340</v>
      </c>
      <c r="E1123" s="56" t="s">
        <v>3349</v>
      </c>
      <c r="F1123" s="56" t="s">
        <v>900</v>
      </c>
      <c r="G1123" s="56">
        <v>27</v>
      </c>
      <c r="H1123" s="56">
        <v>0</v>
      </c>
      <c r="I1123" s="56" t="s">
        <v>6476</v>
      </c>
      <c r="J1123" s="56" t="s">
        <v>38</v>
      </c>
    </row>
    <row r="1124" spans="1:10" ht="12.75" customHeight="1" x14ac:dyDescent="0.3">
      <c r="A1124" s="397" t="s">
        <v>227</v>
      </c>
      <c r="B1124" s="423">
        <v>21</v>
      </c>
      <c r="C1124" s="397" t="s">
        <v>499</v>
      </c>
      <c r="D1124" s="397" t="s">
        <v>6341</v>
      </c>
      <c r="E1124" s="56" t="s">
        <v>3350</v>
      </c>
      <c r="F1124" s="56" t="s">
        <v>900</v>
      </c>
      <c r="G1124" s="56">
        <v>18</v>
      </c>
      <c r="H1124" s="56">
        <v>0</v>
      </c>
      <c r="I1124" s="56" t="s">
        <v>6476</v>
      </c>
      <c r="J1124" s="56" t="s">
        <v>38</v>
      </c>
    </row>
    <row r="1125" spans="1:10" ht="12.75" customHeight="1" x14ac:dyDescent="0.3">
      <c r="A1125" s="397" t="s">
        <v>227</v>
      </c>
      <c r="B1125" s="423">
        <v>22</v>
      </c>
      <c r="C1125" s="397" t="s">
        <v>499</v>
      </c>
      <c r="D1125" s="397" t="s">
        <v>6342</v>
      </c>
      <c r="E1125" s="56" t="s">
        <v>3351</v>
      </c>
      <c r="F1125" s="56" t="s">
        <v>900</v>
      </c>
      <c r="G1125" s="56">
        <v>10</v>
      </c>
      <c r="H1125" s="56">
        <v>0</v>
      </c>
      <c r="I1125" s="56" t="s">
        <v>6476</v>
      </c>
      <c r="J1125" s="56" t="s">
        <v>38</v>
      </c>
    </row>
    <row r="1126" spans="1:10" ht="12.75" customHeight="1" x14ac:dyDescent="0.3">
      <c r="A1126" s="397" t="s">
        <v>227</v>
      </c>
      <c r="B1126" s="423">
        <v>23</v>
      </c>
      <c r="C1126" s="397" t="s">
        <v>499</v>
      </c>
      <c r="D1126" s="397" t="s">
        <v>6343</v>
      </c>
      <c r="E1126" s="56" t="s">
        <v>3352</v>
      </c>
      <c r="F1126" s="56" t="s">
        <v>900</v>
      </c>
      <c r="G1126" s="56">
        <v>40</v>
      </c>
      <c r="H1126" s="56">
        <v>0</v>
      </c>
      <c r="I1126" s="56" t="s">
        <v>6476</v>
      </c>
      <c r="J1126" s="56" t="s">
        <v>38</v>
      </c>
    </row>
    <row r="1127" spans="1:10" ht="12.75" customHeight="1" x14ac:dyDescent="0.3">
      <c r="A1127" s="397" t="s">
        <v>227</v>
      </c>
      <c r="B1127" s="423">
        <v>24</v>
      </c>
      <c r="C1127" s="397" t="s">
        <v>499</v>
      </c>
      <c r="D1127" s="397" t="s">
        <v>6344</v>
      </c>
      <c r="E1127" s="56" t="s">
        <v>3353</v>
      </c>
      <c r="F1127" s="56" t="s">
        <v>900</v>
      </c>
      <c r="G1127" s="56">
        <v>53</v>
      </c>
      <c r="H1127" s="56">
        <v>0</v>
      </c>
      <c r="I1127" s="56" t="s">
        <v>6476</v>
      </c>
      <c r="J1127" s="56" t="s">
        <v>38</v>
      </c>
    </row>
    <row r="1128" spans="1:10" ht="12.75" customHeight="1" x14ac:dyDescent="0.3">
      <c r="A1128" s="397" t="s">
        <v>227</v>
      </c>
      <c r="B1128" s="423">
        <v>25</v>
      </c>
      <c r="C1128" s="397" t="s">
        <v>499</v>
      </c>
      <c r="D1128" s="397" t="s">
        <v>6345</v>
      </c>
      <c r="E1128" s="56" t="s">
        <v>3354</v>
      </c>
      <c r="F1128" s="56" t="s">
        <v>900</v>
      </c>
      <c r="G1128" s="56">
        <v>32</v>
      </c>
      <c r="H1128" s="56">
        <v>45.5</v>
      </c>
      <c r="I1128" s="56" t="s">
        <v>6476</v>
      </c>
      <c r="J1128" s="56" t="s">
        <v>38</v>
      </c>
    </row>
    <row r="1129" spans="1:10" ht="12.75" customHeight="1" x14ac:dyDescent="0.3">
      <c r="A1129" s="397" t="s">
        <v>227</v>
      </c>
      <c r="B1129" s="423">
        <v>26</v>
      </c>
      <c r="C1129" s="397" t="s">
        <v>499</v>
      </c>
      <c r="D1129" s="397" t="s">
        <v>6346</v>
      </c>
      <c r="E1129" s="56" t="s">
        <v>3355</v>
      </c>
      <c r="F1129" s="56" t="s">
        <v>900</v>
      </c>
      <c r="G1129" s="56">
        <v>26</v>
      </c>
      <c r="H1129" s="56">
        <v>67</v>
      </c>
      <c r="I1129" s="56" t="s">
        <v>6476</v>
      </c>
      <c r="J1129" s="56" t="s">
        <v>38</v>
      </c>
    </row>
    <row r="1130" spans="1:10" ht="12.75" customHeight="1" x14ac:dyDescent="0.3">
      <c r="A1130" s="397" t="s">
        <v>227</v>
      </c>
      <c r="B1130" s="423">
        <v>27</v>
      </c>
      <c r="C1130" s="397" t="s">
        <v>499</v>
      </c>
      <c r="D1130" s="397" t="s">
        <v>6347</v>
      </c>
      <c r="E1130" s="56" t="s">
        <v>3356</v>
      </c>
      <c r="F1130" s="56" t="s">
        <v>900</v>
      </c>
      <c r="G1130" s="56">
        <v>57.5</v>
      </c>
      <c r="H1130" s="56">
        <v>0</v>
      </c>
      <c r="I1130" s="56" t="s">
        <v>6476</v>
      </c>
      <c r="J1130" s="56" t="s">
        <v>38</v>
      </c>
    </row>
    <row r="1131" spans="1:10" ht="12.75" customHeight="1" x14ac:dyDescent="0.3">
      <c r="A1131" s="397" t="s">
        <v>227</v>
      </c>
      <c r="B1131" s="423">
        <v>28</v>
      </c>
      <c r="C1131" s="397" t="s">
        <v>499</v>
      </c>
      <c r="D1131" s="397" t="s">
        <v>6348</v>
      </c>
      <c r="E1131" s="56" t="s">
        <v>3357</v>
      </c>
      <c r="F1131" s="56" t="s">
        <v>900</v>
      </c>
      <c r="G1131" s="56">
        <v>43</v>
      </c>
      <c r="H1131" s="56">
        <v>0</v>
      </c>
      <c r="I1131" s="56" t="s">
        <v>6476</v>
      </c>
      <c r="J1131" s="56" t="s">
        <v>38</v>
      </c>
    </row>
    <row r="1132" spans="1:10" ht="12.75" customHeight="1" x14ac:dyDescent="0.3">
      <c r="A1132" s="397" t="s">
        <v>227</v>
      </c>
      <c r="B1132" s="423">
        <v>29</v>
      </c>
      <c r="C1132" s="397" t="s">
        <v>499</v>
      </c>
      <c r="D1132" s="397" t="s">
        <v>6349</v>
      </c>
      <c r="E1132" s="56" t="s">
        <v>1814</v>
      </c>
      <c r="F1132" s="56" t="s">
        <v>900</v>
      </c>
      <c r="G1132" s="56">
        <v>33</v>
      </c>
      <c r="H1132" s="56">
        <v>0</v>
      </c>
      <c r="I1132" s="56" t="s">
        <v>6476</v>
      </c>
      <c r="J1132" s="56" t="s">
        <v>38</v>
      </c>
    </row>
    <row r="1133" spans="1:10" ht="12.75" customHeight="1" x14ac:dyDescent="0.3">
      <c r="A1133" s="397" t="s">
        <v>227</v>
      </c>
      <c r="B1133" s="423">
        <v>30</v>
      </c>
      <c r="C1133" s="397" t="s">
        <v>499</v>
      </c>
      <c r="D1133" s="397" t="s">
        <v>6350</v>
      </c>
      <c r="E1133" s="56" t="s">
        <v>3358</v>
      </c>
      <c r="F1133" s="56" t="s">
        <v>900</v>
      </c>
      <c r="G1133" s="56">
        <v>26</v>
      </c>
      <c r="H1133" s="56">
        <v>0</v>
      </c>
      <c r="I1133" s="56" t="s">
        <v>6476</v>
      </c>
      <c r="J1133" s="56" t="s">
        <v>38</v>
      </c>
    </row>
    <row r="1134" spans="1:10" ht="12.75" customHeight="1" x14ac:dyDescent="0.3">
      <c r="A1134" s="397" t="s">
        <v>227</v>
      </c>
      <c r="B1134" s="423">
        <v>31</v>
      </c>
      <c r="C1134" s="397" t="s">
        <v>499</v>
      </c>
      <c r="D1134" s="397" t="s">
        <v>6351</v>
      </c>
      <c r="E1134" s="56" t="s">
        <v>3359</v>
      </c>
      <c r="F1134" s="56" t="s">
        <v>900</v>
      </c>
      <c r="G1134" s="56">
        <v>39.5</v>
      </c>
      <c r="H1134" s="56">
        <v>0</v>
      </c>
      <c r="I1134" s="56" t="s">
        <v>6476</v>
      </c>
      <c r="J1134" s="56" t="s">
        <v>38</v>
      </c>
    </row>
    <row r="1135" spans="1:10" ht="12.75" customHeight="1" x14ac:dyDescent="0.3">
      <c r="A1135" s="397" t="s">
        <v>227</v>
      </c>
      <c r="B1135" s="423">
        <v>32</v>
      </c>
      <c r="C1135" s="397" t="s">
        <v>499</v>
      </c>
      <c r="D1135" s="397" t="s">
        <v>6352</v>
      </c>
      <c r="E1135" s="56" t="s">
        <v>2565</v>
      </c>
      <c r="F1135" s="56" t="s">
        <v>901</v>
      </c>
      <c r="G1135" s="56">
        <v>21</v>
      </c>
      <c r="H1135" s="56">
        <v>0</v>
      </c>
      <c r="I1135" s="56" t="s">
        <v>6476</v>
      </c>
      <c r="J1135" s="56" t="s">
        <v>38</v>
      </c>
    </row>
    <row r="1136" spans="1:10" ht="12.75" customHeight="1" x14ac:dyDescent="0.3">
      <c r="A1136" s="397" t="s">
        <v>227</v>
      </c>
      <c r="B1136" s="423">
        <v>33</v>
      </c>
      <c r="C1136" s="397" t="s">
        <v>499</v>
      </c>
      <c r="D1136" s="397" t="s">
        <v>6353</v>
      </c>
      <c r="E1136" s="56" t="s">
        <v>3360</v>
      </c>
      <c r="F1136" s="56" t="s">
        <v>901</v>
      </c>
      <c r="G1136" s="56">
        <v>10.1</v>
      </c>
      <c r="H1136" s="56">
        <v>0</v>
      </c>
      <c r="I1136" s="56" t="s">
        <v>6476</v>
      </c>
      <c r="J1136" s="56" t="s">
        <v>38</v>
      </c>
    </row>
    <row r="1137" spans="1:10" ht="12.75" customHeight="1" x14ac:dyDescent="0.3">
      <c r="A1137" s="397" t="s">
        <v>227</v>
      </c>
      <c r="B1137" s="423">
        <v>34</v>
      </c>
      <c r="C1137" s="397" t="s">
        <v>499</v>
      </c>
      <c r="D1137" s="397" t="s">
        <v>6354</v>
      </c>
      <c r="E1137" s="56" t="s">
        <v>2738</v>
      </c>
      <c r="F1137" s="56" t="s">
        <v>901</v>
      </c>
      <c r="G1137" s="56">
        <v>19.920000000000002</v>
      </c>
      <c r="H1137" s="56">
        <v>0</v>
      </c>
      <c r="I1137" s="56" t="s">
        <v>6476</v>
      </c>
      <c r="J1137" s="56" t="s">
        <v>38</v>
      </c>
    </row>
    <row r="1138" spans="1:10" ht="12.75" customHeight="1" x14ac:dyDescent="0.3">
      <c r="A1138" s="397" t="s">
        <v>685</v>
      </c>
      <c r="B1138" s="423">
        <v>1</v>
      </c>
      <c r="C1138" s="397" t="s">
        <v>686</v>
      </c>
      <c r="D1138" s="397" t="s">
        <v>4455</v>
      </c>
      <c r="E1138" s="56" t="s">
        <v>1378</v>
      </c>
      <c r="F1138" s="56" t="s">
        <v>900</v>
      </c>
      <c r="G1138" s="56">
        <v>32</v>
      </c>
      <c r="H1138" s="56">
        <v>0</v>
      </c>
      <c r="I1138" s="56" t="s">
        <v>811</v>
      </c>
      <c r="J1138" s="56" t="s">
        <v>38</v>
      </c>
    </row>
    <row r="1139" spans="1:10" ht="12.75" customHeight="1" x14ac:dyDescent="0.3">
      <c r="A1139" s="397" t="s">
        <v>685</v>
      </c>
      <c r="B1139" s="423">
        <v>2</v>
      </c>
      <c r="C1139" s="397" t="s">
        <v>686</v>
      </c>
      <c r="D1139" s="397" t="s">
        <v>4456</v>
      </c>
      <c r="E1139" s="56" t="s">
        <v>1379</v>
      </c>
      <c r="F1139" s="56" t="s">
        <v>900</v>
      </c>
      <c r="G1139" s="56">
        <v>52.5</v>
      </c>
      <c r="H1139" s="56">
        <v>0</v>
      </c>
      <c r="I1139" s="56" t="s">
        <v>811</v>
      </c>
      <c r="J1139" s="56" t="s">
        <v>38</v>
      </c>
    </row>
    <row r="1140" spans="1:10" ht="12.75" customHeight="1" x14ac:dyDescent="0.3">
      <c r="A1140" s="397" t="s">
        <v>685</v>
      </c>
      <c r="B1140" s="423">
        <v>3</v>
      </c>
      <c r="C1140" s="397" t="s">
        <v>686</v>
      </c>
      <c r="D1140" s="397" t="s">
        <v>4457</v>
      </c>
      <c r="E1140" s="56" t="s">
        <v>1380</v>
      </c>
      <c r="F1140" s="56" t="s">
        <v>900</v>
      </c>
      <c r="G1140" s="56">
        <v>32</v>
      </c>
      <c r="H1140" s="56">
        <v>0</v>
      </c>
      <c r="I1140" s="56" t="s">
        <v>811</v>
      </c>
      <c r="J1140" s="56" t="s">
        <v>38</v>
      </c>
    </row>
    <row r="1141" spans="1:10" ht="12.75" customHeight="1" x14ac:dyDescent="0.3">
      <c r="A1141" s="397" t="s">
        <v>685</v>
      </c>
      <c r="B1141" s="423">
        <v>4</v>
      </c>
      <c r="C1141" s="397" t="s">
        <v>686</v>
      </c>
      <c r="D1141" s="397" t="s">
        <v>4458</v>
      </c>
      <c r="E1141" s="56" t="s">
        <v>2404</v>
      </c>
      <c r="F1141" s="56" t="s">
        <v>900</v>
      </c>
      <c r="G1141" s="56">
        <v>53.5</v>
      </c>
      <c r="H1141" s="56">
        <v>0</v>
      </c>
      <c r="I1141" s="56" t="s">
        <v>811</v>
      </c>
      <c r="J1141" s="56" t="s">
        <v>38</v>
      </c>
    </row>
    <row r="1142" spans="1:10" ht="12.75" customHeight="1" x14ac:dyDescent="0.3">
      <c r="A1142" s="397" t="s">
        <v>685</v>
      </c>
      <c r="B1142" s="423">
        <v>5</v>
      </c>
      <c r="C1142" s="397" t="s">
        <v>686</v>
      </c>
      <c r="D1142" s="397" t="s">
        <v>4459</v>
      </c>
      <c r="E1142" s="56" t="s">
        <v>1381</v>
      </c>
      <c r="F1142" s="56" t="s">
        <v>900</v>
      </c>
      <c r="G1142" s="56">
        <v>29</v>
      </c>
      <c r="H1142" s="56">
        <v>0</v>
      </c>
      <c r="I1142" s="56" t="s">
        <v>811</v>
      </c>
      <c r="J1142" s="56" t="s">
        <v>38</v>
      </c>
    </row>
    <row r="1143" spans="1:10" ht="12.75" customHeight="1" x14ac:dyDescent="0.3">
      <c r="A1143" s="397" t="s">
        <v>685</v>
      </c>
      <c r="B1143" s="423">
        <v>6</v>
      </c>
      <c r="C1143" s="397" t="s">
        <v>686</v>
      </c>
      <c r="D1143" s="397" t="s">
        <v>4460</v>
      </c>
      <c r="E1143" s="56" t="s">
        <v>1382</v>
      </c>
      <c r="F1143" s="56" t="s">
        <v>900</v>
      </c>
      <c r="G1143" s="56">
        <v>59.5</v>
      </c>
      <c r="H1143" s="56">
        <v>0</v>
      </c>
      <c r="I1143" s="56" t="s">
        <v>811</v>
      </c>
      <c r="J1143" s="56" t="s">
        <v>38</v>
      </c>
    </row>
    <row r="1144" spans="1:10" ht="12.75" customHeight="1" x14ac:dyDescent="0.3">
      <c r="A1144" s="397" t="s">
        <v>685</v>
      </c>
      <c r="B1144" s="423">
        <v>7</v>
      </c>
      <c r="C1144" s="397" t="s">
        <v>686</v>
      </c>
      <c r="D1144" s="397" t="s">
        <v>4461</v>
      </c>
      <c r="E1144" s="56" t="s">
        <v>2403</v>
      </c>
      <c r="F1144" s="56" t="s">
        <v>900</v>
      </c>
      <c r="G1144" s="56">
        <v>53</v>
      </c>
      <c r="H1144" s="56">
        <v>0</v>
      </c>
      <c r="I1144" s="56" t="s">
        <v>811</v>
      </c>
      <c r="J1144" s="56" t="s">
        <v>38</v>
      </c>
    </row>
    <row r="1145" spans="1:10" ht="12.75" customHeight="1" x14ac:dyDescent="0.3">
      <c r="A1145" s="397" t="s">
        <v>685</v>
      </c>
      <c r="B1145" s="423">
        <v>8</v>
      </c>
      <c r="C1145" s="397" t="s">
        <v>686</v>
      </c>
      <c r="D1145" s="397" t="s">
        <v>4462</v>
      </c>
      <c r="E1145" s="56" t="s">
        <v>2231</v>
      </c>
      <c r="F1145" s="56" t="s">
        <v>900</v>
      </c>
      <c r="G1145" s="56">
        <v>35</v>
      </c>
      <c r="H1145" s="56">
        <v>0</v>
      </c>
      <c r="I1145" s="56" t="s">
        <v>811</v>
      </c>
      <c r="J1145" s="56" t="s">
        <v>38</v>
      </c>
    </row>
    <row r="1146" spans="1:10" ht="12.75" customHeight="1" x14ac:dyDescent="0.3">
      <c r="A1146" s="397" t="s">
        <v>685</v>
      </c>
      <c r="B1146" s="423">
        <v>9</v>
      </c>
      <c r="C1146" s="397" t="s">
        <v>686</v>
      </c>
      <c r="D1146" s="397" t="s">
        <v>4463</v>
      </c>
      <c r="E1146" s="56" t="s">
        <v>2232</v>
      </c>
      <c r="F1146" s="56" t="s">
        <v>900</v>
      </c>
      <c r="G1146" s="56">
        <v>44</v>
      </c>
      <c r="H1146" s="56">
        <v>0</v>
      </c>
      <c r="I1146" s="56" t="s">
        <v>811</v>
      </c>
      <c r="J1146" s="56" t="s">
        <v>38</v>
      </c>
    </row>
    <row r="1147" spans="1:10" ht="12.75" customHeight="1" x14ac:dyDescent="0.3">
      <c r="A1147" s="397" t="s">
        <v>685</v>
      </c>
      <c r="B1147" s="423">
        <v>10</v>
      </c>
      <c r="C1147" s="397" t="s">
        <v>686</v>
      </c>
      <c r="D1147" s="397" t="s">
        <v>4464</v>
      </c>
      <c r="E1147" s="56" t="s">
        <v>2233</v>
      </c>
      <c r="F1147" s="56" t="s">
        <v>900</v>
      </c>
      <c r="G1147" s="56">
        <v>32</v>
      </c>
      <c r="H1147" s="56">
        <v>0</v>
      </c>
      <c r="I1147" s="56" t="s">
        <v>811</v>
      </c>
      <c r="J1147" s="56" t="s">
        <v>38</v>
      </c>
    </row>
    <row r="1148" spans="1:10" ht="12.75" customHeight="1" x14ac:dyDescent="0.3">
      <c r="A1148" s="397" t="s">
        <v>685</v>
      </c>
      <c r="B1148" s="423">
        <v>11</v>
      </c>
      <c r="C1148" s="397" t="s">
        <v>686</v>
      </c>
      <c r="D1148" s="397" t="s">
        <v>4465</v>
      </c>
      <c r="E1148" s="56" t="s">
        <v>2234</v>
      </c>
      <c r="F1148" s="56" t="s">
        <v>900</v>
      </c>
      <c r="G1148" s="56">
        <v>35</v>
      </c>
      <c r="H1148" s="56">
        <v>0</v>
      </c>
      <c r="I1148" s="56" t="s">
        <v>811</v>
      </c>
      <c r="J1148" s="56" t="s">
        <v>38</v>
      </c>
    </row>
    <row r="1149" spans="1:10" ht="12.75" customHeight="1" x14ac:dyDescent="0.3">
      <c r="A1149" s="397" t="s">
        <v>685</v>
      </c>
      <c r="B1149" s="423">
        <v>12</v>
      </c>
      <c r="C1149" s="397" t="s">
        <v>686</v>
      </c>
      <c r="D1149" s="397" t="s">
        <v>4466</v>
      </c>
      <c r="E1149" s="56" t="s">
        <v>2235</v>
      </c>
      <c r="F1149" s="56" t="s">
        <v>900</v>
      </c>
      <c r="G1149" s="56">
        <v>57.5</v>
      </c>
      <c r="H1149" s="56">
        <v>0</v>
      </c>
      <c r="I1149" s="56" t="s">
        <v>811</v>
      </c>
      <c r="J1149" s="56" t="s">
        <v>38</v>
      </c>
    </row>
    <row r="1150" spans="1:10" ht="12.75" customHeight="1" x14ac:dyDescent="0.3">
      <c r="A1150" s="397" t="s">
        <v>662</v>
      </c>
      <c r="B1150" s="423">
        <v>1</v>
      </c>
      <c r="C1150" s="397" t="s">
        <v>263</v>
      </c>
      <c r="D1150" s="397" t="s">
        <v>5160</v>
      </c>
      <c r="E1150" s="56" t="s">
        <v>1758</v>
      </c>
      <c r="F1150" s="56" t="s">
        <v>900</v>
      </c>
      <c r="G1150" s="56">
        <v>26</v>
      </c>
      <c r="H1150" s="56">
        <v>43</v>
      </c>
      <c r="I1150" s="56" t="s">
        <v>6476</v>
      </c>
      <c r="J1150" s="56" t="s">
        <v>38</v>
      </c>
    </row>
    <row r="1151" spans="1:10" ht="12.75" customHeight="1" x14ac:dyDescent="0.3">
      <c r="A1151" s="397" t="s">
        <v>662</v>
      </c>
      <c r="B1151" s="423">
        <v>2</v>
      </c>
      <c r="C1151" s="397" t="s">
        <v>263</v>
      </c>
      <c r="D1151" s="397" t="s">
        <v>5161</v>
      </c>
      <c r="E1151" s="56" t="s">
        <v>1759</v>
      </c>
      <c r="F1151" s="56" t="s">
        <v>900</v>
      </c>
      <c r="G1151" s="56">
        <v>42</v>
      </c>
      <c r="H1151" s="56">
        <v>27</v>
      </c>
      <c r="I1151" s="56" t="s">
        <v>6476</v>
      </c>
      <c r="J1151" s="56" t="s">
        <v>38</v>
      </c>
    </row>
    <row r="1152" spans="1:10" ht="12.75" customHeight="1" x14ac:dyDescent="0.3">
      <c r="A1152" s="397" t="s">
        <v>662</v>
      </c>
      <c r="B1152" s="423">
        <v>3</v>
      </c>
      <c r="C1152" s="397" t="s">
        <v>263</v>
      </c>
      <c r="D1152" s="397" t="s">
        <v>5162</v>
      </c>
      <c r="E1152" s="56" t="s">
        <v>1760</v>
      </c>
      <c r="F1152" s="56" t="s">
        <v>900</v>
      </c>
      <c r="G1152" s="56">
        <v>47</v>
      </c>
      <c r="H1152" s="56">
        <v>22</v>
      </c>
      <c r="I1152" s="56" t="s">
        <v>6476</v>
      </c>
      <c r="J1152" s="56" t="s">
        <v>38</v>
      </c>
    </row>
    <row r="1153" spans="1:10" ht="12.75" customHeight="1" x14ac:dyDescent="0.3">
      <c r="A1153" s="397" t="s">
        <v>662</v>
      </c>
      <c r="B1153" s="423">
        <v>4</v>
      </c>
      <c r="C1153" s="397" t="s">
        <v>263</v>
      </c>
      <c r="D1153" s="397" t="s">
        <v>5163</v>
      </c>
      <c r="E1153" s="56" t="s">
        <v>1761</v>
      </c>
      <c r="F1153" s="56" t="s">
        <v>900</v>
      </c>
      <c r="G1153" s="56">
        <v>21.5</v>
      </c>
      <c r="H1153" s="56">
        <v>47.5</v>
      </c>
      <c r="I1153" s="56" t="s">
        <v>6476</v>
      </c>
      <c r="J1153" s="56" t="s">
        <v>38</v>
      </c>
    </row>
    <row r="1154" spans="1:10" ht="12.75" customHeight="1" x14ac:dyDescent="0.3">
      <c r="A1154" s="397" t="s">
        <v>662</v>
      </c>
      <c r="B1154" s="423">
        <v>5</v>
      </c>
      <c r="C1154" s="397" t="s">
        <v>263</v>
      </c>
      <c r="D1154" s="397" t="s">
        <v>5164</v>
      </c>
      <c r="E1154" s="56" t="s">
        <v>1762</v>
      </c>
      <c r="F1154" s="56" t="s">
        <v>900</v>
      </c>
      <c r="G1154" s="56">
        <v>19.5</v>
      </c>
      <c r="H1154" s="56">
        <v>49.5</v>
      </c>
      <c r="I1154" s="56" t="s">
        <v>6476</v>
      </c>
      <c r="J1154" s="56" t="s">
        <v>38</v>
      </c>
    </row>
    <row r="1155" spans="1:10" ht="12.75" customHeight="1" x14ac:dyDescent="0.3">
      <c r="A1155" s="397" t="s">
        <v>662</v>
      </c>
      <c r="B1155" s="423">
        <v>6</v>
      </c>
      <c r="C1155" s="397" t="s">
        <v>263</v>
      </c>
      <c r="D1155" s="397" t="s">
        <v>5165</v>
      </c>
      <c r="E1155" s="56" t="s">
        <v>1763</v>
      </c>
      <c r="F1155" s="56" t="s">
        <v>900</v>
      </c>
      <c r="G1155" s="56">
        <v>29.5</v>
      </c>
      <c r="H1155" s="56">
        <v>39.5</v>
      </c>
      <c r="I1155" s="56" t="s">
        <v>6476</v>
      </c>
      <c r="J1155" s="56" t="s">
        <v>38</v>
      </c>
    </row>
    <row r="1156" spans="1:10" ht="12.75" customHeight="1" x14ac:dyDescent="0.3">
      <c r="A1156" s="397" t="s">
        <v>662</v>
      </c>
      <c r="B1156" s="423">
        <v>7</v>
      </c>
      <c r="C1156" s="397" t="s">
        <v>263</v>
      </c>
      <c r="D1156" s="397" t="s">
        <v>5166</v>
      </c>
      <c r="E1156" s="56" t="s">
        <v>1764</v>
      </c>
      <c r="F1156" s="56" t="s">
        <v>900</v>
      </c>
      <c r="G1156" s="56">
        <v>34</v>
      </c>
      <c r="H1156" s="56">
        <v>35</v>
      </c>
      <c r="I1156" s="56" t="s">
        <v>6476</v>
      </c>
      <c r="J1156" s="56" t="s">
        <v>38</v>
      </c>
    </row>
    <row r="1157" spans="1:10" ht="12.75" customHeight="1" x14ac:dyDescent="0.3">
      <c r="A1157" s="397" t="s">
        <v>662</v>
      </c>
      <c r="B1157" s="423">
        <v>8</v>
      </c>
      <c r="C1157" s="397" t="s">
        <v>263</v>
      </c>
      <c r="D1157" s="397" t="s">
        <v>5167</v>
      </c>
      <c r="E1157" s="56" t="s">
        <v>1765</v>
      </c>
      <c r="F1157" s="56" t="s">
        <v>900</v>
      </c>
      <c r="G1157" s="56">
        <v>38</v>
      </c>
      <c r="H1157" s="56">
        <v>31</v>
      </c>
      <c r="I1157" s="56" t="s">
        <v>6476</v>
      </c>
      <c r="J1157" s="56" t="s">
        <v>38</v>
      </c>
    </row>
    <row r="1158" spans="1:10" ht="12.75" customHeight="1" x14ac:dyDescent="0.3">
      <c r="A1158" s="397" t="s">
        <v>662</v>
      </c>
      <c r="B1158" s="423">
        <v>9</v>
      </c>
      <c r="C1158" s="397" t="s">
        <v>263</v>
      </c>
      <c r="D1158" s="397" t="s">
        <v>5168</v>
      </c>
      <c r="E1158" s="56" t="s">
        <v>1766</v>
      </c>
      <c r="F1158" s="56" t="s">
        <v>900</v>
      </c>
      <c r="G1158" s="56">
        <v>54</v>
      </c>
      <c r="H1158" s="56">
        <v>15</v>
      </c>
      <c r="I1158" s="56" t="s">
        <v>6476</v>
      </c>
      <c r="J1158" s="56" t="s">
        <v>38</v>
      </c>
    </row>
    <row r="1159" spans="1:10" ht="12.75" customHeight="1" x14ac:dyDescent="0.3">
      <c r="A1159" s="397" t="s">
        <v>662</v>
      </c>
      <c r="B1159" s="423">
        <v>10</v>
      </c>
      <c r="C1159" s="397" t="s">
        <v>263</v>
      </c>
      <c r="D1159" s="397" t="s">
        <v>5169</v>
      </c>
      <c r="E1159" s="56" t="s">
        <v>1767</v>
      </c>
      <c r="F1159" s="56" t="s">
        <v>900</v>
      </c>
      <c r="G1159" s="56">
        <v>29</v>
      </c>
      <c r="H1159" s="56">
        <v>40</v>
      </c>
      <c r="I1159" s="56" t="s">
        <v>6476</v>
      </c>
      <c r="J1159" s="56" t="s">
        <v>38</v>
      </c>
    </row>
    <row r="1160" spans="1:10" ht="12.75" customHeight="1" x14ac:dyDescent="0.3">
      <c r="A1160" s="397" t="s">
        <v>662</v>
      </c>
      <c r="B1160" s="423">
        <v>11</v>
      </c>
      <c r="C1160" s="397" t="s">
        <v>263</v>
      </c>
      <c r="D1160" s="397" t="s">
        <v>5170</v>
      </c>
      <c r="E1160" s="56" t="s">
        <v>1768</v>
      </c>
      <c r="F1160" s="56" t="s">
        <v>900</v>
      </c>
      <c r="G1160" s="56">
        <v>42</v>
      </c>
      <c r="H1160" s="56">
        <v>27</v>
      </c>
      <c r="I1160" s="56" t="s">
        <v>6476</v>
      </c>
      <c r="J1160" s="56" t="s">
        <v>38</v>
      </c>
    </row>
    <row r="1161" spans="1:10" ht="12.75" customHeight="1" x14ac:dyDescent="0.3">
      <c r="A1161" s="397" t="s">
        <v>662</v>
      </c>
      <c r="B1161" s="423">
        <v>12</v>
      </c>
      <c r="C1161" s="397" t="s">
        <v>263</v>
      </c>
      <c r="D1161" s="397" t="s">
        <v>5171</v>
      </c>
      <c r="E1161" s="56" t="s">
        <v>1769</v>
      </c>
      <c r="F1161" s="56" t="s">
        <v>900</v>
      </c>
      <c r="G1161" s="56">
        <v>39</v>
      </c>
      <c r="H1161" s="56">
        <v>30</v>
      </c>
      <c r="I1161" s="56" t="s">
        <v>6476</v>
      </c>
      <c r="J1161" s="56" t="s">
        <v>38</v>
      </c>
    </row>
    <row r="1162" spans="1:10" ht="12.75" customHeight="1" x14ac:dyDescent="0.3">
      <c r="A1162" s="397" t="s">
        <v>662</v>
      </c>
      <c r="B1162" s="423">
        <v>13</v>
      </c>
      <c r="C1162" s="397" t="s">
        <v>263</v>
      </c>
      <c r="D1162" s="397" t="s">
        <v>5172</v>
      </c>
      <c r="E1162" s="56" t="s">
        <v>1770</v>
      </c>
      <c r="F1162" s="56" t="s">
        <v>900</v>
      </c>
      <c r="G1162" s="56">
        <v>41</v>
      </c>
      <c r="H1162" s="56">
        <v>28</v>
      </c>
      <c r="I1162" s="56" t="s">
        <v>6476</v>
      </c>
      <c r="J1162" s="56" t="s">
        <v>38</v>
      </c>
    </row>
    <row r="1163" spans="1:10" ht="12.75" customHeight="1" x14ac:dyDescent="0.3">
      <c r="A1163" s="397" t="s">
        <v>662</v>
      </c>
      <c r="B1163" s="423">
        <v>14</v>
      </c>
      <c r="C1163" s="397" t="s">
        <v>263</v>
      </c>
      <c r="D1163" s="397" t="s">
        <v>5173</v>
      </c>
      <c r="E1163" s="56" t="s">
        <v>1771</v>
      </c>
      <c r="F1163" s="56" t="s">
        <v>900</v>
      </c>
      <c r="G1163" s="56">
        <v>38</v>
      </c>
      <c r="H1163" s="56">
        <v>31</v>
      </c>
      <c r="I1163" s="56" t="s">
        <v>6476</v>
      </c>
      <c r="J1163" s="56" t="s">
        <v>38</v>
      </c>
    </row>
    <row r="1164" spans="1:10" ht="12.75" customHeight="1" x14ac:dyDescent="0.3">
      <c r="A1164" s="397" t="s">
        <v>662</v>
      </c>
      <c r="B1164" s="423">
        <v>15</v>
      </c>
      <c r="C1164" s="397" t="s">
        <v>263</v>
      </c>
      <c r="D1164" s="397" t="s">
        <v>5174</v>
      </c>
      <c r="E1164" s="56" t="s">
        <v>1772</v>
      </c>
      <c r="F1164" s="56" t="s">
        <v>900</v>
      </c>
      <c r="G1164" s="56">
        <v>42</v>
      </c>
      <c r="H1164" s="56">
        <v>27</v>
      </c>
      <c r="I1164" s="56" t="s">
        <v>6476</v>
      </c>
      <c r="J1164" s="56" t="s">
        <v>38</v>
      </c>
    </row>
    <row r="1165" spans="1:10" ht="12.75" customHeight="1" x14ac:dyDescent="0.3">
      <c r="A1165" s="397" t="s">
        <v>662</v>
      </c>
      <c r="B1165" s="423">
        <v>16</v>
      </c>
      <c r="C1165" s="397" t="s">
        <v>263</v>
      </c>
      <c r="D1165" s="397" t="s">
        <v>5175</v>
      </c>
      <c r="E1165" s="56" t="s">
        <v>1773</v>
      </c>
      <c r="F1165" s="56" t="s">
        <v>900</v>
      </c>
      <c r="G1165" s="56">
        <v>50</v>
      </c>
      <c r="H1165" s="56">
        <v>0</v>
      </c>
      <c r="I1165" s="56" t="s">
        <v>6476</v>
      </c>
      <c r="J1165" s="56" t="s">
        <v>38</v>
      </c>
    </row>
    <row r="1166" spans="1:10" ht="12.75" customHeight="1" x14ac:dyDescent="0.3">
      <c r="A1166" s="397" t="s">
        <v>662</v>
      </c>
      <c r="B1166" s="423">
        <v>17</v>
      </c>
      <c r="C1166" s="397" t="s">
        <v>263</v>
      </c>
      <c r="D1166" s="397" t="s">
        <v>5176</v>
      </c>
      <c r="E1166" s="56" t="s">
        <v>1774</v>
      </c>
      <c r="F1166" s="56" t="s">
        <v>900</v>
      </c>
      <c r="G1166" s="56">
        <v>50</v>
      </c>
      <c r="H1166" s="56">
        <v>0</v>
      </c>
      <c r="I1166" s="56" t="s">
        <v>6476</v>
      </c>
      <c r="J1166" s="56" t="s">
        <v>38</v>
      </c>
    </row>
    <row r="1167" spans="1:10" ht="12.75" customHeight="1" x14ac:dyDescent="0.3">
      <c r="A1167" s="397" t="s">
        <v>662</v>
      </c>
      <c r="B1167" s="423">
        <v>18</v>
      </c>
      <c r="C1167" s="397" t="s">
        <v>263</v>
      </c>
      <c r="D1167" s="397" t="s">
        <v>5177</v>
      </c>
      <c r="E1167" s="56" t="s">
        <v>1775</v>
      </c>
      <c r="F1167" s="56" t="s">
        <v>900</v>
      </c>
      <c r="G1167" s="56">
        <v>28.5</v>
      </c>
      <c r="H1167" s="56">
        <v>40.5</v>
      </c>
      <c r="I1167" s="56" t="s">
        <v>6476</v>
      </c>
      <c r="J1167" s="56" t="s">
        <v>38</v>
      </c>
    </row>
    <row r="1168" spans="1:10" ht="12.75" customHeight="1" x14ac:dyDescent="0.3">
      <c r="A1168" s="397" t="s">
        <v>662</v>
      </c>
      <c r="B1168" s="423">
        <v>19</v>
      </c>
      <c r="C1168" s="397" t="s">
        <v>263</v>
      </c>
      <c r="D1168" s="397" t="s">
        <v>5178</v>
      </c>
      <c r="E1168" s="56" t="s">
        <v>1776</v>
      </c>
      <c r="F1168" s="56" t="s">
        <v>900</v>
      </c>
      <c r="G1168" s="56">
        <v>42</v>
      </c>
      <c r="H1168" s="56">
        <v>27</v>
      </c>
      <c r="I1168" s="56" t="s">
        <v>6476</v>
      </c>
      <c r="J1168" s="56" t="s">
        <v>38</v>
      </c>
    </row>
    <row r="1169" spans="1:10" ht="12.75" customHeight="1" x14ac:dyDescent="0.3">
      <c r="A1169" s="397" t="s">
        <v>662</v>
      </c>
      <c r="B1169" s="423">
        <v>20</v>
      </c>
      <c r="C1169" s="397" t="s">
        <v>263</v>
      </c>
      <c r="D1169" s="397" t="s">
        <v>5179</v>
      </c>
      <c r="E1169" s="56" t="s">
        <v>1777</v>
      </c>
      <c r="F1169" s="56" t="s">
        <v>900</v>
      </c>
      <c r="G1169" s="56">
        <v>29.5</v>
      </c>
      <c r="H1169" s="56">
        <v>39.5</v>
      </c>
      <c r="I1169" s="56" t="s">
        <v>6476</v>
      </c>
      <c r="J1169" s="56" t="s">
        <v>38</v>
      </c>
    </row>
    <row r="1170" spans="1:10" ht="12.75" customHeight="1" x14ac:dyDescent="0.3">
      <c r="A1170" s="397" t="s">
        <v>662</v>
      </c>
      <c r="B1170" s="423">
        <v>21</v>
      </c>
      <c r="C1170" s="397" t="s">
        <v>263</v>
      </c>
      <c r="D1170" s="397" t="s">
        <v>5180</v>
      </c>
      <c r="E1170" s="56" t="s">
        <v>1778</v>
      </c>
      <c r="F1170" s="56" t="s">
        <v>900</v>
      </c>
      <c r="G1170" s="56">
        <v>16</v>
      </c>
      <c r="H1170" s="56">
        <v>0</v>
      </c>
      <c r="I1170" s="56" t="s">
        <v>6476</v>
      </c>
      <c r="J1170" s="56" t="s">
        <v>38</v>
      </c>
    </row>
    <row r="1171" spans="1:10" ht="12.75" customHeight="1" x14ac:dyDescent="0.3">
      <c r="A1171" s="397" t="s">
        <v>662</v>
      </c>
      <c r="B1171" s="423">
        <v>22</v>
      </c>
      <c r="C1171" s="397" t="s">
        <v>263</v>
      </c>
      <c r="D1171" s="397" t="s">
        <v>5181</v>
      </c>
      <c r="E1171" s="56" t="s">
        <v>1779</v>
      </c>
      <c r="F1171" s="56" t="s">
        <v>900</v>
      </c>
      <c r="G1171" s="56">
        <v>26</v>
      </c>
      <c r="H1171" s="56">
        <v>43</v>
      </c>
      <c r="I1171" s="56" t="s">
        <v>6476</v>
      </c>
      <c r="J1171" s="56" t="s">
        <v>38</v>
      </c>
    </row>
    <row r="1172" spans="1:10" ht="12.75" customHeight="1" x14ac:dyDescent="0.3">
      <c r="A1172" s="397" t="s">
        <v>662</v>
      </c>
      <c r="B1172" s="423">
        <v>23</v>
      </c>
      <c r="C1172" s="397" t="s">
        <v>263</v>
      </c>
      <c r="D1172" s="397" t="s">
        <v>5182</v>
      </c>
      <c r="E1172" s="56" t="s">
        <v>1780</v>
      </c>
      <c r="F1172" s="56" t="s">
        <v>900</v>
      </c>
      <c r="G1172" s="56">
        <v>37</v>
      </c>
      <c r="H1172" s="56">
        <v>32</v>
      </c>
      <c r="I1172" s="56" t="s">
        <v>6476</v>
      </c>
      <c r="J1172" s="56" t="s">
        <v>38</v>
      </c>
    </row>
    <row r="1173" spans="1:10" ht="12.75" customHeight="1" x14ac:dyDescent="0.3">
      <c r="A1173" s="397" t="s">
        <v>662</v>
      </c>
      <c r="B1173" s="423">
        <v>24</v>
      </c>
      <c r="C1173" s="397" t="s">
        <v>263</v>
      </c>
      <c r="D1173" s="397" t="s">
        <v>5183</v>
      </c>
      <c r="E1173" s="56" t="s">
        <v>1781</v>
      </c>
      <c r="F1173" s="56" t="s">
        <v>900</v>
      </c>
      <c r="G1173" s="56">
        <v>51</v>
      </c>
      <c r="H1173" s="56">
        <v>18</v>
      </c>
      <c r="I1173" s="56" t="s">
        <v>6476</v>
      </c>
      <c r="J1173" s="56" t="s">
        <v>38</v>
      </c>
    </row>
    <row r="1174" spans="1:10" ht="12.75" customHeight="1" x14ac:dyDescent="0.3">
      <c r="A1174" s="397" t="s">
        <v>662</v>
      </c>
      <c r="B1174" s="423">
        <v>25</v>
      </c>
      <c r="C1174" s="397" t="s">
        <v>263</v>
      </c>
      <c r="D1174" s="397" t="s">
        <v>5184</v>
      </c>
      <c r="E1174" s="56" t="s">
        <v>1782</v>
      </c>
      <c r="F1174" s="56" t="s">
        <v>900</v>
      </c>
      <c r="G1174" s="56">
        <v>26</v>
      </c>
      <c r="H1174" s="56">
        <v>43</v>
      </c>
      <c r="I1174" s="56" t="s">
        <v>6476</v>
      </c>
      <c r="J1174" s="56" t="s">
        <v>38</v>
      </c>
    </row>
    <row r="1175" spans="1:10" ht="12.75" customHeight="1" x14ac:dyDescent="0.3">
      <c r="A1175" s="397" t="s">
        <v>662</v>
      </c>
      <c r="B1175" s="423">
        <v>26</v>
      </c>
      <c r="C1175" s="397" t="s">
        <v>263</v>
      </c>
      <c r="D1175" s="397" t="s">
        <v>5185</v>
      </c>
      <c r="E1175" s="56" t="s">
        <v>1783</v>
      </c>
      <c r="F1175" s="56" t="s">
        <v>900</v>
      </c>
      <c r="G1175" s="56">
        <v>25</v>
      </c>
      <c r="H1175" s="56">
        <v>44</v>
      </c>
      <c r="I1175" s="56" t="s">
        <v>6476</v>
      </c>
      <c r="J1175" s="56" t="s">
        <v>38</v>
      </c>
    </row>
    <row r="1176" spans="1:10" ht="12.75" customHeight="1" x14ac:dyDescent="0.3">
      <c r="A1176" s="397" t="s">
        <v>662</v>
      </c>
      <c r="B1176" s="423">
        <v>27</v>
      </c>
      <c r="C1176" s="397" t="s">
        <v>263</v>
      </c>
      <c r="D1176" s="397" t="s">
        <v>5186</v>
      </c>
      <c r="E1176" s="56" t="s">
        <v>1784</v>
      </c>
      <c r="F1176" s="56" t="s">
        <v>900</v>
      </c>
      <c r="G1176" s="56">
        <v>18</v>
      </c>
      <c r="H1176" s="56">
        <v>51</v>
      </c>
      <c r="I1176" s="56" t="s">
        <v>6476</v>
      </c>
      <c r="J1176" s="56" t="s">
        <v>38</v>
      </c>
    </row>
    <row r="1177" spans="1:10" ht="12.75" customHeight="1" x14ac:dyDescent="0.3">
      <c r="A1177" s="397" t="s">
        <v>662</v>
      </c>
      <c r="B1177" s="423">
        <v>28</v>
      </c>
      <c r="C1177" s="397" t="s">
        <v>263</v>
      </c>
      <c r="D1177" s="397" t="s">
        <v>5187</v>
      </c>
      <c r="E1177" s="56" t="s">
        <v>1785</v>
      </c>
      <c r="F1177" s="56" t="s">
        <v>900</v>
      </c>
      <c r="G1177" s="56">
        <v>34</v>
      </c>
      <c r="H1177" s="56">
        <v>35</v>
      </c>
      <c r="I1177" s="56" t="s">
        <v>6476</v>
      </c>
      <c r="J1177" s="56" t="s">
        <v>38</v>
      </c>
    </row>
    <row r="1178" spans="1:10" ht="12.75" customHeight="1" x14ac:dyDescent="0.3">
      <c r="A1178" s="397" t="s">
        <v>662</v>
      </c>
      <c r="B1178" s="423">
        <v>29</v>
      </c>
      <c r="C1178" s="397" t="s">
        <v>263</v>
      </c>
      <c r="D1178" s="397" t="s">
        <v>5188</v>
      </c>
      <c r="E1178" s="56" t="s">
        <v>1786</v>
      </c>
      <c r="F1178" s="56" t="s">
        <v>900</v>
      </c>
      <c r="G1178" s="56">
        <v>17</v>
      </c>
      <c r="H1178" s="56">
        <v>52</v>
      </c>
      <c r="I1178" s="56" t="s">
        <v>6476</v>
      </c>
      <c r="J1178" s="56" t="s">
        <v>38</v>
      </c>
    </row>
    <row r="1179" spans="1:10" ht="12.75" customHeight="1" x14ac:dyDescent="0.3">
      <c r="A1179" s="397" t="s">
        <v>662</v>
      </c>
      <c r="B1179" s="423">
        <v>30</v>
      </c>
      <c r="C1179" s="397" t="s">
        <v>263</v>
      </c>
      <c r="D1179" s="397" t="s">
        <v>5189</v>
      </c>
      <c r="E1179" s="56" t="s">
        <v>2042</v>
      </c>
      <c r="F1179" s="56" t="s">
        <v>900</v>
      </c>
      <c r="G1179" s="56">
        <v>61</v>
      </c>
      <c r="H1179" s="56">
        <v>10</v>
      </c>
      <c r="I1179" s="56" t="s">
        <v>6476</v>
      </c>
      <c r="J1179" s="56" t="s">
        <v>38</v>
      </c>
    </row>
    <row r="1180" spans="1:10" ht="12.75" customHeight="1" x14ac:dyDescent="0.3">
      <c r="A1180" s="397" t="s">
        <v>662</v>
      </c>
      <c r="B1180" s="423">
        <v>31</v>
      </c>
      <c r="C1180" s="397" t="s">
        <v>263</v>
      </c>
      <c r="D1180" s="397" t="s">
        <v>5190</v>
      </c>
      <c r="E1180" s="56" t="s">
        <v>1787</v>
      </c>
      <c r="F1180" s="56" t="s">
        <v>900</v>
      </c>
      <c r="G1180" s="56">
        <v>48</v>
      </c>
      <c r="H1180" s="56">
        <v>21</v>
      </c>
      <c r="I1180" s="56" t="s">
        <v>6476</v>
      </c>
      <c r="J1180" s="56" t="s">
        <v>38</v>
      </c>
    </row>
    <row r="1181" spans="1:10" ht="12.75" customHeight="1" x14ac:dyDescent="0.3">
      <c r="A1181" s="397" t="s">
        <v>662</v>
      </c>
      <c r="B1181" s="423">
        <v>32</v>
      </c>
      <c r="C1181" s="397" t="s">
        <v>263</v>
      </c>
      <c r="D1181" s="397" t="s">
        <v>5191</v>
      </c>
      <c r="E1181" s="56" t="s">
        <v>1788</v>
      </c>
      <c r="F1181" s="56" t="s">
        <v>900</v>
      </c>
      <c r="G1181" s="56">
        <v>36</v>
      </c>
      <c r="H1181" s="56">
        <v>33</v>
      </c>
      <c r="I1181" s="56" t="s">
        <v>6476</v>
      </c>
      <c r="J1181" s="56" t="s">
        <v>38</v>
      </c>
    </row>
    <row r="1182" spans="1:10" ht="12.75" customHeight="1" x14ac:dyDescent="0.3">
      <c r="A1182" s="397" t="s">
        <v>662</v>
      </c>
      <c r="B1182" s="423">
        <v>33</v>
      </c>
      <c r="C1182" s="397" t="s">
        <v>263</v>
      </c>
      <c r="D1182" s="397" t="s">
        <v>5192</v>
      </c>
      <c r="E1182" s="56" t="s">
        <v>1789</v>
      </c>
      <c r="F1182" s="56" t="s">
        <v>900</v>
      </c>
      <c r="G1182" s="56">
        <v>34</v>
      </c>
      <c r="H1182" s="56">
        <v>35</v>
      </c>
      <c r="I1182" s="56" t="s">
        <v>6476</v>
      </c>
      <c r="J1182" s="56" t="s">
        <v>38</v>
      </c>
    </row>
    <row r="1183" spans="1:10" ht="12.75" customHeight="1" x14ac:dyDescent="0.3">
      <c r="A1183" s="397" t="s">
        <v>662</v>
      </c>
      <c r="B1183" s="423">
        <v>34</v>
      </c>
      <c r="C1183" s="397" t="s">
        <v>263</v>
      </c>
      <c r="D1183" s="397" t="s">
        <v>5193</v>
      </c>
      <c r="E1183" s="56" t="s">
        <v>1790</v>
      </c>
      <c r="F1183" s="56" t="s">
        <v>900</v>
      </c>
      <c r="G1183" s="56">
        <v>20.5</v>
      </c>
      <c r="H1183" s="56">
        <v>0</v>
      </c>
      <c r="I1183" s="56" t="s">
        <v>6476</v>
      </c>
      <c r="J1183" s="56" t="s">
        <v>38</v>
      </c>
    </row>
    <row r="1184" spans="1:10" ht="12.75" customHeight="1" x14ac:dyDescent="0.3">
      <c r="A1184" s="397" t="s">
        <v>662</v>
      </c>
      <c r="B1184" s="423">
        <v>35</v>
      </c>
      <c r="C1184" s="397" t="s">
        <v>263</v>
      </c>
      <c r="D1184" s="397" t="s">
        <v>5194</v>
      </c>
      <c r="E1184" s="56" t="s">
        <v>1791</v>
      </c>
      <c r="F1184" s="56" t="s">
        <v>900</v>
      </c>
      <c r="G1184" s="56">
        <v>35</v>
      </c>
      <c r="H1184" s="56">
        <v>34</v>
      </c>
      <c r="I1184" s="56" t="s">
        <v>6476</v>
      </c>
      <c r="J1184" s="56" t="s">
        <v>38</v>
      </c>
    </row>
    <row r="1185" spans="1:10" ht="12.75" customHeight="1" x14ac:dyDescent="0.3">
      <c r="A1185" s="397" t="s">
        <v>662</v>
      </c>
      <c r="B1185" s="423">
        <v>36</v>
      </c>
      <c r="C1185" s="397" t="s">
        <v>263</v>
      </c>
      <c r="D1185" s="397" t="s">
        <v>5195</v>
      </c>
      <c r="E1185" s="56" t="s">
        <v>1792</v>
      </c>
      <c r="F1185" s="56" t="s">
        <v>900</v>
      </c>
      <c r="G1185" s="56">
        <v>38.5</v>
      </c>
      <c r="H1185" s="56">
        <v>30.5</v>
      </c>
      <c r="I1185" s="56" t="s">
        <v>6476</v>
      </c>
      <c r="J1185" s="56" t="s">
        <v>38</v>
      </c>
    </row>
    <row r="1186" spans="1:10" ht="12.75" customHeight="1" x14ac:dyDescent="0.3">
      <c r="A1186" s="397" t="s">
        <v>662</v>
      </c>
      <c r="B1186" s="423">
        <v>37</v>
      </c>
      <c r="C1186" s="397" t="s">
        <v>263</v>
      </c>
      <c r="D1186" s="397" t="s">
        <v>5196</v>
      </c>
      <c r="E1186" s="56" t="s">
        <v>1793</v>
      </c>
      <c r="F1186" s="56" t="s">
        <v>900</v>
      </c>
      <c r="G1186" s="56">
        <v>29</v>
      </c>
      <c r="H1186" s="56">
        <v>40</v>
      </c>
      <c r="I1186" s="56" t="s">
        <v>6476</v>
      </c>
      <c r="J1186" s="56" t="s">
        <v>38</v>
      </c>
    </row>
    <row r="1187" spans="1:10" ht="12.75" customHeight="1" x14ac:dyDescent="0.3">
      <c r="A1187" s="397" t="s">
        <v>662</v>
      </c>
      <c r="B1187" s="423">
        <v>38</v>
      </c>
      <c r="C1187" s="397" t="s">
        <v>263</v>
      </c>
      <c r="D1187" s="397" t="s">
        <v>5197</v>
      </c>
      <c r="E1187" s="56" t="s">
        <v>1794</v>
      </c>
      <c r="F1187" s="56" t="s">
        <v>900</v>
      </c>
      <c r="G1187" s="56">
        <v>19</v>
      </c>
      <c r="H1187" s="56">
        <v>50</v>
      </c>
      <c r="I1187" s="56" t="s">
        <v>6476</v>
      </c>
      <c r="J1187" s="56" t="s">
        <v>38</v>
      </c>
    </row>
    <row r="1188" spans="1:10" ht="12.75" customHeight="1" x14ac:dyDescent="0.3">
      <c r="A1188" s="397" t="s">
        <v>662</v>
      </c>
      <c r="B1188" s="423">
        <v>39</v>
      </c>
      <c r="C1188" s="397" t="s">
        <v>263</v>
      </c>
      <c r="D1188" s="397" t="s">
        <v>5198</v>
      </c>
      <c r="E1188" s="56" t="s">
        <v>1795</v>
      </c>
      <c r="F1188" s="56" t="s">
        <v>900</v>
      </c>
      <c r="G1188" s="56">
        <v>30</v>
      </c>
      <c r="H1188" s="56">
        <v>39</v>
      </c>
      <c r="I1188" s="56" t="s">
        <v>6476</v>
      </c>
      <c r="J1188" s="56" t="s">
        <v>38</v>
      </c>
    </row>
    <row r="1189" spans="1:10" ht="12.75" customHeight="1" x14ac:dyDescent="0.3">
      <c r="A1189" s="397" t="s">
        <v>662</v>
      </c>
      <c r="B1189" s="423">
        <v>40</v>
      </c>
      <c r="C1189" s="397" t="s">
        <v>263</v>
      </c>
      <c r="D1189" s="397" t="s">
        <v>5199</v>
      </c>
      <c r="E1189" s="56" t="s">
        <v>1796</v>
      </c>
      <c r="F1189" s="56" t="s">
        <v>900</v>
      </c>
      <c r="G1189" s="56">
        <v>38</v>
      </c>
      <c r="H1189" s="56">
        <v>31</v>
      </c>
      <c r="I1189" s="56" t="s">
        <v>6476</v>
      </c>
      <c r="J1189" s="56" t="s">
        <v>38</v>
      </c>
    </row>
    <row r="1190" spans="1:10" ht="12.75" customHeight="1" x14ac:dyDescent="0.3">
      <c r="A1190" s="397" t="s">
        <v>662</v>
      </c>
      <c r="B1190" s="423">
        <v>41</v>
      </c>
      <c r="C1190" s="397" t="s">
        <v>263</v>
      </c>
      <c r="D1190" s="397" t="s">
        <v>5200</v>
      </c>
      <c r="E1190" s="56" t="s">
        <v>1797</v>
      </c>
      <c r="F1190" s="56" t="s">
        <v>900</v>
      </c>
      <c r="G1190" s="56">
        <v>51</v>
      </c>
      <c r="H1190" s="56">
        <v>18</v>
      </c>
      <c r="I1190" s="56" t="s">
        <v>6476</v>
      </c>
      <c r="J1190" s="56" t="s">
        <v>38</v>
      </c>
    </row>
    <row r="1191" spans="1:10" ht="12.75" customHeight="1" x14ac:dyDescent="0.3">
      <c r="A1191" s="397" t="s">
        <v>662</v>
      </c>
      <c r="B1191" s="423">
        <v>42</v>
      </c>
      <c r="C1191" s="397" t="s">
        <v>263</v>
      </c>
      <c r="D1191" s="397" t="s">
        <v>5201</v>
      </c>
      <c r="E1191" s="56" t="s">
        <v>1798</v>
      </c>
      <c r="F1191" s="56" t="s">
        <v>900</v>
      </c>
      <c r="G1191" s="56">
        <v>22</v>
      </c>
      <c r="H1191" s="56">
        <v>47</v>
      </c>
      <c r="I1191" s="56" t="s">
        <v>6476</v>
      </c>
      <c r="J1191" s="56" t="s">
        <v>38</v>
      </c>
    </row>
    <row r="1192" spans="1:10" ht="12.75" customHeight="1" x14ac:dyDescent="0.3">
      <c r="A1192" s="397" t="s">
        <v>662</v>
      </c>
      <c r="B1192" s="423">
        <v>43</v>
      </c>
      <c r="C1192" s="397" t="s">
        <v>263</v>
      </c>
      <c r="D1192" s="397" t="s">
        <v>5202</v>
      </c>
      <c r="E1192" s="56" t="s">
        <v>1799</v>
      </c>
      <c r="F1192" s="56" t="s">
        <v>900</v>
      </c>
      <c r="G1192" s="56">
        <v>33</v>
      </c>
      <c r="H1192" s="56">
        <v>36</v>
      </c>
      <c r="I1192" s="56" t="s">
        <v>6476</v>
      </c>
      <c r="J1192" s="56" t="s">
        <v>38</v>
      </c>
    </row>
    <row r="1193" spans="1:10" ht="12.75" customHeight="1" x14ac:dyDescent="0.3">
      <c r="A1193" s="397" t="s">
        <v>662</v>
      </c>
      <c r="B1193" s="423">
        <v>44</v>
      </c>
      <c r="C1193" s="397" t="s">
        <v>263</v>
      </c>
      <c r="D1193" s="397" t="s">
        <v>5203</v>
      </c>
      <c r="E1193" s="56" t="s">
        <v>1800</v>
      </c>
      <c r="F1193" s="56" t="s">
        <v>900</v>
      </c>
      <c r="G1193" s="56">
        <v>33.5</v>
      </c>
      <c r="H1193" s="56">
        <v>35.5</v>
      </c>
      <c r="I1193" s="56" t="s">
        <v>6476</v>
      </c>
      <c r="J1193" s="56" t="s">
        <v>38</v>
      </c>
    </row>
    <row r="1194" spans="1:10" ht="12.75" customHeight="1" x14ac:dyDescent="0.3">
      <c r="A1194" s="397" t="s">
        <v>662</v>
      </c>
      <c r="B1194" s="423">
        <v>45</v>
      </c>
      <c r="C1194" s="397" t="s">
        <v>263</v>
      </c>
      <c r="D1194" s="397" t="s">
        <v>5204</v>
      </c>
      <c r="E1194" s="56" t="s">
        <v>1801</v>
      </c>
      <c r="F1194" s="56" t="s">
        <v>900</v>
      </c>
      <c r="G1194" s="56">
        <v>20</v>
      </c>
      <c r="H1194" s="56">
        <v>0</v>
      </c>
      <c r="I1194" s="56" t="s">
        <v>6476</v>
      </c>
      <c r="J1194" s="56" t="s">
        <v>38</v>
      </c>
    </row>
    <row r="1195" spans="1:10" ht="12.75" customHeight="1" x14ac:dyDescent="0.3">
      <c r="A1195" s="397" t="s">
        <v>662</v>
      </c>
      <c r="B1195" s="423">
        <v>46</v>
      </c>
      <c r="C1195" s="397" t="s">
        <v>263</v>
      </c>
      <c r="D1195" s="397" t="s">
        <v>5205</v>
      </c>
      <c r="E1195" s="56" t="s">
        <v>1802</v>
      </c>
      <c r="F1195" s="56" t="s">
        <v>900</v>
      </c>
      <c r="G1195" s="56">
        <v>42</v>
      </c>
      <c r="H1195" s="56">
        <v>27</v>
      </c>
      <c r="I1195" s="56" t="s">
        <v>6476</v>
      </c>
      <c r="J1195" s="56" t="s">
        <v>38</v>
      </c>
    </row>
    <row r="1196" spans="1:10" ht="12.75" customHeight="1" x14ac:dyDescent="0.3">
      <c r="A1196" s="397" t="s">
        <v>662</v>
      </c>
      <c r="B1196" s="423">
        <v>47</v>
      </c>
      <c r="C1196" s="397" t="s">
        <v>263</v>
      </c>
      <c r="D1196" s="397" t="s">
        <v>5206</v>
      </c>
      <c r="E1196" s="56" t="s">
        <v>1803</v>
      </c>
      <c r="F1196" s="56" t="s">
        <v>900</v>
      </c>
      <c r="G1196" s="56">
        <v>51</v>
      </c>
      <c r="H1196" s="56">
        <v>18</v>
      </c>
      <c r="I1196" s="56" t="s">
        <v>6476</v>
      </c>
      <c r="J1196" s="56" t="s">
        <v>38</v>
      </c>
    </row>
    <row r="1197" spans="1:10" ht="12.75" customHeight="1" x14ac:dyDescent="0.3">
      <c r="A1197" s="397" t="s">
        <v>662</v>
      </c>
      <c r="B1197" s="423">
        <v>48</v>
      </c>
      <c r="C1197" s="397" t="s">
        <v>263</v>
      </c>
      <c r="D1197" s="397" t="s">
        <v>5207</v>
      </c>
      <c r="E1197" s="56" t="s">
        <v>2074</v>
      </c>
      <c r="F1197" s="56" t="s">
        <v>901</v>
      </c>
      <c r="G1197" s="56">
        <v>16.98</v>
      </c>
      <c r="H1197" s="56">
        <v>0</v>
      </c>
      <c r="I1197" s="56" t="s">
        <v>6476</v>
      </c>
      <c r="J1197" s="56" t="s">
        <v>38</v>
      </c>
    </row>
    <row r="1198" spans="1:10" ht="12.75" customHeight="1" x14ac:dyDescent="0.3">
      <c r="A1198" s="397" t="s">
        <v>662</v>
      </c>
      <c r="B1198" s="423">
        <v>49</v>
      </c>
      <c r="C1198" s="397" t="s">
        <v>263</v>
      </c>
      <c r="D1198" s="397" t="s">
        <v>5208</v>
      </c>
      <c r="E1198" s="56" t="s">
        <v>2075</v>
      </c>
      <c r="F1198" s="56" t="s">
        <v>901</v>
      </c>
      <c r="G1198" s="56">
        <v>16.98</v>
      </c>
      <c r="H1198" s="56">
        <v>0</v>
      </c>
      <c r="I1198" s="56" t="s">
        <v>6476</v>
      </c>
      <c r="J1198" s="56" t="s">
        <v>38</v>
      </c>
    </row>
    <row r="1199" spans="1:10" ht="12.75" customHeight="1" x14ac:dyDescent="0.3">
      <c r="A1199" s="397" t="s">
        <v>662</v>
      </c>
      <c r="B1199" s="423">
        <v>50</v>
      </c>
      <c r="C1199" s="397" t="s">
        <v>263</v>
      </c>
      <c r="D1199" s="397" t="s">
        <v>5209</v>
      </c>
      <c r="E1199" s="56" t="s">
        <v>2076</v>
      </c>
      <c r="F1199" s="56" t="s">
        <v>901</v>
      </c>
      <c r="G1199" s="56">
        <v>16.98</v>
      </c>
      <c r="H1199" s="56">
        <v>0</v>
      </c>
      <c r="I1199" s="56" t="s">
        <v>6476</v>
      </c>
      <c r="J1199" s="56" t="s">
        <v>38</v>
      </c>
    </row>
    <row r="1200" spans="1:10" ht="12.75" customHeight="1" x14ac:dyDescent="0.3">
      <c r="A1200" s="397" t="s">
        <v>662</v>
      </c>
      <c r="B1200" s="423">
        <v>51</v>
      </c>
      <c r="C1200" s="397" t="s">
        <v>263</v>
      </c>
      <c r="D1200" s="397" t="s">
        <v>5210</v>
      </c>
      <c r="E1200" s="56" t="s">
        <v>6994</v>
      </c>
      <c r="F1200" s="56" t="s">
        <v>901</v>
      </c>
      <c r="G1200" s="56">
        <v>18.190000000000001</v>
      </c>
      <c r="H1200" s="56">
        <v>0</v>
      </c>
      <c r="I1200" s="56" t="s">
        <v>6476</v>
      </c>
      <c r="J1200" s="56" t="s">
        <v>38</v>
      </c>
    </row>
    <row r="1201" spans="1:10" ht="12.75" customHeight="1" x14ac:dyDescent="0.3">
      <c r="A1201" s="397" t="s">
        <v>662</v>
      </c>
      <c r="B1201" s="423">
        <v>52</v>
      </c>
      <c r="C1201" s="397" t="s">
        <v>263</v>
      </c>
      <c r="D1201" s="397" t="s">
        <v>5211</v>
      </c>
      <c r="E1201" s="56" t="s">
        <v>1804</v>
      </c>
      <c r="F1201" s="56" t="s">
        <v>901</v>
      </c>
      <c r="G1201" s="56">
        <v>17.48</v>
      </c>
      <c r="H1201" s="56">
        <v>0</v>
      </c>
      <c r="I1201" s="56" t="s">
        <v>6476</v>
      </c>
      <c r="J1201" s="56" t="s">
        <v>38</v>
      </c>
    </row>
    <row r="1202" spans="1:10" ht="12.75" customHeight="1" x14ac:dyDescent="0.3">
      <c r="A1202" s="397" t="s">
        <v>662</v>
      </c>
      <c r="B1202" s="423">
        <v>53</v>
      </c>
      <c r="C1202" s="397" t="s">
        <v>263</v>
      </c>
      <c r="D1202" s="397" t="s">
        <v>5212</v>
      </c>
      <c r="E1202" s="56" t="s">
        <v>6995</v>
      </c>
      <c r="F1202" s="56" t="s">
        <v>901</v>
      </c>
      <c r="G1202" s="56">
        <v>16.579999999999998</v>
      </c>
      <c r="H1202" s="56">
        <v>0</v>
      </c>
      <c r="I1202" s="56" t="s">
        <v>6476</v>
      </c>
      <c r="J1202" s="56" t="s">
        <v>38</v>
      </c>
    </row>
    <row r="1203" spans="1:10" ht="12.75" customHeight="1" x14ac:dyDescent="0.3">
      <c r="A1203" s="397" t="s">
        <v>130</v>
      </c>
      <c r="B1203" s="423">
        <v>1</v>
      </c>
      <c r="C1203" s="397" t="s">
        <v>131</v>
      </c>
      <c r="D1203" s="397" t="s">
        <v>6274</v>
      </c>
      <c r="E1203" s="56" t="s">
        <v>3296</v>
      </c>
      <c r="F1203" s="56" t="s">
        <v>900</v>
      </c>
      <c r="G1203" s="56">
        <v>24</v>
      </c>
      <c r="H1203" s="56">
        <v>0</v>
      </c>
      <c r="I1203" s="56" t="s">
        <v>6476</v>
      </c>
      <c r="J1203" s="56" t="s">
        <v>38</v>
      </c>
    </row>
    <row r="1204" spans="1:10" ht="12.75" customHeight="1" x14ac:dyDescent="0.3">
      <c r="A1204" s="397" t="s">
        <v>130</v>
      </c>
      <c r="B1204" s="423">
        <v>2</v>
      </c>
      <c r="C1204" s="397" t="s">
        <v>131</v>
      </c>
      <c r="D1204" s="397" t="s">
        <v>6275</v>
      </c>
      <c r="E1204" s="56" t="s">
        <v>3297</v>
      </c>
      <c r="F1204" s="56" t="s">
        <v>900</v>
      </c>
      <c r="G1204" s="56">
        <v>24</v>
      </c>
      <c r="H1204" s="56">
        <v>0</v>
      </c>
      <c r="I1204" s="56" t="s">
        <v>6476</v>
      </c>
      <c r="J1204" s="56" t="s">
        <v>38</v>
      </c>
    </row>
    <row r="1205" spans="1:10" ht="12.75" customHeight="1" x14ac:dyDescent="0.3">
      <c r="A1205" s="397" t="s">
        <v>130</v>
      </c>
      <c r="B1205" s="423">
        <v>3</v>
      </c>
      <c r="C1205" s="397" t="s">
        <v>131</v>
      </c>
      <c r="D1205" s="397" t="s">
        <v>6276</v>
      </c>
      <c r="E1205" s="56" t="s">
        <v>3298</v>
      </c>
      <c r="F1205" s="56" t="s">
        <v>900</v>
      </c>
      <c r="G1205" s="56">
        <v>39</v>
      </c>
      <c r="H1205" s="56">
        <v>0</v>
      </c>
      <c r="I1205" s="56" t="s">
        <v>6476</v>
      </c>
      <c r="J1205" s="56" t="s">
        <v>38</v>
      </c>
    </row>
    <row r="1206" spans="1:10" ht="12.75" customHeight="1" x14ac:dyDescent="0.3">
      <c r="A1206" s="397" t="s">
        <v>130</v>
      </c>
      <c r="B1206" s="423">
        <v>4</v>
      </c>
      <c r="C1206" s="397" t="s">
        <v>131</v>
      </c>
      <c r="D1206" s="397" t="s">
        <v>6277</v>
      </c>
      <c r="E1206" s="56" t="s">
        <v>3299</v>
      </c>
      <c r="F1206" s="56" t="s">
        <v>900</v>
      </c>
      <c r="G1206" s="56">
        <v>50</v>
      </c>
      <c r="H1206" s="56">
        <v>0</v>
      </c>
      <c r="I1206" s="56" t="s">
        <v>6476</v>
      </c>
      <c r="J1206" s="56" t="s">
        <v>38</v>
      </c>
    </row>
    <row r="1207" spans="1:10" ht="12.75" customHeight="1" x14ac:dyDescent="0.3">
      <c r="A1207" s="397" t="s">
        <v>130</v>
      </c>
      <c r="B1207" s="423">
        <v>5</v>
      </c>
      <c r="C1207" s="397" t="s">
        <v>131</v>
      </c>
      <c r="D1207" s="397" t="s">
        <v>6278</v>
      </c>
      <c r="E1207" s="56" t="s">
        <v>3300</v>
      </c>
      <c r="F1207" s="56" t="s">
        <v>900</v>
      </c>
      <c r="G1207" s="56">
        <v>39</v>
      </c>
      <c r="H1207" s="56">
        <v>0</v>
      </c>
      <c r="I1207" s="56" t="s">
        <v>6476</v>
      </c>
      <c r="J1207" s="56" t="s">
        <v>38</v>
      </c>
    </row>
    <row r="1208" spans="1:10" ht="12.75" customHeight="1" x14ac:dyDescent="0.3">
      <c r="A1208" s="397" t="s">
        <v>130</v>
      </c>
      <c r="B1208" s="423">
        <v>6</v>
      </c>
      <c r="C1208" s="397" t="s">
        <v>131</v>
      </c>
      <c r="D1208" s="397" t="s">
        <v>6279</v>
      </c>
      <c r="E1208" s="56" t="s">
        <v>3301</v>
      </c>
      <c r="F1208" s="56" t="s">
        <v>900</v>
      </c>
      <c r="G1208" s="56">
        <v>24</v>
      </c>
      <c r="H1208" s="56">
        <v>0</v>
      </c>
      <c r="I1208" s="56" t="s">
        <v>6476</v>
      </c>
      <c r="J1208" s="56" t="s">
        <v>38</v>
      </c>
    </row>
    <row r="1209" spans="1:10" ht="12.75" customHeight="1" x14ac:dyDescent="0.3">
      <c r="A1209" s="397" t="s">
        <v>130</v>
      </c>
      <c r="B1209" s="423">
        <v>7</v>
      </c>
      <c r="C1209" s="397" t="s">
        <v>131</v>
      </c>
      <c r="D1209" s="397" t="s">
        <v>6280</v>
      </c>
      <c r="E1209" s="56" t="s">
        <v>3302</v>
      </c>
      <c r="F1209" s="56" t="s">
        <v>900</v>
      </c>
      <c r="G1209" s="56">
        <v>46</v>
      </c>
      <c r="H1209" s="56">
        <v>0</v>
      </c>
      <c r="I1209" s="56" t="s">
        <v>6476</v>
      </c>
      <c r="J1209" s="56" t="s">
        <v>38</v>
      </c>
    </row>
    <row r="1210" spans="1:10" ht="12.75" customHeight="1" x14ac:dyDescent="0.3">
      <c r="A1210" s="397" t="s">
        <v>130</v>
      </c>
      <c r="B1210" s="423">
        <v>8</v>
      </c>
      <c r="C1210" s="397" t="s">
        <v>131</v>
      </c>
      <c r="D1210" s="397" t="s">
        <v>6281</v>
      </c>
      <c r="E1210" s="56" t="s">
        <v>3303</v>
      </c>
      <c r="F1210" s="56" t="s">
        <v>900</v>
      </c>
      <c r="G1210" s="56">
        <v>58</v>
      </c>
      <c r="H1210" s="56">
        <v>0</v>
      </c>
      <c r="I1210" s="56" t="s">
        <v>6476</v>
      </c>
      <c r="J1210" s="56" t="s">
        <v>38</v>
      </c>
    </row>
    <row r="1211" spans="1:10" ht="12.75" customHeight="1" x14ac:dyDescent="0.3">
      <c r="A1211" s="397" t="s">
        <v>130</v>
      </c>
      <c r="B1211" s="423">
        <v>9</v>
      </c>
      <c r="C1211" s="397" t="s">
        <v>131</v>
      </c>
      <c r="D1211" s="397" t="s">
        <v>6282</v>
      </c>
      <c r="E1211" s="56" t="s">
        <v>3304</v>
      </c>
      <c r="F1211" s="56" t="s">
        <v>900</v>
      </c>
      <c r="G1211" s="56">
        <v>58</v>
      </c>
      <c r="H1211" s="56">
        <v>0</v>
      </c>
      <c r="I1211" s="56" t="s">
        <v>6476</v>
      </c>
      <c r="J1211" s="56" t="s">
        <v>38</v>
      </c>
    </row>
    <row r="1212" spans="1:10" ht="12.75" customHeight="1" x14ac:dyDescent="0.3">
      <c r="A1212" s="397" t="s">
        <v>130</v>
      </c>
      <c r="B1212" s="423">
        <v>10</v>
      </c>
      <c r="C1212" s="397" t="s">
        <v>131</v>
      </c>
      <c r="D1212" s="397" t="s">
        <v>6283</v>
      </c>
      <c r="E1212" s="56" t="s">
        <v>3305</v>
      </c>
      <c r="F1212" s="56" t="s">
        <v>900</v>
      </c>
      <c r="G1212" s="56">
        <v>39</v>
      </c>
      <c r="H1212" s="56">
        <v>0</v>
      </c>
      <c r="I1212" s="56" t="s">
        <v>6476</v>
      </c>
      <c r="J1212" s="56" t="s">
        <v>38</v>
      </c>
    </row>
    <row r="1213" spans="1:10" ht="12.75" customHeight="1" x14ac:dyDescent="0.3">
      <c r="A1213" s="397" t="s">
        <v>130</v>
      </c>
      <c r="B1213" s="423">
        <v>11</v>
      </c>
      <c r="C1213" s="397" t="s">
        <v>131</v>
      </c>
      <c r="D1213" s="397" t="s">
        <v>6284</v>
      </c>
      <c r="E1213" s="56" t="s">
        <v>3306</v>
      </c>
      <c r="F1213" s="56" t="s">
        <v>900</v>
      </c>
      <c r="G1213" s="56">
        <v>50</v>
      </c>
      <c r="H1213" s="56">
        <v>0</v>
      </c>
      <c r="I1213" s="56" t="s">
        <v>6476</v>
      </c>
      <c r="J1213" s="56" t="s">
        <v>38</v>
      </c>
    </row>
    <row r="1214" spans="1:10" ht="12.75" customHeight="1" x14ac:dyDescent="0.3">
      <c r="A1214" s="397" t="s">
        <v>130</v>
      </c>
      <c r="B1214" s="423">
        <v>12</v>
      </c>
      <c r="C1214" s="397" t="s">
        <v>131</v>
      </c>
      <c r="D1214" s="397" t="s">
        <v>6285</v>
      </c>
      <c r="E1214" s="56" t="s">
        <v>3307</v>
      </c>
      <c r="F1214" s="56" t="s">
        <v>900</v>
      </c>
      <c r="G1214" s="56">
        <v>24</v>
      </c>
      <c r="H1214" s="56">
        <v>0</v>
      </c>
      <c r="I1214" s="56" t="s">
        <v>6476</v>
      </c>
      <c r="J1214" s="56" t="s">
        <v>38</v>
      </c>
    </row>
    <row r="1215" spans="1:10" ht="12.75" customHeight="1" x14ac:dyDescent="0.3">
      <c r="A1215" s="397" t="s">
        <v>130</v>
      </c>
      <c r="B1215" s="423">
        <v>13</v>
      </c>
      <c r="C1215" s="397" t="s">
        <v>131</v>
      </c>
      <c r="D1215" s="397" t="s">
        <v>6286</v>
      </c>
      <c r="E1215" s="56" t="s">
        <v>3308</v>
      </c>
      <c r="F1215" s="56" t="s">
        <v>900</v>
      </c>
      <c r="G1215" s="56">
        <v>24</v>
      </c>
      <c r="H1215" s="56">
        <v>0</v>
      </c>
      <c r="I1215" s="56" t="s">
        <v>6476</v>
      </c>
      <c r="J1215" s="56" t="s">
        <v>38</v>
      </c>
    </row>
    <row r="1216" spans="1:10" ht="12.75" customHeight="1" x14ac:dyDescent="0.3">
      <c r="A1216" s="397" t="s">
        <v>130</v>
      </c>
      <c r="B1216" s="423">
        <v>14</v>
      </c>
      <c r="C1216" s="397" t="s">
        <v>131</v>
      </c>
      <c r="D1216" s="397" t="s">
        <v>6287</v>
      </c>
      <c r="E1216" s="56" t="s">
        <v>3309</v>
      </c>
      <c r="F1216" s="56" t="s">
        <v>900</v>
      </c>
      <c r="G1216" s="56">
        <v>24</v>
      </c>
      <c r="H1216" s="56">
        <v>0</v>
      </c>
      <c r="I1216" s="56" t="s">
        <v>6476</v>
      </c>
      <c r="J1216" s="56" t="s">
        <v>38</v>
      </c>
    </row>
    <row r="1217" spans="1:10" ht="12.75" customHeight="1" x14ac:dyDescent="0.3">
      <c r="A1217" s="397" t="s">
        <v>130</v>
      </c>
      <c r="B1217" s="423">
        <v>15</v>
      </c>
      <c r="C1217" s="397" t="s">
        <v>131</v>
      </c>
      <c r="D1217" s="397" t="s">
        <v>6288</v>
      </c>
      <c r="E1217" s="56" t="s">
        <v>2675</v>
      </c>
      <c r="F1217" s="56" t="s">
        <v>900</v>
      </c>
      <c r="G1217" s="56">
        <v>39</v>
      </c>
      <c r="H1217" s="56">
        <v>0</v>
      </c>
      <c r="I1217" s="56" t="s">
        <v>6476</v>
      </c>
      <c r="J1217" s="56" t="s">
        <v>38</v>
      </c>
    </row>
    <row r="1218" spans="1:10" ht="12.75" customHeight="1" x14ac:dyDescent="0.3">
      <c r="A1218" s="397" t="s">
        <v>130</v>
      </c>
      <c r="B1218" s="423">
        <v>16</v>
      </c>
      <c r="C1218" s="397" t="s">
        <v>131</v>
      </c>
      <c r="D1218" s="397" t="s">
        <v>6289</v>
      </c>
      <c r="E1218" s="56" t="s">
        <v>3310</v>
      </c>
      <c r="F1218" s="56" t="s">
        <v>900</v>
      </c>
      <c r="G1218" s="56">
        <v>24</v>
      </c>
      <c r="H1218" s="56">
        <v>0</v>
      </c>
      <c r="I1218" s="56" t="s">
        <v>6476</v>
      </c>
      <c r="J1218" s="56" t="s">
        <v>38</v>
      </c>
    </row>
    <row r="1219" spans="1:10" ht="12.75" customHeight="1" x14ac:dyDescent="0.3">
      <c r="A1219" s="397" t="s">
        <v>130</v>
      </c>
      <c r="B1219" s="423">
        <v>17</v>
      </c>
      <c r="C1219" s="397" t="s">
        <v>131</v>
      </c>
      <c r="D1219" s="397" t="s">
        <v>6290</v>
      </c>
      <c r="E1219" s="56" t="s">
        <v>3311</v>
      </c>
      <c r="F1219" s="56" t="s">
        <v>900</v>
      </c>
      <c r="G1219" s="56">
        <v>50</v>
      </c>
      <c r="H1219" s="56">
        <v>0</v>
      </c>
      <c r="I1219" s="56" t="s">
        <v>6476</v>
      </c>
      <c r="J1219" s="56" t="s">
        <v>38</v>
      </c>
    </row>
    <row r="1220" spans="1:10" ht="12.75" customHeight="1" x14ac:dyDescent="0.3">
      <c r="A1220" s="397" t="s">
        <v>130</v>
      </c>
      <c r="B1220" s="423">
        <v>18</v>
      </c>
      <c r="C1220" s="397" t="s">
        <v>131</v>
      </c>
      <c r="D1220" s="397" t="s">
        <v>6291</v>
      </c>
      <c r="E1220" s="56" t="s">
        <v>3312</v>
      </c>
      <c r="F1220" s="56" t="s">
        <v>900</v>
      </c>
      <c r="G1220" s="56">
        <v>39</v>
      </c>
      <c r="H1220" s="56">
        <v>0</v>
      </c>
      <c r="I1220" s="56" t="s">
        <v>6476</v>
      </c>
      <c r="J1220" s="56" t="s">
        <v>38</v>
      </c>
    </row>
    <row r="1221" spans="1:10" ht="12.75" customHeight="1" x14ac:dyDescent="0.3">
      <c r="A1221" s="397" t="s">
        <v>130</v>
      </c>
      <c r="B1221" s="423">
        <v>19</v>
      </c>
      <c r="C1221" s="397" t="s">
        <v>131</v>
      </c>
      <c r="D1221" s="397" t="s">
        <v>6292</v>
      </c>
      <c r="E1221" s="56" t="s">
        <v>3313</v>
      </c>
      <c r="F1221" s="56" t="s">
        <v>900</v>
      </c>
      <c r="G1221" s="56">
        <v>58</v>
      </c>
      <c r="H1221" s="56">
        <v>0</v>
      </c>
      <c r="I1221" s="56" t="s">
        <v>6476</v>
      </c>
      <c r="J1221" s="56" t="s">
        <v>38</v>
      </c>
    </row>
    <row r="1222" spans="1:10" ht="12.75" customHeight="1" x14ac:dyDescent="0.3">
      <c r="A1222" s="397" t="s">
        <v>130</v>
      </c>
      <c r="B1222" s="423">
        <v>20</v>
      </c>
      <c r="C1222" s="397" t="s">
        <v>131</v>
      </c>
      <c r="D1222" s="397" t="s">
        <v>6293</v>
      </c>
      <c r="E1222" s="56" t="s">
        <v>3314</v>
      </c>
      <c r="F1222" s="56" t="s">
        <v>900</v>
      </c>
      <c r="G1222" s="56">
        <v>24</v>
      </c>
      <c r="H1222" s="56">
        <v>0</v>
      </c>
      <c r="I1222" s="56" t="s">
        <v>6476</v>
      </c>
      <c r="J1222" s="56" t="s">
        <v>38</v>
      </c>
    </row>
    <row r="1223" spans="1:10" ht="12.75" customHeight="1" x14ac:dyDescent="0.3">
      <c r="A1223" s="397" t="s">
        <v>130</v>
      </c>
      <c r="B1223" s="423">
        <v>21</v>
      </c>
      <c r="C1223" s="397" t="s">
        <v>131</v>
      </c>
      <c r="D1223" s="397" t="s">
        <v>6294</v>
      </c>
      <c r="E1223" s="56" t="s">
        <v>3315</v>
      </c>
      <c r="F1223" s="56" t="s">
        <v>900</v>
      </c>
      <c r="G1223" s="56">
        <v>46</v>
      </c>
      <c r="H1223" s="56">
        <v>0</v>
      </c>
      <c r="I1223" s="56" t="s">
        <v>6476</v>
      </c>
      <c r="J1223" s="56" t="s">
        <v>38</v>
      </c>
    </row>
    <row r="1224" spans="1:10" ht="12.75" customHeight="1" x14ac:dyDescent="0.3">
      <c r="A1224" s="397" t="s">
        <v>130</v>
      </c>
      <c r="B1224" s="423">
        <v>22</v>
      </c>
      <c r="C1224" s="397" t="s">
        <v>131</v>
      </c>
      <c r="D1224" s="397" t="s">
        <v>6295</v>
      </c>
      <c r="E1224" s="56" t="s">
        <v>3316</v>
      </c>
      <c r="F1224" s="56" t="s">
        <v>900</v>
      </c>
      <c r="G1224" s="56">
        <v>46</v>
      </c>
      <c r="H1224" s="56">
        <v>0</v>
      </c>
      <c r="I1224" s="56" t="s">
        <v>6476</v>
      </c>
      <c r="J1224" s="56" t="s">
        <v>38</v>
      </c>
    </row>
    <row r="1225" spans="1:10" ht="12.75" customHeight="1" x14ac:dyDescent="0.3">
      <c r="A1225" s="397" t="s">
        <v>130</v>
      </c>
      <c r="B1225" s="423">
        <v>23</v>
      </c>
      <c r="C1225" s="397" t="s">
        <v>131</v>
      </c>
      <c r="D1225" s="397" t="s">
        <v>6296</v>
      </c>
      <c r="E1225" s="56" t="s">
        <v>3317</v>
      </c>
      <c r="F1225" s="56" t="s">
        <v>900</v>
      </c>
      <c r="G1225" s="56">
        <v>53</v>
      </c>
      <c r="H1225" s="56">
        <v>49.5</v>
      </c>
      <c r="I1225" s="56" t="s">
        <v>6476</v>
      </c>
      <c r="J1225" s="56" t="s">
        <v>38</v>
      </c>
    </row>
    <row r="1226" spans="1:10" ht="12.75" customHeight="1" x14ac:dyDescent="0.3">
      <c r="A1226" s="397" t="s">
        <v>130</v>
      </c>
      <c r="B1226" s="423">
        <v>24</v>
      </c>
      <c r="C1226" s="397" t="s">
        <v>131</v>
      </c>
      <c r="D1226" s="397" t="s">
        <v>6297</v>
      </c>
      <c r="E1226" s="56" t="s">
        <v>3318</v>
      </c>
      <c r="F1226" s="56" t="s">
        <v>900</v>
      </c>
      <c r="G1226" s="56">
        <v>24</v>
      </c>
      <c r="H1226" s="56">
        <v>0</v>
      </c>
      <c r="I1226" s="56" t="s">
        <v>6476</v>
      </c>
      <c r="J1226" s="56" t="s">
        <v>38</v>
      </c>
    </row>
    <row r="1227" spans="1:10" ht="12.75" customHeight="1" x14ac:dyDescent="0.3">
      <c r="A1227" s="397" t="s">
        <v>130</v>
      </c>
      <c r="B1227" s="423">
        <v>25</v>
      </c>
      <c r="C1227" s="397" t="s">
        <v>131</v>
      </c>
      <c r="D1227" s="397" t="s">
        <v>6298</v>
      </c>
      <c r="E1227" s="56" t="s">
        <v>3319</v>
      </c>
      <c r="F1227" s="56" t="s">
        <v>900</v>
      </c>
      <c r="G1227" s="56">
        <v>24</v>
      </c>
      <c r="H1227" s="56">
        <v>0</v>
      </c>
      <c r="I1227" s="56" t="s">
        <v>6476</v>
      </c>
      <c r="J1227" s="56" t="s">
        <v>38</v>
      </c>
    </row>
    <row r="1228" spans="1:10" ht="12.75" customHeight="1" x14ac:dyDescent="0.3">
      <c r="A1228" s="397" t="s">
        <v>130</v>
      </c>
      <c r="B1228" s="423">
        <v>26</v>
      </c>
      <c r="C1228" s="397" t="s">
        <v>131</v>
      </c>
      <c r="D1228" s="397" t="s">
        <v>6299</v>
      </c>
      <c r="E1228" s="56" t="s">
        <v>3320</v>
      </c>
      <c r="F1228" s="56" t="s">
        <v>900</v>
      </c>
      <c r="G1228" s="56">
        <v>39</v>
      </c>
      <c r="H1228" s="56">
        <v>0</v>
      </c>
      <c r="I1228" s="56" t="s">
        <v>6476</v>
      </c>
      <c r="J1228" s="56" t="s">
        <v>38</v>
      </c>
    </row>
    <row r="1229" spans="1:10" ht="12.75" customHeight="1" x14ac:dyDescent="0.3">
      <c r="A1229" s="397" t="s">
        <v>130</v>
      </c>
      <c r="B1229" s="423">
        <v>27</v>
      </c>
      <c r="C1229" s="397" t="s">
        <v>131</v>
      </c>
      <c r="D1229" s="397" t="s">
        <v>6300</v>
      </c>
      <c r="E1229" s="56" t="s">
        <v>3321</v>
      </c>
      <c r="F1229" s="56" t="s">
        <v>900</v>
      </c>
      <c r="G1229" s="56">
        <v>39</v>
      </c>
      <c r="H1229" s="56">
        <v>0</v>
      </c>
      <c r="I1229" s="56" t="s">
        <v>6476</v>
      </c>
      <c r="J1229" s="56" t="s">
        <v>38</v>
      </c>
    </row>
    <row r="1230" spans="1:10" ht="12.75" customHeight="1" x14ac:dyDescent="0.3">
      <c r="A1230" s="397" t="s">
        <v>130</v>
      </c>
      <c r="B1230" s="423">
        <v>28</v>
      </c>
      <c r="C1230" s="397" t="s">
        <v>131</v>
      </c>
      <c r="D1230" s="397" t="s">
        <v>6301</v>
      </c>
      <c r="E1230" s="56" t="s">
        <v>3322</v>
      </c>
      <c r="F1230" s="56" t="s">
        <v>900</v>
      </c>
      <c r="G1230" s="56">
        <v>46</v>
      </c>
      <c r="H1230" s="56">
        <v>0</v>
      </c>
      <c r="I1230" s="56" t="s">
        <v>6476</v>
      </c>
      <c r="J1230" s="56" t="s">
        <v>38</v>
      </c>
    </row>
    <row r="1231" spans="1:10" ht="12.75" customHeight="1" x14ac:dyDescent="0.3">
      <c r="A1231" s="397" t="s">
        <v>130</v>
      </c>
      <c r="B1231" s="423">
        <v>29</v>
      </c>
      <c r="C1231" s="397" t="s">
        <v>131</v>
      </c>
      <c r="D1231" s="397" t="s">
        <v>6302</v>
      </c>
      <c r="E1231" s="56" t="s">
        <v>3323</v>
      </c>
      <c r="F1231" s="56" t="s">
        <v>900</v>
      </c>
      <c r="G1231" s="56">
        <v>24</v>
      </c>
      <c r="H1231" s="56">
        <v>0</v>
      </c>
      <c r="I1231" s="56" t="s">
        <v>6476</v>
      </c>
      <c r="J1231" s="56" t="s">
        <v>38</v>
      </c>
    </row>
    <row r="1232" spans="1:10" ht="12.75" customHeight="1" x14ac:dyDescent="0.3">
      <c r="A1232" s="397" t="s">
        <v>130</v>
      </c>
      <c r="B1232" s="423">
        <v>30</v>
      </c>
      <c r="C1232" s="397" t="s">
        <v>131</v>
      </c>
      <c r="D1232" s="397" t="s">
        <v>6303</v>
      </c>
      <c r="E1232" s="56" t="s">
        <v>3324</v>
      </c>
      <c r="F1232" s="56" t="s">
        <v>900</v>
      </c>
      <c r="G1232" s="56">
        <v>39</v>
      </c>
      <c r="H1232" s="56">
        <v>0</v>
      </c>
      <c r="I1232" s="56" t="s">
        <v>6476</v>
      </c>
      <c r="J1232" s="56" t="s">
        <v>38</v>
      </c>
    </row>
    <row r="1233" spans="1:10" ht="12.75" customHeight="1" x14ac:dyDescent="0.3">
      <c r="A1233" s="397" t="s">
        <v>130</v>
      </c>
      <c r="B1233" s="423">
        <v>31</v>
      </c>
      <c r="C1233" s="397" t="s">
        <v>131</v>
      </c>
      <c r="D1233" s="397" t="s">
        <v>6304</v>
      </c>
      <c r="E1233" s="56" t="s">
        <v>3325</v>
      </c>
      <c r="F1233" s="56" t="s">
        <v>900</v>
      </c>
      <c r="G1233" s="56">
        <v>39</v>
      </c>
      <c r="H1233" s="56">
        <v>0</v>
      </c>
      <c r="I1233" s="56" t="s">
        <v>6476</v>
      </c>
      <c r="J1233" s="56" t="s">
        <v>38</v>
      </c>
    </row>
    <row r="1234" spans="1:10" ht="12.75" customHeight="1" x14ac:dyDescent="0.3">
      <c r="A1234" s="397" t="s">
        <v>130</v>
      </c>
      <c r="B1234" s="423">
        <v>32</v>
      </c>
      <c r="C1234" s="397" t="s">
        <v>131</v>
      </c>
      <c r="D1234" s="397" t="s">
        <v>6305</v>
      </c>
      <c r="E1234" s="56" t="s">
        <v>3326</v>
      </c>
      <c r="F1234" s="56" t="s">
        <v>900</v>
      </c>
      <c r="G1234" s="56">
        <v>39</v>
      </c>
      <c r="H1234" s="56">
        <v>0</v>
      </c>
      <c r="I1234" s="56" t="s">
        <v>6476</v>
      </c>
      <c r="J1234" s="56" t="s">
        <v>38</v>
      </c>
    </row>
    <row r="1235" spans="1:10" ht="12.75" customHeight="1" x14ac:dyDescent="0.3">
      <c r="A1235" s="397" t="s">
        <v>130</v>
      </c>
      <c r="B1235" s="423">
        <v>33</v>
      </c>
      <c r="C1235" s="397" t="s">
        <v>131</v>
      </c>
      <c r="D1235" s="397" t="s">
        <v>6306</v>
      </c>
      <c r="E1235" s="56" t="s">
        <v>3327</v>
      </c>
      <c r="F1235" s="56" t="s">
        <v>900</v>
      </c>
      <c r="G1235" s="56">
        <v>46</v>
      </c>
      <c r="H1235" s="56">
        <v>0</v>
      </c>
      <c r="I1235" s="56" t="s">
        <v>6476</v>
      </c>
      <c r="J1235" s="56" t="s">
        <v>38</v>
      </c>
    </row>
    <row r="1236" spans="1:10" ht="12.75" customHeight="1" x14ac:dyDescent="0.3">
      <c r="A1236" s="397" t="s">
        <v>130</v>
      </c>
      <c r="B1236" s="423">
        <v>34</v>
      </c>
      <c r="C1236" s="397" t="s">
        <v>131</v>
      </c>
      <c r="D1236" s="397" t="s">
        <v>6307</v>
      </c>
      <c r="E1236" s="56" t="s">
        <v>3328</v>
      </c>
      <c r="F1236" s="56" t="s">
        <v>900</v>
      </c>
      <c r="G1236" s="56">
        <v>39</v>
      </c>
      <c r="H1236" s="56">
        <v>0</v>
      </c>
      <c r="I1236" s="56" t="s">
        <v>6476</v>
      </c>
      <c r="J1236" s="56" t="s">
        <v>38</v>
      </c>
    </row>
    <row r="1237" spans="1:10" ht="12.75" customHeight="1" x14ac:dyDescent="0.3">
      <c r="A1237" s="397" t="s">
        <v>130</v>
      </c>
      <c r="B1237" s="423">
        <v>35</v>
      </c>
      <c r="C1237" s="397" t="s">
        <v>131</v>
      </c>
      <c r="D1237" s="397" t="s">
        <v>6308</v>
      </c>
      <c r="E1237" s="56" t="s">
        <v>3329</v>
      </c>
      <c r="F1237" s="56" t="s">
        <v>900</v>
      </c>
      <c r="G1237" s="56">
        <v>24</v>
      </c>
      <c r="H1237" s="56">
        <v>0</v>
      </c>
      <c r="I1237" s="56" t="s">
        <v>6476</v>
      </c>
      <c r="J1237" s="56" t="s">
        <v>38</v>
      </c>
    </row>
    <row r="1238" spans="1:10" ht="12.75" customHeight="1" x14ac:dyDescent="0.3">
      <c r="A1238" s="397" t="s">
        <v>130</v>
      </c>
      <c r="B1238" s="423">
        <v>36</v>
      </c>
      <c r="C1238" s="397" t="s">
        <v>131</v>
      </c>
      <c r="D1238" s="397" t="s">
        <v>6309</v>
      </c>
      <c r="E1238" s="56" t="s">
        <v>3330</v>
      </c>
      <c r="F1238" s="56" t="s">
        <v>900</v>
      </c>
      <c r="G1238" s="56">
        <v>58</v>
      </c>
      <c r="H1238" s="56">
        <v>0</v>
      </c>
      <c r="I1238" s="56" t="s">
        <v>6476</v>
      </c>
      <c r="J1238" s="56" t="s">
        <v>38</v>
      </c>
    </row>
    <row r="1239" spans="1:10" ht="12.75" customHeight="1" x14ac:dyDescent="0.3">
      <c r="A1239" s="397" t="s">
        <v>704</v>
      </c>
      <c r="B1239" s="423">
        <v>1</v>
      </c>
      <c r="C1239" s="397" t="s">
        <v>138</v>
      </c>
      <c r="D1239" s="397" t="s">
        <v>6310</v>
      </c>
      <c r="E1239" s="56" t="s">
        <v>3285</v>
      </c>
      <c r="F1239" s="56" t="s">
        <v>900</v>
      </c>
      <c r="G1239" s="56">
        <v>57.5</v>
      </c>
      <c r="H1239" s="56">
        <v>0</v>
      </c>
      <c r="I1239" s="56" t="s">
        <v>6476</v>
      </c>
      <c r="J1239" s="56" t="s">
        <v>38</v>
      </c>
    </row>
    <row r="1240" spans="1:10" ht="12.75" customHeight="1" x14ac:dyDescent="0.3">
      <c r="A1240" s="397" t="s">
        <v>704</v>
      </c>
      <c r="B1240" s="423">
        <v>2</v>
      </c>
      <c r="C1240" s="397" t="s">
        <v>138</v>
      </c>
      <c r="D1240" s="397" t="s">
        <v>6311</v>
      </c>
      <c r="E1240" s="56" t="s">
        <v>3286</v>
      </c>
      <c r="F1240" s="56" t="s">
        <v>900</v>
      </c>
      <c r="G1240" s="56">
        <v>55.5</v>
      </c>
      <c r="H1240" s="56">
        <v>0</v>
      </c>
      <c r="I1240" s="56" t="s">
        <v>6476</v>
      </c>
      <c r="J1240" s="56" t="s">
        <v>38</v>
      </c>
    </row>
    <row r="1241" spans="1:10" ht="12.75" customHeight="1" x14ac:dyDescent="0.3">
      <c r="A1241" s="397" t="s">
        <v>704</v>
      </c>
      <c r="B1241" s="423">
        <v>3</v>
      </c>
      <c r="C1241" s="397" t="s">
        <v>138</v>
      </c>
      <c r="D1241" s="397" t="s">
        <v>6312</v>
      </c>
      <c r="E1241" s="56" t="s">
        <v>3287</v>
      </c>
      <c r="F1241" s="56" t="s">
        <v>900</v>
      </c>
      <c r="G1241" s="56">
        <v>55.5</v>
      </c>
      <c r="H1241" s="56">
        <v>0</v>
      </c>
      <c r="I1241" s="56" t="s">
        <v>6476</v>
      </c>
      <c r="J1241" s="56" t="s">
        <v>38</v>
      </c>
    </row>
    <row r="1242" spans="1:10" ht="12.75" customHeight="1" x14ac:dyDescent="0.3">
      <c r="A1242" s="397" t="s">
        <v>704</v>
      </c>
      <c r="B1242" s="423">
        <v>4</v>
      </c>
      <c r="C1242" s="56" t="s">
        <v>138</v>
      </c>
      <c r="D1242" s="397" t="s">
        <v>6313</v>
      </c>
      <c r="E1242" s="56" t="s">
        <v>3288</v>
      </c>
      <c r="F1242" s="56" t="s">
        <v>900</v>
      </c>
      <c r="G1242" s="56">
        <v>63</v>
      </c>
      <c r="H1242" s="56">
        <v>0</v>
      </c>
      <c r="I1242" s="56" t="s">
        <v>6476</v>
      </c>
      <c r="J1242" s="56" t="s">
        <v>38</v>
      </c>
    </row>
    <row r="1243" spans="1:10" ht="12.75" customHeight="1" x14ac:dyDescent="0.3">
      <c r="A1243" s="397" t="s">
        <v>704</v>
      </c>
      <c r="B1243" s="423">
        <v>5</v>
      </c>
      <c r="C1243" s="397" t="s">
        <v>138</v>
      </c>
      <c r="D1243" s="397" t="s">
        <v>6314</v>
      </c>
      <c r="E1243" s="56" t="s">
        <v>3289</v>
      </c>
      <c r="F1243" s="56" t="s">
        <v>900</v>
      </c>
      <c r="G1243" s="56">
        <v>43.5</v>
      </c>
      <c r="H1243" s="56">
        <v>0</v>
      </c>
      <c r="I1243" s="56" t="s">
        <v>6476</v>
      </c>
      <c r="J1243" s="56" t="s">
        <v>38</v>
      </c>
    </row>
    <row r="1244" spans="1:10" ht="12.75" customHeight="1" x14ac:dyDescent="0.3">
      <c r="A1244" s="397" t="s">
        <v>704</v>
      </c>
      <c r="B1244" s="423">
        <v>6</v>
      </c>
      <c r="C1244" s="397" t="s">
        <v>138</v>
      </c>
      <c r="D1244" s="397" t="s">
        <v>6315</v>
      </c>
      <c r="E1244" s="56" t="s">
        <v>3290</v>
      </c>
      <c r="F1244" s="56" t="s">
        <v>900</v>
      </c>
      <c r="G1244" s="56">
        <v>73.5</v>
      </c>
      <c r="H1244" s="56">
        <v>0</v>
      </c>
      <c r="I1244" s="56" t="s">
        <v>6476</v>
      </c>
      <c r="J1244" s="56" t="s">
        <v>38</v>
      </c>
    </row>
    <row r="1245" spans="1:10" ht="12.75" customHeight="1" x14ac:dyDescent="0.3">
      <c r="A1245" s="397" t="s">
        <v>704</v>
      </c>
      <c r="B1245" s="423">
        <v>7</v>
      </c>
      <c r="C1245" s="397" t="s">
        <v>138</v>
      </c>
      <c r="D1245" s="397" t="s">
        <v>6316</v>
      </c>
      <c r="E1245" s="56" t="s">
        <v>3291</v>
      </c>
      <c r="F1245" s="56" t="s">
        <v>900</v>
      </c>
      <c r="G1245" s="56">
        <v>63.5</v>
      </c>
      <c r="H1245" s="56">
        <v>0</v>
      </c>
      <c r="I1245" s="56" t="s">
        <v>6476</v>
      </c>
      <c r="J1245" s="56" t="s">
        <v>38</v>
      </c>
    </row>
    <row r="1246" spans="1:10" ht="12.75" customHeight="1" x14ac:dyDescent="0.3">
      <c r="A1246" s="397" t="s">
        <v>704</v>
      </c>
      <c r="B1246" s="423">
        <v>8</v>
      </c>
      <c r="C1246" s="397" t="s">
        <v>138</v>
      </c>
      <c r="D1246" s="397" t="s">
        <v>6317</v>
      </c>
      <c r="E1246" s="56" t="s">
        <v>3292</v>
      </c>
      <c r="F1246" s="56" t="s">
        <v>900</v>
      </c>
      <c r="G1246" s="56">
        <v>55.5</v>
      </c>
      <c r="H1246" s="56">
        <v>0</v>
      </c>
      <c r="I1246" s="56" t="s">
        <v>6476</v>
      </c>
      <c r="J1246" s="56" t="s">
        <v>38</v>
      </c>
    </row>
    <row r="1247" spans="1:10" ht="12.75" customHeight="1" x14ac:dyDescent="0.3">
      <c r="A1247" s="397" t="s">
        <v>704</v>
      </c>
      <c r="B1247" s="423">
        <v>9</v>
      </c>
      <c r="C1247" s="397" t="s">
        <v>138</v>
      </c>
      <c r="D1247" s="397" t="s">
        <v>6318</v>
      </c>
      <c r="E1247" s="56" t="s">
        <v>3293</v>
      </c>
      <c r="F1247" s="56" t="s">
        <v>900</v>
      </c>
      <c r="G1247" s="56">
        <v>59</v>
      </c>
      <c r="H1247" s="56">
        <v>0</v>
      </c>
      <c r="I1247" s="56" t="s">
        <v>6476</v>
      </c>
      <c r="J1247" s="56" t="s">
        <v>38</v>
      </c>
    </row>
    <row r="1248" spans="1:10" ht="12.75" customHeight="1" x14ac:dyDescent="0.3">
      <c r="A1248" s="397" t="s">
        <v>704</v>
      </c>
      <c r="B1248" s="423">
        <v>10</v>
      </c>
      <c r="C1248" s="397" t="s">
        <v>138</v>
      </c>
      <c r="D1248" s="397" t="s">
        <v>6319</v>
      </c>
      <c r="E1248" s="56" t="s">
        <v>3294</v>
      </c>
      <c r="F1248" s="56" t="s">
        <v>900</v>
      </c>
      <c r="G1248" s="56">
        <v>55.5</v>
      </c>
      <c r="H1248" s="56">
        <v>0</v>
      </c>
      <c r="I1248" s="56" t="s">
        <v>6476</v>
      </c>
      <c r="J1248" s="56" t="s">
        <v>38</v>
      </c>
    </row>
    <row r="1249" spans="1:10" ht="12.75" customHeight="1" x14ac:dyDescent="0.3">
      <c r="A1249" s="397" t="s">
        <v>704</v>
      </c>
      <c r="B1249" s="423">
        <v>11</v>
      </c>
      <c r="C1249" s="397" t="s">
        <v>138</v>
      </c>
      <c r="D1249" s="397" t="s">
        <v>6320</v>
      </c>
      <c r="E1249" s="56" t="s">
        <v>3295</v>
      </c>
      <c r="F1249" s="56" t="s">
        <v>900</v>
      </c>
      <c r="G1249" s="56">
        <v>57</v>
      </c>
      <c r="H1249" s="56">
        <v>0</v>
      </c>
      <c r="I1249" s="56" t="s">
        <v>6476</v>
      </c>
      <c r="J1249" s="56" t="s">
        <v>38</v>
      </c>
    </row>
    <row r="1250" spans="1:10" ht="12.75" customHeight="1" x14ac:dyDescent="0.3">
      <c r="A1250" s="397" t="s">
        <v>59</v>
      </c>
      <c r="B1250" s="423">
        <v>1</v>
      </c>
      <c r="C1250" s="397" t="s">
        <v>718</v>
      </c>
      <c r="D1250" s="397" t="s">
        <v>3547</v>
      </c>
      <c r="E1250" s="56" t="s">
        <v>904</v>
      </c>
      <c r="F1250" s="56" t="s">
        <v>900</v>
      </c>
      <c r="G1250" s="56">
        <v>44</v>
      </c>
      <c r="H1250" s="56">
        <v>0</v>
      </c>
      <c r="I1250" s="56" t="s">
        <v>6476</v>
      </c>
      <c r="J1250" s="56" t="s">
        <v>38</v>
      </c>
    </row>
    <row r="1251" spans="1:10" ht="12.75" customHeight="1" x14ac:dyDescent="0.3">
      <c r="A1251" s="397" t="s">
        <v>59</v>
      </c>
      <c r="B1251" s="423">
        <v>2</v>
      </c>
      <c r="C1251" s="397" t="s">
        <v>718</v>
      </c>
      <c r="D1251" s="397" t="s">
        <v>3548</v>
      </c>
      <c r="E1251" s="56" t="s">
        <v>905</v>
      </c>
      <c r="F1251" s="56" t="s">
        <v>900</v>
      </c>
      <c r="G1251" s="56">
        <v>13.5</v>
      </c>
      <c r="H1251" s="56">
        <v>0</v>
      </c>
      <c r="I1251" s="56" t="s">
        <v>6476</v>
      </c>
      <c r="J1251" s="56" t="s">
        <v>38</v>
      </c>
    </row>
    <row r="1252" spans="1:10" ht="12.75" customHeight="1" x14ac:dyDescent="0.3">
      <c r="A1252" s="397" t="s">
        <v>59</v>
      </c>
      <c r="B1252" s="423">
        <v>3</v>
      </c>
      <c r="C1252" s="397" t="s">
        <v>718</v>
      </c>
      <c r="D1252" s="397" t="s">
        <v>3549</v>
      </c>
      <c r="E1252" s="56" t="s">
        <v>906</v>
      </c>
      <c r="F1252" s="56" t="s">
        <v>900</v>
      </c>
      <c r="G1252" s="56">
        <v>51</v>
      </c>
      <c r="H1252" s="56">
        <v>0</v>
      </c>
      <c r="I1252" s="56" t="s">
        <v>6476</v>
      </c>
      <c r="J1252" s="56" t="s">
        <v>38</v>
      </c>
    </row>
    <row r="1253" spans="1:10" ht="12.75" customHeight="1" x14ac:dyDescent="0.3">
      <c r="A1253" s="397" t="s">
        <v>59</v>
      </c>
      <c r="B1253" s="423">
        <v>4</v>
      </c>
      <c r="C1253" s="397" t="s">
        <v>718</v>
      </c>
      <c r="D1253" s="397" t="s">
        <v>3550</v>
      </c>
      <c r="E1253" s="56" t="s">
        <v>907</v>
      </c>
      <c r="F1253" s="56" t="s">
        <v>900</v>
      </c>
      <c r="G1253" s="56">
        <v>44</v>
      </c>
      <c r="H1253" s="56">
        <v>0</v>
      </c>
      <c r="I1253" s="56" t="s">
        <v>6476</v>
      </c>
      <c r="J1253" s="56" t="s">
        <v>38</v>
      </c>
    </row>
    <row r="1254" spans="1:10" ht="12.75" customHeight="1" x14ac:dyDescent="0.3">
      <c r="A1254" s="397" t="s">
        <v>59</v>
      </c>
      <c r="B1254" s="423">
        <v>5</v>
      </c>
      <c r="C1254" s="397" t="s">
        <v>718</v>
      </c>
      <c r="D1254" s="397" t="s">
        <v>3551</v>
      </c>
      <c r="E1254" s="56" t="s">
        <v>908</v>
      </c>
      <c r="F1254" s="56" t="s">
        <v>900</v>
      </c>
      <c r="G1254" s="56">
        <v>19</v>
      </c>
      <c r="H1254" s="56">
        <v>0</v>
      </c>
      <c r="I1254" s="56" t="s">
        <v>6476</v>
      </c>
      <c r="J1254" s="56" t="s">
        <v>38</v>
      </c>
    </row>
    <row r="1255" spans="1:10" ht="12.75" customHeight="1" x14ac:dyDescent="0.3">
      <c r="A1255" s="397" t="s">
        <v>59</v>
      </c>
      <c r="B1255" s="423">
        <v>6</v>
      </c>
      <c r="C1255" s="397" t="s">
        <v>718</v>
      </c>
      <c r="D1255" s="397" t="s">
        <v>3552</v>
      </c>
      <c r="E1255" s="56" t="s">
        <v>909</v>
      </c>
      <c r="F1255" s="56" t="s">
        <v>900</v>
      </c>
      <c r="G1255" s="56">
        <v>36</v>
      </c>
      <c r="H1255" s="56">
        <v>0</v>
      </c>
      <c r="I1255" s="56" t="s">
        <v>6476</v>
      </c>
      <c r="J1255" s="56" t="s">
        <v>38</v>
      </c>
    </row>
    <row r="1256" spans="1:10" ht="12.75" customHeight="1" x14ac:dyDescent="0.3">
      <c r="A1256" s="397" t="s">
        <v>59</v>
      </c>
      <c r="B1256" s="423">
        <v>7</v>
      </c>
      <c r="C1256" s="397" t="s">
        <v>718</v>
      </c>
      <c r="D1256" s="397" t="s">
        <v>3553</v>
      </c>
      <c r="E1256" s="56" t="s">
        <v>910</v>
      </c>
      <c r="F1256" s="56" t="s">
        <v>900</v>
      </c>
      <c r="G1256" s="56">
        <v>13.5</v>
      </c>
      <c r="H1256" s="56">
        <v>0</v>
      </c>
      <c r="I1256" s="56" t="s">
        <v>6476</v>
      </c>
      <c r="J1256" s="56" t="s">
        <v>38</v>
      </c>
    </row>
    <row r="1257" spans="1:10" ht="12.75" customHeight="1" x14ac:dyDescent="0.3">
      <c r="A1257" s="397" t="s">
        <v>59</v>
      </c>
      <c r="B1257" s="423">
        <v>8</v>
      </c>
      <c r="C1257" s="397" t="s">
        <v>718</v>
      </c>
      <c r="D1257" s="397" t="s">
        <v>3554</v>
      </c>
      <c r="E1257" s="56" t="s">
        <v>911</v>
      </c>
      <c r="F1257" s="56" t="s">
        <v>900</v>
      </c>
      <c r="G1257" s="56">
        <v>43.5</v>
      </c>
      <c r="H1257" s="56">
        <v>0</v>
      </c>
      <c r="I1257" s="56" t="s">
        <v>6476</v>
      </c>
      <c r="J1257" s="56" t="s">
        <v>38</v>
      </c>
    </row>
    <row r="1258" spans="1:10" ht="12.75" customHeight="1" x14ac:dyDescent="0.3">
      <c r="A1258" s="397" t="s">
        <v>59</v>
      </c>
      <c r="B1258" s="423">
        <v>9</v>
      </c>
      <c r="C1258" s="397" t="s">
        <v>718</v>
      </c>
      <c r="D1258" s="397" t="s">
        <v>3555</v>
      </c>
      <c r="E1258" s="56" t="s">
        <v>912</v>
      </c>
      <c r="F1258" s="56" t="s">
        <v>900</v>
      </c>
      <c r="G1258" s="56">
        <v>12</v>
      </c>
      <c r="H1258" s="56">
        <v>0</v>
      </c>
      <c r="I1258" s="56" t="s">
        <v>6476</v>
      </c>
      <c r="J1258" s="56" t="s">
        <v>38</v>
      </c>
    </row>
    <row r="1259" spans="1:10" ht="12.75" customHeight="1" x14ac:dyDescent="0.3">
      <c r="A1259" s="397" t="s">
        <v>59</v>
      </c>
      <c r="B1259" s="423">
        <v>10</v>
      </c>
      <c r="C1259" s="397" t="s">
        <v>718</v>
      </c>
      <c r="D1259" s="397" t="s">
        <v>3556</v>
      </c>
      <c r="E1259" s="56" t="s">
        <v>6545</v>
      </c>
      <c r="F1259" s="56" t="s">
        <v>900</v>
      </c>
      <c r="G1259" s="56">
        <v>29.5</v>
      </c>
      <c r="H1259" s="56">
        <v>0</v>
      </c>
      <c r="I1259" s="56" t="s">
        <v>6476</v>
      </c>
      <c r="J1259" s="56" t="s">
        <v>38</v>
      </c>
    </row>
    <row r="1260" spans="1:10" ht="12.75" customHeight="1" x14ac:dyDescent="0.3">
      <c r="A1260" s="397" t="s">
        <v>59</v>
      </c>
      <c r="B1260" s="423">
        <v>11</v>
      </c>
      <c r="C1260" s="397" t="s">
        <v>718</v>
      </c>
      <c r="D1260" s="397" t="s">
        <v>6546</v>
      </c>
      <c r="E1260" s="56" t="s">
        <v>6547</v>
      </c>
      <c r="F1260" s="56" t="s">
        <v>900</v>
      </c>
      <c r="G1260" s="56">
        <v>17</v>
      </c>
      <c r="H1260" s="56">
        <v>0</v>
      </c>
      <c r="I1260" s="56" t="s">
        <v>6476</v>
      </c>
      <c r="J1260" s="56" t="s">
        <v>38</v>
      </c>
    </row>
    <row r="1261" spans="1:10" ht="12.75" customHeight="1" x14ac:dyDescent="0.3">
      <c r="A1261" s="397" t="s">
        <v>59</v>
      </c>
      <c r="B1261" s="423">
        <v>12</v>
      </c>
      <c r="C1261" s="397" t="s">
        <v>718</v>
      </c>
      <c r="D1261" s="397" t="s">
        <v>6548</v>
      </c>
      <c r="E1261" s="56" t="s">
        <v>913</v>
      </c>
      <c r="F1261" s="56" t="s">
        <v>901</v>
      </c>
      <c r="G1261" s="56">
        <v>10.4</v>
      </c>
      <c r="H1261" s="56">
        <v>0</v>
      </c>
      <c r="I1261" s="56" t="s">
        <v>6476</v>
      </c>
      <c r="J1261" s="56" t="s">
        <v>38</v>
      </c>
    </row>
    <row r="1262" spans="1:10" ht="12.75" customHeight="1" x14ac:dyDescent="0.3">
      <c r="A1262" s="397" t="s">
        <v>206</v>
      </c>
      <c r="B1262" s="423">
        <v>1</v>
      </c>
      <c r="C1262" s="397" t="s">
        <v>15</v>
      </c>
      <c r="D1262" s="397" t="s">
        <v>5096</v>
      </c>
      <c r="E1262" s="56" t="s">
        <v>1735</v>
      </c>
      <c r="F1262" s="56" t="s">
        <v>900</v>
      </c>
      <c r="G1262" s="56">
        <v>38</v>
      </c>
      <c r="H1262" s="56">
        <v>0</v>
      </c>
      <c r="I1262" s="56" t="s">
        <v>6476</v>
      </c>
      <c r="J1262" s="56" t="s">
        <v>38</v>
      </c>
    </row>
    <row r="1263" spans="1:10" ht="12.75" customHeight="1" x14ac:dyDescent="0.3">
      <c r="A1263" s="397" t="s">
        <v>206</v>
      </c>
      <c r="B1263" s="423">
        <v>2</v>
      </c>
      <c r="C1263" s="397" t="s">
        <v>15</v>
      </c>
      <c r="D1263" s="397" t="s">
        <v>5097</v>
      </c>
      <c r="E1263" s="56" t="s">
        <v>1736</v>
      </c>
      <c r="F1263" s="56" t="s">
        <v>900</v>
      </c>
      <c r="G1263" s="56">
        <v>35</v>
      </c>
      <c r="H1263" s="56">
        <v>0</v>
      </c>
      <c r="I1263" s="56" t="s">
        <v>6476</v>
      </c>
      <c r="J1263" s="56" t="s">
        <v>38</v>
      </c>
    </row>
    <row r="1264" spans="1:10" ht="12.75" customHeight="1" x14ac:dyDescent="0.3">
      <c r="A1264" s="397" t="s">
        <v>206</v>
      </c>
      <c r="B1264" s="423">
        <v>3</v>
      </c>
      <c r="C1264" s="397" t="s">
        <v>15</v>
      </c>
      <c r="D1264" s="397" t="s">
        <v>5098</v>
      </c>
      <c r="E1264" s="56" t="s">
        <v>1737</v>
      </c>
      <c r="F1264" s="56" t="s">
        <v>900</v>
      </c>
      <c r="G1264" s="56">
        <v>35</v>
      </c>
      <c r="H1264" s="56">
        <v>0</v>
      </c>
      <c r="I1264" s="56" t="s">
        <v>6476</v>
      </c>
      <c r="J1264" s="56" t="s">
        <v>38</v>
      </c>
    </row>
    <row r="1265" spans="1:10" ht="12.75" customHeight="1" x14ac:dyDescent="0.3">
      <c r="A1265" s="397" t="s">
        <v>206</v>
      </c>
      <c r="B1265" s="423">
        <v>4</v>
      </c>
      <c r="C1265" s="397" t="s">
        <v>15</v>
      </c>
      <c r="D1265" s="397" t="s">
        <v>5099</v>
      </c>
      <c r="E1265" s="56" t="s">
        <v>1738</v>
      </c>
      <c r="F1265" s="56" t="s">
        <v>900</v>
      </c>
      <c r="G1265" s="56">
        <v>42</v>
      </c>
      <c r="H1265" s="56">
        <v>0</v>
      </c>
      <c r="I1265" s="56" t="s">
        <v>6476</v>
      </c>
      <c r="J1265" s="56" t="s">
        <v>38</v>
      </c>
    </row>
    <row r="1266" spans="1:10" ht="12.75" customHeight="1" x14ac:dyDescent="0.3">
      <c r="A1266" s="397" t="s">
        <v>206</v>
      </c>
      <c r="B1266" s="423">
        <v>5</v>
      </c>
      <c r="C1266" s="397" t="s">
        <v>15</v>
      </c>
      <c r="D1266" s="397" t="s">
        <v>5100</v>
      </c>
      <c r="E1266" s="56" t="s">
        <v>1739</v>
      </c>
      <c r="F1266" s="56" t="s">
        <v>900</v>
      </c>
      <c r="G1266" s="56">
        <v>42</v>
      </c>
      <c r="H1266" s="56">
        <v>43.5</v>
      </c>
      <c r="I1266" s="56" t="s">
        <v>6476</v>
      </c>
      <c r="J1266" s="56" t="s">
        <v>38</v>
      </c>
    </row>
    <row r="1267" spans="1:10" ht="12.75" customHeight="1" x14ac:dyDescent="0.3">
      <c r="A1267" s="397" t="s">
        <v>206</v>
      </c>
      <c r="B1267" s="423">
        <v>6</v>
      </c>
      <c r="C1267" s="397" t="s">
        <v>15</v>
      </c>
      <c r="D1267" s="397" t="s">
        <v>5101</v>
      </c>
      <c r="E1267" s="56" t="s">
        <v>6996</v>
      </c>
      <c r="F1267" s="56" t="s">
        <v>900</v>
      </c>
      <c r="G1267" s="56">
        <v>42</v>
      </c>
      <c r="H1267" s="56">
        <v>0</v>
      </c>
      <c r="I1267" s="56" t="s">
        <v>6476</v>
      </c>
      <c r="J1267" s="56" t="s">
        <v>38</v>
      </c>
    </row>
    <row r="1268" spans="1:10" ht="12.75" customHeight="1" x14ac:dyDescent="0.3">
      <c r="A1268" s="397" t="s">
        <v>206</v>
      </c>
      <c r="B1268" s="423">
        <v>7</v>
      </c>
      <c r="C1268" s="397" t="s">
        <v>15</v>
      </c>
      <c r="D1268" s="397" t="s">
        <v>5102</v>
      </c>
      <c r="E1268" s="56" t="s">
        <v>1740</v>
      </c>
      <c r="F1268" s="56" t="s">
        <v>900</v>
      </c>
      <c r="G1268" s="56">
        <v>35</v>
      </c>
      <c r="H1268" s="56">
        <v>0</v>
      </c>
      <c r="I1268" s="56" t="s">
        <v>6476</v>
      </c>
      <c r="J1268" s="56" t="s">
        <v>38</v>
      </c>
    </row>
    <row r="1269" spans="1:10" ht="12.75" customHeight="1" x14ac:dyDescent="0.3">
      <c r="A1269" s="397" t="s">
        <v>206</v>
      </c>
      <c r="B1269" s="423">
        <v>8</v>
      </c>
      <c r="C1269" s="397" t="s">
        <v>15</v>
      </c>
      <c r="D1269" s="397" t="s">
        <v>5103</v>
      </c>
      <c r="E1269" s="56" t="s">
        <v>1741</v>
      </c>
      <c r="F1269" s="56" t="s">
        <v>900</v>
      </c>
      <c r="G1269" s="56">
        <v>42</v>
      </c>
      <c r="H1269" s="56">
        <v>0</v>
      </c>
      <c r="I1269" s="56" t="s">
        <v>6476</v>
      </c>
      <c r="J1269" s="56" t="s">
        <v>38</v>
      </c>
    </row>
    <row r="1270" spans="1:10" ht="12.75" customHeight="1" x14ac:dyDescent="0.3">
      <c r="A1270" s="397" t="s">
        <v>206</v>
      </c>
      <c r="B1270" s="423">
        <v>9</v>
      </c>
      <c r="C1270" s="397" t="s">
        <v>15</v>
      </c>
      <c r="D1270" s="397" t="s">
        <v>5104</v>
      </c>
      <c r="E1270" s="56" t="s">
        <v>1742</v>
      </c>
      <c r="F1270" s="56" t="s">
        <v>900</v>
      </c>
      <c r="G1270" s="56">
        <v>20</v>
      </c>
      <c r="H1270" s="56">
        <v>0</v>
      </c>
      <c r="I1270" s="56" t="s">
        <v>6476</v>
      </c>
      <c r="J1270" s="56" t="s">
        <v>38</v>
      </c>
    </row>
    <row r="1271" spans="1:10" ht="12.75" customHeight="1" x14ac:dyDescent="0.3">
      <c r="A1271" s="397" t="s">
        <v>206</v>
      </c>
      <c r="B1271" s="423">
        <v>10</v>
      </c>
      <c r="C1271" s="397" t="s">
        <v>15</v>
      </c>
      <c r="D1271" s="397" t="s">
        <v>5105</v>
      </c>
      <c r="E1271" s="56" t="s">
        <v>902</v>
      </c>
      <c r="F1271" s="56" t="s">
        <v>901</v>
      </c>
      <c r="G1271" s="56">
        <v>20.5</v>
      </c>
      <c r="H1271" s="56">
        <v>0</v>
      </c>
      <c r="I1271" s="56" t="s">
        <v>6476</v>
      </c>
      <c r="J1271" s="56" t="s">
        <v>38</v>
      </c>
    </row>
    <row r="1272" spans="1:10" ht="12.75" customHeight="1" x14ac:dyDescent="0.3">
      <c r="A1272" s="397" t="s">
        <v>702</v>
      </c>
      <c r="B1272" s="423">
        <v>1</v>
      </c>
      <c r="C1272" s="397" t="s">
        <v>703</v>
      </c>
      <c r="D1272" s="397" t="s">
        <v>6184</v>
      </c>
      <c r="E1272" s="56" t="s">
        <v>3170</v>
      </c>
      <c r="F1272" s="56" t="s">
        <v>900</v>
      </c>
      <c r="G1272" s="56">
        <v>49</v>
      </c>
      <c r="H1272" s="56">
        <v>0</v>
      </c>
      <c r="I1272" s="56" t="s">
        <v>811</v>
      </c>
      <c r="J1272" s="56" t="s">
        <v>38</v>
      </c>
    </row>
    <row r="1273" spans="1:10" ht="12.75" customHeight="1" x14ac:dyDescent="0.3">
      <c r="A1273" s="397" t="s">
        <v>702</v>
      </c>
      <c r="B1273" s="423">
        <v>2</v>
      </c>
      <c r="C1273" s="397" t="s">
        <v>703</v>
      </c>
      <c r="D1273" s="397" t="s">
        <v>6185</v>
      </c>
      <c r="E1273" s="56" t="s">
        <v>3171</v>
      </c>
      <c r="F1273" s="56" t="s">
        <v>900</v>
      </c>
      <c r="G1273" s="56">
        <v>54</v>
      </c>
      <c r="H1273" s="56">
        <v>0</v>
      </c>
      <c r="I1273" s="56" t="s">
        <v>811</v>
      </c>
      <c r="J1273" s="56" t="s">
        <v>38</v>
      </c>
    </row>
    <row r="1274" spans="1:10" ht="12.75" customHeight="1" x14ac:dyDescent="0.3">
      <c r="A1274" s="397" t="s">
        <v>702</v>
      </c>
      <c r="B1274" s="423">
        <v>3</v>
      </c>
      <c r="C1274" s="397" t="s">
        <v>703</v>
      </c>
      <c r="D1274" s="397" t="s">
        <v>6186</v>
      </c>
      <c r="E1274" s="56" t="s">
        <v>3172</v>
      </c>
      <c r="F1274" s="56" t="s">
        <v>900</v>
      </c>
      <c r="G1274" s="56">
        <v>32.5</v>
      </c>
      <c r="H1274" s="56">
        <v>0</v>
      </c>
      <c r="I1274" s="56" t="s">
        <v>811</v>
      </c>
      <c r="J1274" s="56" t="s">
        <v>38</v>
      </c>
    </row>
    <row r="1275" spans="1:10" ht="12.75" customHeight="1" x14ac:dyDescent="0.3">
      <c r="A1275" s="397" t="s">
        <v>702</v>
      </c>
      <c r="B1275" s="423">
        <v>4</v>
      </c>
      <c r="C1275" s="56" t="s">
        <v>703</v>
      </c>
      <c r="D1275" s="397" t="s">
        <v>6187</v>
      </c>
      <c r="E1275" s="56" t="s">
        <v>3173</v>
      </c>
      <c r="F1275" s="56" t="s">
        <v>900</v>
      </c>
      <c r="G1275" s="56">
        <v>32.5</v>
      </c>
      <c r="H1275" s="56">
        <v>0</v>
      </c>
      <c r="I1275" s="56" t="s">
        <v>811</v>
      </c>
      <c r="J1275" s="56" t="s">
        <v>38</v>
      </c>
    </row>
    <row r="1276" spans="1:10" ht="12.75" customHeight="1" x14ac:dyDescent="0.3">
      <c r="A1276" s="397" t="s">
        <v>702</v>
      </c>
      <c r="B1276" s="423">
        <v>5</v>
      </c>
      <c r="C1276" s="397" t="s">
        <v>703</v>
      </c>
      <c r="D1276" s="397" t="s">
        <v>6188</v>
      </c>
      <c r="E1276" s="56" t="s">
        <v>3174</v>
      </c>
      <c r="F1276" s="56" t="s">
        <v>900</v>
      </c>
      <c r="G1276" s="56">
        <v>32.5</v>
      </c>
      <c r="H1276" s="56">
        <v>0</v>
      </c>
      <c r="I1276" s="56" t="s">
        <v>811</v>
      </c>
      <c r="J1276" s="56" t="s">
        <v>38</v>
      </c>
    </row>
    <row r="1277" spans="1:10" ht="12.75" customHeight="1" x14ac:dyDescent="0.3">
      <c r="A1277" s="397" t="s">
        <v>702</v>
      </c>
      <c r="B1277" s="423">
        <v>6</v>
      </c>
      <c r="C1277" s="397" t="s">
        <v>703</v>
      </c>
      <c r="D1277" s="397" t="s">
        <v>6189</v>
      </c>
      <c r="E1277" s="56" t="s">
        <v>3175</v>
      </c>
      <c r="F1277" s="56" t="s">
        <v>900</v>
      </c>
      <c r="G1277" s="56">
        <v>53</v>
      </c>
      <c r="H1277" s="56">
        <v>0</v>
      </c>
      <c r="I1277" s="56" t="s">
        <v>811</v>
      </c>
      <c r="J1277" s="56" t="s">
        <v>38</v>
      </c>
    </row>
    <row r="1278" spans="1:10" ht="12.75" customHeight="1" x14ac:dyDescent="0.3">
      <c r="A1278" s="397" t="s">
        <v>702</v>
      </c>
      <c r="B1278" s="423">
        <v>7</v>
      </c>
      <c r="C1278" s="397" t="s">
        <v>703</v>
      </c>
      <c r="D1278" s="397" t="s">
        <v>6190</v>
      </c>
      <c r="E1278" s="56" t="s">
        <v>3176</v>
      </c>
      <c r="F1278" s="56" t="s">
        <v>900</v>
      </c>
      <c r="G1278" s="56">
        <v>32.5</v>
      </c>
      <c r="H1278" s="56">
        <v>0</v>
      </c>
      <c r="I1278" s="56" t="s">
        <v>811</v>
      </c>
      <c r="J1278" s="56" t="s">
        <v>38</v>
      </c>
    </row>
    <row r="1279" spans="1:10" ht="12.75" customHeight="1" x14ac:dyDescent="0.3">
      <c r="A1279" s="397" t="s">
        <v>702</v>
      </c>
      <c r="B1279" s="423">
        <v>8</v>
      </c>
      <c r="C1279" s="397" t="s">
        <v>703</v>
      </c>
      <c r="D1279" s="397" t="s">
        <v>6191</v>
      </c>
      <c r="E1279" s="56" t="s">
        <v>3177</v>
      </c>
      <c r="F1279" s="56" t="s">
        <v>900</v>
      </c>
      <c r="G1279" s="56">
        <v>32.5</v>
      </c>
      <c r="H1279" s="56">
        <v>0</v>
      </c>
      <c r="I1279" s="56" t="s">
        <v>811</v>
      </c>
      <c r="J1279" s="56" t="s">
        <v>38</v>
      </c>
    </row>
    <row r="1280" spans="1:10" ht="12.75" customHeight="1" x14ac:dyDescent="0.3">
      <c r="A1280" s="397" t="s">
        <v>702</v>
      </c>
      <c r="B1280" s="423">
        <v>9</v>
      </c>
      <c r="C1280" s="397" t="s">
        <v>703</v>
      </c>
      <c r="D1280" s="397" t="s">
        <v>6192</v>
      </c>
      <c r="E1280" s="56" t="s">
        <v>3178</v>
      </c>
      <c r="F1280" s="56" t="s">
        <v>900</v>
      </c>
      <c r="G1280" s="56">
        <v>50</v>
      </c>
      <c r="H1280" s="56">
        <v>0</v>
      </c>
      <c r="I1280" s="56" t="s">
        <v>811</v>
      </c>
      <c r="J1280" s="56" t="s">
        <v>38</v>
      </c>
    </row>
    <row r="1281" spans="1:10" ht="12.75" customHeight="1" x14ac:dyDescent="0.3">
      <c r="A1281" s="397" t="s">
        <v>702</v>
      </c>
      <c r="B1281" s="423">
        <v>10</v>
      </c>
      <c r="C1281" s="397" t="s">
        <v>703</v>
      </c>
      <c r="D1281" s="397" t="s">
        <v>6193</v>
      </c>
      <c r="E1281" s="56" t="s">
        <v>3179</v>
      </c>
      <c r="F1281" s="56" t="s">
        <v>900</v>
      </c>
      <c r="G1281" s="56">
        <v>46</v>
      </c>
      <c r="H1281" s="56">
        <v>0</v>
      </c>
      <c r="I1281" s="56" t="s">
        <v>811</v>
      </c>
      <c r="J1281" s="56" t="s">
        <v>38</v>
      </c>
    </row>
    <row r="1282" spans="1:10" ht="12.75" customHeight="1" x14ac:dyDescent="0.3">
      <c r="A1282" s="397" t="s">
        <v>702</v>
      </c>
      <c r="B1282" s="423">
        <v>11</v>
      </c>
      <c r="C1282" s="397" t="s">
        <v>703</v>
      </c>
      <c r="D1282" s="397" t="s">
        <v>6194</v>
      </c>
      <c r="E1282" s="56" t="s">
        <v>3180</v>
      </c>
      <c r="F1282" s="56" t="s">
        <v>900</v>
      </c>
      <c r="G1282" s="56">
        <v>30</v>
      </c>
      <c r="H1282" s="56">
        <v>0</v>
      </c>
      <c r="I1282" s="56" t="s">
        <v>811</v>
      </c>
      <c r="J1282" s="56" t="s">
        <v>38</v>
      </c>
    </row>
    <row r="1283" spans="1:10" ht="12.75" customHeight="1" x14ac:dyDescent="0.3">
      <c r="A1283" s="397" t="s">
        <v>177</v>
      </c>
      <c r="B1283" s="423">
        <v>1</v>
      </c>
      <c r="C1283" s="397" t="s">
        <v>25</v>
      </c>
      <c r="D1283" s="397" t="s">
        <v>5453</v>
      </c>
      <c r="E1283" s="56" t="s">
        <v>2655</v>
      </c>
      <c r="F1283" s="56" t="s">
        <v>900</v>
      </c>
      <c r="G1283" s="56">
        <v>50.5</v>
      </c>
      <c r="H1283" s="56">
        <v>0</v>
      </c>
      <c r="I1283" s="56" t="s">
        <v>6476</v>
      </c>
      <c r="J1283" s="56" t="s">
        <v>38</v>
      </c>
    </row>
    <row r="1284" spans="1:10" ht="12.75" customHeight="1" x14ac:dyDescent="0.3">
      <c r="A1284" s="397" t="s">
        <v>177</v>
      </c>
      <c r="B1284" s="423">
        <v>2</v>
      </c>
      <c r="C1284" s="397" t="s">
        <v>25</v>
      </c>
      <c r="D1284" s="397" t="s">
        <v>5454</v>
      </c>
      <c r="E1284" s="56" t="s">
        <v>2656</v>
      </c>
      <c r="F1284" s="56" t="s">
        <v>900</v>
      </c>
      <c r="G1284" s="56">
        <v>46</v>
      </c>
      <c r="H1284" s="56">
        <v>0</v>
      </c>
      <c r="I1284" s="56" t="s">
        <v>6476</v>
      </c>
      <c r="J1284" s="56" t="s">
        <v>38</v>
      </c>
    </row>
    <row r="1285" spans="1:10" ht="12.75" customHeight="1" x14ac:dyDescent="0.3">
      <c r="A1285" s="397" t="s">
        <v>177</v>
      </c>
      <c r="B1285" s="423">
        <v>3</v>
      </c>
      <c r="C1285" s="397" t="s">
        <v>25</v>
      </c>
      <c r="D1285" s="397" t="s">
        <v>5455</v>
      </c>
      <c r="E1285" s="56" t="s">
        <v>2088</v>
      </c>
      <c r="F1285" s="56" t="s">
        <v>901</v>
      </c>
      <c r="G1285" s="56">
        <v>9.5</v>
      </c>
      <c r="H1285" s="56">
        <v>0</v>
      </c>
      <c r="I1285" s="56" t="s">
        <v>6476</v>
      </c>
      <c r="J1285" s="56" t="s">
        <v>38</v>
      </c>
    </row>
    <row r="1286" spans="1:10" ht="12.75" customHeight="1" x14ac:dyDescent="0.3">
      <c r="A1286" s="397" t="s">
        <v>692</v>
      </c>
      <c r="B1286" s="423">
        <v>1</v>
      </c>
      <c r="C1286" s="397" t="s">
        <v>693</v>
      </c>
      <c r="D1286" s="397" t="s">
        <v>4700</v>
      </c>
      <c r="E1286" s="56" t="s">
        <v>1502</v>
      </c>
      <c r="F1286" s="56" t="s">
        <v>900</v>
      </c>
      <c r="G1286" s="56">
        <v>54</v>
      </c>
      <c r="H1286" s="56">
        <v>0</v>
      </c>
      <c r="I1286" s="56" t="s">
        <v>6476</v>
      </c>
      <c r="J1286" s="56" t="s">
        <v>38</v>
      </c>
    </row>
    <row r="1287" spans="1:10" ht="12.75" customHeight="1" x14ac:dyDescent="0.3">
      <c r="A1287" s="397" t="s">
        <v>692</v>
      </c>
      <c r="B1287" s="423">
        <v>2</v>
      </c>
      <c r="C1287" s="397" t="s">
        <v>693</v>
      </c>
      <c r="D1287" s="397" t="s">
        <v>4701</v>
      </c>
      <c r="E1287" s="56" t="s">
        <v>1501</v>
      </c>
      <c r="F1287" s="56" t="s">
        <v>900</v>
      </c>
      <c r="G1287" s="56">
        <v>58</v>
      </c>
      <c r="H1287" s="56">
        <v>0</v>
      </c>
      <c r="I1287" s="56" t="s">
        <v>6476</v>
      </c>
      <c r="J1287" s="56" t="s">
        <v>38</v>
      </c>
    </row>
    <row r="1288" spans="1:10" ht="12.75" customHeight="1" x14ac:dyDescent="0.3">
      <c r="A1288" s="397" t="s">
        <v>692</v>
      </c>
      <c r="B1288" s="423">
        <v>3</v>
      </c>
      <c r="C1288" s="397" t="s">
        <v>693</v>
      </c>
      <c r="D1288" s="397" t="s">
        <v>4702</v>
      </c>
      <c r="E1288" s="56" t="s">
        <v>1503</v>
      </c>
      <c r="F1288" s="56" t="s">
        <v>900</v>
      </c>
      <c r="G1288" s="56">
        <v>29</v>
      </c>
      <c r="H1288" s="56">
        <v>0</v>
      </c>
      <c r="I1288" s="56" t="s">
        <v>6476</v>
      </c>
      <c r="J1288" s="56" t="s">
        <v>38</v>
      </c>
    </row>
    <row r="1289" spans="1:10" ht="12.75" customHeight="1" x14ac:dyDescent="0.3">
      <c r="A1289" s="397" t="s">
        <v>692</v>
      </c>
      <c r="B1289" s="423">
        <v>4</v>
      </c>
      <c r="C1289" s="397" t="s">
        <v>693</v>
      </c>
      <c r="D1289" s="397" t="s">
        <v>4703</v>
      </c>
      <c r="E1289" s="56" t="s">
        <v>1506</v>
      </c>
      <c r="F1289" s="56" t="s">
        <v>900</v>
      </c>
      <c r="G1289" s="56">
        <v>54</v>
      </c>
      <c r="H1289" s="56">
        <v>0</v>
      </c>
      <c r="I1289" s="56" t="s">
        <v>6476</v>
      </c>
      <c r="J1289" s="56" t="s">
        <v>38</v>
      </c>
    </row>
    <row r="1290" spans="1:10" ht="12.75" customHeight="1" x14ac:dyDescent="0.3">
      <c r="A1290" s="397" t="s">
        <v>692</v>
      </c>
      <c r="B1290" s="423">
        <v>5</v>
      </c>
      <c r="C1290" s="397" t="s">
        <v>693</v>
      </c>
      <c r="D1290" s="397" t="s">
        <v>4704</v>
      </c>
      <c r="E1290" s="56" t="s">
        <v>1504</v>
      </c>
      <c r="F1290" s="56" t="s">
        <v>900</v>
      </c>
      <c r="G1290" s="56">
        <v>54</v>
      </c>
      <c r="H1290" s="56">
        <v>0</v>
      </c>
      <c r="I1290" s="56" t="s">
        <v>6476</v>
      </c>
      <c r="J1290" s="56" t="s">
        <v>38</v>
      </c>
    </row>
    <row r="1291" spans="1:10" ht="12.75" customHeight="1" x14ac:dyDescent="0.3">
      <c r="A1291" s="397" t="s">
        <v>692</v>
      </c>
      <c r="B1291" s="423">
        <v>6</v>
      </c>
      <c r="C1291" s="397" t="s">
        <v>693</v>
      </c>
      <c r="D1291" s="397" t="s">
        <v>4705</v>
      </c>
      <c r="E1291" s="56" t="s">
        <v>1505</v>
      </c>
      <c r="F1291" s="56" t="s">
        <v>900</v>
      </c>
      <c r="G1291" s="56">
        <v>29.5</v>
      </c>
      <c r="H1291" s="56">
        <v>0</v>
      </c>
      <c r="I1291" s="56" t="s">
        <v>6476</v>
      </c>
      <c r="J1291" s="56" t="s">
        <v>38</v>
      </c>
    </row>
    <row r="1292" spans="1:10" ht="12.75" customHeight="1" x14ac:dyDescent="0.3">
      <c r="A1292" s="397" t="s">
        <v>49</v>
      </c>
      <c r="B1292" s="423">
        <v>1</v>
      </c>
      <c r="C1292" s="397" t="s">
        <v>50</v>
      </c>
      <c r="D1292" s="397" t="s">
        <v>5538</v>
      </c>
      <c r="E1292" s="56" t="s">
        <v>6647</v>
      </c>
      <c r="F1292" s="56" t="s">
        <v>900</v>
      </c>
      <c r="G1292" s="56">
        <v>31.5</v>
      </c>
      <c r="H1292" s="56">
        <v>0</v>
      </c>
      <c r="I1292" s="56" t="s">
        <v>6476</v>
      </c>
      <c r="J1292" s="56" t="s">
        <v>38</v>
      </c>
    </row>
    <row r="1293" spans="1:10" ht="12.75" customHeight="1" x14ac:dyDescent="0.3">
      <c r="A1293" s="397" t="s">
        <v>49</v>
      </c>
      <c r="B1293" s="423">
        <v>2</v>
      </c>
      <c r="C1293" s="397" t="s">
        <v>50</v>
      </c>
      <c r="D1293" s="397" t="s">
        <v>5539</v>
      </c>
      <c r="E1293" s="56" t="s">
        <v>6648</v>
      </c>
      <c r="F1293" s="56" t="s">
        <v>900</v>
      </c>
      <c r="G1293" s="56">
        <v>46</v>
      </c>
      <c r="H1293" s="56">
        <v>0</v>
      </c>
      <c r="I1293" s="56" t="s">
        <v>6476</v>
      </c>
      <c r="J1293" s="56" t="s">
        <v>38</v>
      </c>
    </row>
    <row r="1294" spans="1:10" ht="12.75" customHeight="1" x14ac:dyDescent="0.3">
      <c r="A1294" s="397" t="s">
        <v>49</v>
      </c>
      <c r="B1294" s="423">
        <v>3</v>
      </c>
      <c r="C1294" s="397" t="s">
        <v>50</v>
      </c>
      <c r="D1294" s="397" t="s">
        <v>5540</v>
      </c>
      <c r="E1294" s="56" t="s">
        <v>6649</v>
      </c>
      <c r="F1294" s="56" t="s">
        <v>900</v>
      </c>
      <c r="G1294" s="56">
        <v>46</v>
      </c>
      <c r="H1294" s="56">
        <v>0</v>
      </c>
      <c r="I1294" s="56" t="s">
        <v>6476</v>
      </c>
      <c r="J1294" s="56" t="s">
        <v>38</v>
      </c>
    </row>
    <row r="1295" spans="1:10" ht="12.75" customHeight="1" x14ac:dyDescent="0.3">
      <c r="A1295" s="397" t="s">
        <v>49</v>
      </c>
      <c r="B1295" s="423">
        <v>4</v>
      </c>
      <c r="C1295" s="397" t="s">
        <v>50</v>
      </c>
      <c r="D1295" s="397" t="s">
        <v>5541</v>
      </c>
      <c r="E1295" s="56" t="s">
        <v>6650</v>
      </c>
      <c r="F1295" s="56" t="s">
        <v>900</v>
      </c>
      <c r="G1295" s="56">
        <v>32.5</v>
      </c>
      <c r="H1295" s="56">
        <v>0</v>
      </c>
      <c r="I1295" s="56" t="s">
        <v>6476</v>
      </c>
      <c r="J1295" s="56" t="s">
        <v>38</v>
      </c>
    </row>
    <row r="1296" spans="1:10" ht="12.75" customHeight="1" x14ac:dyDescent="0.3">
      <c r="A1296" s="397" t="s">
        <v>49</v>
      </c>
      <c r="B1296" s="423">
        <v>5</v>
      </c>
      <c r="C1296" s="397" t="s">
        <v>50</v>
      </c>
      <c r="D1296" s="397" t="s">
        <v>5542</v>
      </c>
      <c r="E1296" s="56" t="s">
        <v>6651</v>
      </c>
      <c r="F1296" s="56" t="s">
        <v>900</v>
      </c>
      <c r="G1296" s="56">
        <v>45</v>
      </c>
      <c r="H1296" s="56">
        <v>0</v>
      </c>
      <c r="I1296" s="56" t="s">
        <v>6476</v>
      </c>
      <c r="J1296" s="56" t="s">
        <v>38</v>
      </c>
    </row>
    <row r="1297" spans="1:10" ht="12.75" customHeight="1" x14ac:dyDescent="0.3">
      <c r="A1297" s="397" t="s">
        <v>49</v>
      </c>
      <c r="B1297" s="423">
        <v>6</v>
      </c>
      <c r="C1297" s="397" t="s">
        <v>50</v>
      </c>
      <c r="D1297" s="397" t="s">
        <v>5543</v>
      </c>
      <c r="E1297" s="56" t="s">
        <v>6652</v>
      </c>
      <c r="F1297" s="56" t="s">
        <v>900</v>
      </c>
      <c r="G1297" s="56">
        <v>53</v>
      </c>
      <c r="H1297" s="56">
        <v>0</v>
      </c>
      <c r="I1297" s="56" t="s">
        <v>6476</v>
      </c>
      <c r="J1297" s="56" t="s">
        <v>38</v>
      </c>
    </row>
    <row r="1298" spans="1:10" ht="12.75" customHeight="1" x14ac:dyDescent="0.3">
      <c r="A1298" s="397" t="s">
        <v>49</v>
      </c>
      <c r="B1298" s="423">
        <v>7</v>
      </c>
      <c r="C1298" s="397" t="s">
        <v>50</v>
      </c>
      <c r="D1298" s="397" t="s">
        <v>5544</v>
      </c>
      <c r="E1298" s="56" t="s">
        <v>6653</v>
      </c>
      <c r="F1298" s="56" t="s">
        <v>900</v>
      </c>
      <c r="G1298" s="56">
        <v>33.5</v>
      </c>
      <c r="H1298" s="56">
        <v>0</v>
      </c>
      <c r="I1298" s="56" t="s">
        <v>6476</v>
      </c>
      <c r="J1298" s="56" t="s">
        <v>38</v>
      </c>
    </row>
    <row r="1299" spans="1:10" ht="12.75" customHeight="1" x14ac:dyDescent="0.3">
      <c r="A1299" s="397" t="s">
        <v>49</v>
      </c>
      <c r="B1299" s="423">
        <v>8</v>
      </c>
      <c r="C1299" s="397" t="s">
        <v>50</v>
      </c>
      <c r="D1299" s="397" t="s">
        <v>5545</v>
      </c>
      <c r="E1299" s="56" t="s">
        <v>2264</v>
      </c>
      <c r="F1299" s="56" t="s">
        <v>900</v>
      </c>
      <c r="G1299" s="56">
        <v>46</v>
      </c>
      <c r="H1299" s="56">
        <v>0</v>
      </c>
      <c r="I1299" s="56" t="s">
        <v>6476</v>
      </c>
      <c r="J1299" s="56" t="s">
        <v>38</v>
      </c>
    </row>
    <row r="1300" spans="1:10" ht="12.75" customHeight="1" x14ac:dyDescent="0.3">
      <c r="A1300" s="397" t="s">
        <v>49</v>
      </c>
      <c r="B1300" s="423">
        <v>9</v>
      </c>
      <c r="C1300" s="397" t="s">
        <v>50</v>
      </c>
      <c r="D1300" s="397" t="s">
        <v>5546</v>
      </c>
      <c r="E1300" s="56" t="s">
        <v>6654</v>
      </c>
      <c r="F1300" s="56" t="s">
        <v>900</v>
      </c>
      <c r="G1300" s="56">
        <v>47.5</v>
      </c>
      <c r="H1300" s="56">
        <v>0</v>
      </c>
      <c r="I1300" s="56" t="s">
        <v>6476</v>
      </c>
      <c r="J1300" s="56" t="s">
        <v>38</v>
      </c>
    </row>
    <row r="1301" spans="1:10" ht="12.75" customHeight="1" x14ac:dyDescent="0.3">
      <c r="A1301" s="397" t="s">
        <v>49</v>
      </c>
      <c r="B1301" s="423">
        <v>10</v>
      </c>
      <c r="C1301" s="397" t="s">
        <v>50</v>
      </c>
      <c r="D1301" s="397" t="s">
        <v>5547</v>
      </c>
      <c r="E1301" s="56" t="s">
        <v>2088</v>
      </c>
      <c r="F1301" s="56" t="s">
        <v>901</v>
      </c>
      <c r="G1301" s="56">
        <v>27</v>
      </c>
      <c r="H1301" s="56">
        <v>0</v>
      </c>
      <c r="I1301" s="56" t="s">
        <v>6476</v>
      </c>
      <c r="J1301" s="56" t="s">
        <v>38</v>
      </c>
    </row>
    <row r="1302" spans="1:10" ht="12.75" customHeight="1" x14ac:dyDescent="0.3">
      <c r="A1302" s="397" t="s">
        <v>45</v>
      </c>
      <c r="B1302" s="423">
        <v>1</v>
      </c>
      <c r="C1302" s="397" t="s">
        <v>46</v>
      </c>
      <c r="D1302" s="397" t="s">
        <v>5516</v>
      </c>
      <c r="E1302" s="56" t="s">
        <v>2706</v>
      </c>
      <c r="F1302" s="56" t="s">
        <v>900</v>
      </c>
      <c r="G1302" s="56">
        <v>16</v>
      </c>
      <c r="H1302" s="56">
        <v>21.2</v>
      </c>
      <c r="I1302" s="56" t="s">
        <v>810</v>
      </c>
      <c r="J1302" s="56" t="s">
        <v>38</v>
      </c>
    </row>
    <row r="1303" spans="1:10" ht="12.75" customHeight="1" x14ac:dyDescent="0.3">
      <c r="A1303" s="397" t="s">
        <v>45</v>
      </c>
      <c r="B1303" s="423">
        <v>2</v>
      </c>
      <c r="C1303" s="397" t="s">
        <v>46</v>
      </c>
      <c r="D1303" s="397" t="s">
        <v>5517</v>
      </c>
      <c r="E1303" s="56" t="s">
        <v>926</v>
      </c>
      <c r="F1303" s="56" t="s">
        <v>900</v>
      </c>
      <c r="G1303" s="56">
        <v>33</v>
      </c>
      <c r="H1303" s="56">
        <v>22.8</v>
      </c>
      <c r="I1303" s="56" t="s">
        <v>810</v>
      </c>
      <c r="J1303" s="56" t="s">
        <v>38</v>
      </c>
    </row>
    <row r="1304" spans="1:10" ht="12.75" customHeight="1" x14ac:dyDescent="0.3">
      <c r="A1304" s="397" t="s">
        <v>45</v>
      </c>
      <c r="B1304" s="423">
        <v>3</v>
      </c>
      <c r="C1304" s="397" t="s">
        <v>46</v>
      </c>
      <c r="D1304" s="397" t="s">
        <v>5518</v>
      </c>
      <c r="E1304" s="56" t="s">
        <v>2707</v>
      </c>
      <c r="F1304" s="56" t="s">
        <v>900</v>
      </c>
      <c r="G1304" s="56">
        <v>14</v>
      </c>
      <c r="H1304" s="56">
        <v>63</v>
      </c>
      <c r="I1304" s="56" t="s">
        <v>810</v>
      </c>
      <c r="J1304" s="56" t="s">
        <v>38</v>
      </c>
    </row>
    <row r="1305" spans="1:10" ht="12.75" customHeight="1" x14ac:dyDescent="0.3">
      <c r="A1305" s="397" t="s">
        <v>45</v>
      </c>
      <c r="B1305" s="423">
        <v>4</v>
      </c>
      <c r="C1305" s="397" t="s">
        <v>46</v>
      </c>
      <c r="D1305" s="397" t="s">
        <v>5519</v>
      </c>
      <c r="E1305" s="56" t="s">
        <v>2708</v>
      </c>
      <c r="F1305" s="56" t="s">
        <v>900</v>
      </c>
      <c r="G1305" s="56">
        <v>10</v>
      </c>
      <c r="H1305" s="56">
        <v>67</v>
      </c>
      <c r="I1305" s="56" t="s">
        <v>810</v>
      </c>
      <c r="J1305" s="56" t="s">
        <v>38</v>
      </c>
    </row>
    <row r="1306" spans="1:10" ht="12.75" customHeight="1" x14ac:dyDescent="0.3">
      <c r="A1306" s="397" t="s">
        <v>45</v>
      </c>
      <c r="B1306" s="423">
        <v>5</v>
      </c>
      <c r="C1306" s="397" t="s">
        <v>46</v>
      </c>
      <c r="D1306" s="397" t="s">
        <v>5520</v>
      </c>
      <c r="E1306" s="56" t="s">
        <v>2709</v>
      </c>
      <c r="F1306" s="56" t="s">
        <v>900</v>
      </c>
      <c r="G1306" s="56">
        <v>14</v>
      </c>
      <c r="H1306" s="56">
        <v>61</v>
      </c>
      <c r="I1306" s="56" t="s">
        <v>810</v>
      </c>
      <c r="J1306" s="56" t="s">
        <v>38</v>
      </c>
    </row>
    <row r="1307" spans="1:10" ht="12.75" customHeight="1" x14ac:dyDescent="0.3">
      <c r="A1307" s="397" t="s">
        <v>45</v>
      </c>
      <c r="B1307" s="423">
        <v>6</v>
      </c>
      <c r="C1307" s="397" t="s">
        <v>46</v>
      </c>
      <c r="D1307" s="397" t="s">
        <v>5521</v>
      </c>
      <c r="E1307" s="56" t="s">
        <v>2710</v>
      </c>
      <c r="F1307" s="56" t="s">
        <v>900</v>
      </c>
      <c r="G1307" s="56">
        <v>16</v>
      </c>
      <c r="H1307" s="56">
        <v>20</v>
      </c>
      <c r="I1307" s="56" t="s">
        <v>810</v>
      </c>
      <c r="J1307" s="56" t="s">
        <v>38</v>
      </c>
    </row>
    <row r="1308" spans="1:10" ht="12.75" customHeight="1" x14ac:dyDescent="0.3">
      <c r="A1308" s="397" t="s">
        <v>45</v>
      </c>
      <c r="B1308" s="423">
        <v>7</v>
      </c>
      <c r="C1308" s="397" t="s">
        <v>46</v>
      </c>
      <c r="D1308" s="397" t="s">
        <v>5522</v>
      </c>
      <c r="E1308" s="56" t="s">
        <v>2711</v>
      </c>
      <c r="F1308" s="56" t="s">
        <v>900</v>
      </c>
      <c r="G1308" s="56">
        <v>10</v>
      </c>
      <c r="H1308" s="56">
        <v>67</v>
      </c>
      <c r="I1308" s="56" t="s">
        <v>810</v>
      </c>
      <c r="J1308" s="56" t="s">
        <v>38</v>
      </c>
    </row>
    <row r="1309" spans="1:10" ht="12.75" customHeight="1" x14ac:dyDescent="0.3">
      <c r="A1309" s="397" t="s">
        <v>45</v>
      </c>
      <c r="B1309" s="423">
        <v>8</v>
      </c>
      <c r="C1309" s="397" t="s">
        <v>46</v>
      </c>
      <c r="D1309" s="397" t="s">
        <v>5523</v>
      </c>
      <c r="E1309" s="56" t="s">
        <v>2712</v>
      </c>
      <c r="F1309" s="56" t="s">
        <v>900</v>
      </c>
      <c r="G1309" s="56">
        <v>10</v>
      </c>
      <c r="H1309" s="56">
        <v>15.2</v>
      </c>
      <c r="I1309" s="56" t="s">
        <v>810</v>
      </c>
      <c r="J1309" s="56" t="s">
        <v>38</v>
      </c>
    </row>
    <row r="1310" spans="1:10" ht="12.75" customHeight="1" x14ac:dyDescent="0.3">
      <c r="A1310" s="397" t="s">
        <v>45</v>
      </c>
      <c r="B1310" s="423">
        <v>9</v>
      </c>
      <c r="C1310" s="397" t="s">
        <v>46</v>
      </c>
      <c r="D1310" s="397" t="s">
        <v>5524</v>
      </c>
      <c r="E1310" s="56" t="s">
        <v>2713</v>
      </c>
      <c r="F1310" s="56" t="s">
        <v>900</v>
      </c>
      <c r="G1310" s="56">
        <v>16</v>
      </c>
      <c r="H1310" s="56">
        <v>24</v>
      </c>
      <c r="I1310" s="56" t="s">
        <v>810</v>
      </c>
      <c r="J1310" s="56" t="s">
        <v>38</v>
      </c>
    </row>
    <row r="1311" spans="1:10" ht="12.75" customHeight="1" x14ac:dyDescent="0.3">
      <c r="A1311" s="397" t="s">
        <v>45</v>
      </c>
      <c r="B1311" s="423">
        <v>10</v>
      </c>
      <c r="C1311" s="397" t="s">
        <v>46</v>
      </c>
      <c r="D1311" s="397" t="s">
        <v>5525</v>
      </c>
      <c r="E1311" s="56" t="s">
        <v>2714</v>
      </c>
      <c r="F1311" s="56" t="s">
        <v>900</v>
      </c>
      <c r="G1311" s="56">
        <v>10</v>
      </c>
      <c r="H1311" s="56">
        <v>15.2</v>
      </c>
      <c r="I1311" s="56" t="s">
        <v>810</v>
      </c>
      <c r="J1311" s="56" t="s">
        <v>38</v>
      </c>
    </row>
    <row r="1312" spans="1:10" ht="12.75" customHeight="1" x14ac:dyDescent="0.3">
      <c r="A1312" s="397" t="s">
        <v>45</v>
      </c>
      <c r="B1312" s="423">
        <v>11</v>
      </c>
      <c r="C1312" s="397" t="s">
        <v>46</v>
      </c>
      <c r="D1312" s="397" t="s">
        <v>5526</v>
      </c>
      <c r="E1312" s="56" t="s">
        <v>2715</v>
      </c>
      <c r="F1312" s="56" t="s">
        <v>901</v>
      </c>
      <c r="G1312" s="56">
        <v>23.5</v>
      </c>
      <c r="H1312" s="56">
        <v>0</v>
      </c>
      <c r="I1312" s="56" t="s">
        <v>810</v>
      </c>
      <c r="J1312" s="56" t="s">
        <v>38</v>
      </c>
    </row>
    <row r="1313" spans="1:10" ht="12.75" customHeight="1" x14ac:dyDescent="0.3">
      <c r="A1313" s="397" t="s">
        <v>195</v>
      </c>
      <c r="B1313" s="423">
        <v>1</v>
      </c>
      <c r="C1313" s="397" t="s">
        <v>252</v>
      </c>
      <c r="D1313" s="397" t="s">
        <v>4185</v>
      </c>
      <c r="E1313" s="56" t="s">
        <v>2172</v>
      </c>
      <c r="F1313" s="56" t="s">
        <v>900</v>
      </c>
      <c r="G1313" s="56">
        <v>46</v>
      </c>
      <c r="H1313" s="56">
        <v>0</v>
      </c>
      <c r="I1313" s="56" t="s">
        <v>6476</v>
      </c>
      <c r="J1313" s="56" t="s">
        <v>38</v>
      </c>
    </row>
    <row r="1314" spans="1:10" ht="12.75" customHeight="1" x14ac:dyDescent="0.3">
      <c r="A1314" s="397" t="s">
        <v>195</v>
      </c>
      <c r="B1314" s="423">
        <v>2</v>
      </c>
      <c r="C1314" s="397" t="s">
        <v>252</v>
      </c>
      <c r="D1314" s="397" t="s">
        <v>4186</v>
      </c>
      <c r="E1314" s="56" t="s">
        <v>2173</v>
      </c>
      <c r="F1314" s="56" t="s">
        <v>900</v>
      </c>
      <c r="G1314" s="56">
        <v>18</v>
      </c>
      <c r="H1314" s="56">
        <v>0</v>
      </c>
      <c r="I1314" s="56" t="s">
        <v>6476</v>
      </c>
      <c r="J1314" s="56" t="s">
        <v>38</v>
      </c>
    </row>
    <row r="1315" spans="1:10" ht="12.75" customHeight="1" x14ac:dyDescent="0.3">
      <c r="A1315" s="397" t="s">
        <v>195</v>
      </c>
      <c r="B1315" s="423">
        <v>3</v>
      </c>
      <c r="C1315" s="397" t="s">
        <v>252</v>
      </c>
      <c r="D1315" s="397" t="s">
        <v>4187</v>
      </c>
      <c r="E1315" s="56" t="s">
        <v>2174</v>
      </c>
      <c r="F1315" s="56" t="s">
        <v>900</v>
      </c>
      <c r="G1315" s="56">
        <v>21</v>
      </c>
      <c r="H1315" s="56">
        <v>0</v>
      </c>
      <c r="I1315" s="56" t="s">
        <v>6476</v>
      </c>
      <c r="J1315" s="56" t="s">
        <v>38</v>
      </c>
    </row>
    <row r="1316" spans="1:10" ht="12.75" customHeight="1" x14ac:dyDescent="0.3">
      <c r="A1316" s="397" t="s">
        <v>195</v>
      </c>
      <c r="B1316" s="423">
        <v>4</v>
      </c>
      <c r="C1316" s="397" t="s">
        <v>252</v>
      </c>
      <c r="D1316" s="397" t="s">
        <v>4188</v>
      </c>
      <c r="E1316" s="56" t="s">
        <v>2175</v>
      </c>
      <c r="F1316" s="56" t="s">
        <v>900</v>
      </c>
      <c r="G1316" s="56">
        <v>52</v>
      </c>
      <c r="H1316" s="56">
        <v>0</v>
      </c>
      <c r="I1316" s="56" t="s">
        <v>6476</v>
      </c>
      <c r="J1316" s="56" t="s">
        <v>38</v>
      </c>
    </row>
    <row r="1317" spans="1:10" ht="12.75" customHeight="1" x14ac:dyDescent="0.3">
      <c r="A1317" s="397" t="s">
        <v>195</v>
      </c>
      <c r="B1317" s="423">
        <v>5</v>
      </c>
      <c r="C1317" s="397" t="s">
        <v>252</v>
      </c>
      <c r="D1317" s="397" t="s">
        <v>4189</v>
      </c>
      <c r="E1317" s="56" t="s">
        <v>2176</v>
      </c>
      <c r="F1317" s="56" t="s">
        <v>900</v>
      </c>
      <c r="G1317" s="56">
        <v>27</v>
      </c>
      <c r="H1317" s="56">
        <v>0</v>
      </c>
      <c r="I1317" s="56" t="s">
        <v>6476</v>
      </c>
      <c r="J1317" s="56" t="s">
        <v>38</v>
      </c>
    </row>
    <row r="1318" spans="1:10" ht="12.75" customHeight="1" x14ac:dyDescent="0.3">
      <c r="A1318" s="397" t="s">
        <v>195</v>
      </c>
      <c r="B1318" s="423">
        <v>6</v>
      </c>
      <c r="C1318" s="397" t="s">
        <v>252</v>
      </c>
      <c r="D1318" s="397" t="s">
        <v>4190</v>
      </c>
      <c r="E1318" s="56" t="s">
        <v>2177</v>
      </c>
      <c r="F1318" s="56" t="s">
        <v>900</v>
      </c>
      <c r="G1318" s="56">
        <v>49</v>
      </c>
      <c r="H1318" s="56">
        <v>0</v>
      </c>
      <c r="I1318" s="56" t="s">
        <v>6476</v>
      </c>
      <c r="J1318" s="56" t="s">
        <v>38</v>
      </c>
    </row>
    <row r="1319" spans="1:10" ht="12.75" customHeight="1" x14ac:dyDescent="0.3">
      <c r="A1319" s="397" t="s">
        <v>195</v>
      </c>
      <c r="B1319" s="423">
        <v>7</v>
      </c>
      <c r="C1319" s="397" t="s">
        <v>252</v>
      </c>
      <c r="D1319" s="397" t="s">
        <v>4191</v>
      </c>
      <c r="E1319" s="56" t="s">
        <v>2178</v>
      </c>
      <c r="F1319" s="56" t="s">
        <v>900</v>
      </c>
      <c r="G1319" s="56">
        <v>47</v>
      </c>
      <c r="H1319" s="56">
        <v>0</v>
      </c>
      <c r="I1319" s="56" t="s">
        <v>6476</v>
      </c>
      <c r="J1319" s="56" t="s">
        <v>38</v>
      </c>
    </row>
    <row r="1320" spans="1:10" ht="12.75" customHeight="1" x14ac:dyDescent="0.3">
      <c r="A1320" s="397" t="s">
        <v>195</v>
      </c>
      <c r="B1320" s="423">
        <v>8</v>
      </c>
      <c r="C1320" s="397" t="s">
        <v>252</v>
      </c>
      <c r="D1320" s="397" t="s">
        <v>4192</v>
      </c>
      <c r="E1320" s="56" t="s">
        <v>2179</v>
      </c>
      <c r="F1320" s="56" t="s">
        <v>900</v>
      </c>
      <c r="G1320" s="56">
        <v>19</v>
      </c>
      <c r="H1320" s="56">
        <v>0</v>
      </c>
      <c r="I1320" s="56" t="s">
        <v>6476</v>
      </c>
      <c r="J1320" s="56" t="s">
        <v>38</v>
      </c>
    </row>
    <row r="1321" spans="1:10" ht="12.75" customHeight="1" x14ac:dyDescent="0.3">
      <c r="A1321" s="397" t="s">
        <v>195</v>
      </c>
      <c r="B1321" s="423">
        <v>9</v>
      </c>
      <c r="C1321" s="397" t="s">
        <v>252</v>
      </c>
      <c r="D1321" s="397" t="s">
        <v>4193</v>
      </c>
      <c r="E1321" s="56" t="s">
        <v>2180</v>
      </c>
      <c r="F1321" s="56" t="s">
        <v>900</v>
      </c>
      <c r="G1321" s="56">
        <v>22</v>
      </c>
      <c r="H1321" s="56">
        <v>0</v>
      </c>
      <c r="I1321" s="56" t="s">
        <v>6476</v>
      </c>
      <c r="J1321" s="56" t="s">
        <v>38</v>
      </c>
    </row>
    <row r="1322" spans="1:10" ht="12.75" customHeight="1" x14ac:dyDescent="0.3">
      <c r="A1322" s="397" t="s">
        <v>195</v>
      </c>
      <c r="B1322" s="423">
        <v>10</v>
      </c>
      <c r="C1322" s="397" t="s">
        <v>252</v>
      </c>
      <c r="D1322" s="397" t="s">
        <v>4194</v>
      </c>
      <c r="E1322" s="56" t="s">
        <v>2181</v>
      </c>
      <c r="F1322" s="56" t="s">
        <v>900</v>
      </c>
      <c r="G1322" s="56">
        <v>36</v>
      </c>
      <c r="H1322" s="56">
        <v>0</v>
      </c>
      <c r="I1322" s="56" t="s">
        <v>6476</v>
      </c>
      <c r="J1322" s="56" t="s">
        <v>38</v>
      </c>
    </row>
    <row r="1323" spans="1:10" ht="12.75" customHeight="1" x14ac:dyDescent="0.3">
      <c r="A1323" s="397" t="s">
        <v>195</v>
      </c>
      <c r="B1323" s="423">
        <v>11</v>
      </c>
      <c r="C1323" s="397" t="s">
        <v>252</v>
      </c>
      <c r="D1323" s="397" t="s">
        <v>4195</v>
      </c>
      <c r="E1323" s="56" t="s">
        <v>2182</v>
      </c>
      <c r="F1323" s="56" t="s">
        <v>900</v>
      </c>
      <c r="G1323" s="56">
        <v>44</v>
      </c>
      <c r="H1323" s="56">
        <v>0</v>
      </c>
      <c r="I1323" s="56" t="s">
        <v>6476</v>
      </c>
      <c r="J1323" s="56" t="s">
        <v>38</v>
      </c>
    </row>
    <row r="1324" spans="1:10" ht="12.75" customHeight="1" x14ac:dyDescent="0.3">
      <c r="A1324" s="397" t="s">
        <v>195</v>
      </c>
      <c r="B1324" s="423">
        <v>12</v>
      </c>
      <c r="C1324" s="397" t="s">
        <v>252</v>
      </c>
      <c r="D1324" s="397" t="s">
        <v>4196</v>
      </c>
      <c r="E1324" s="56" t="s">
        <v>2183</v>
      </c>
      <c r="F1324" s="56" t="s">
        <v>900</v>
      </c>
      <c r="G1324" s="56">
        <v>21</v>
      </c>
      <c r="H1324" s="56">
        <v>0</v>
      </c>
      <c r="I1324" s="56" t="s">
        <v>6476</v>
      </c>
      <c r="J1324" s="56" t="s">
        <v>38</v>
      </c>
    </row>
    <row r="1325" spans="1:10" ht="12.75" customHeight="1" x14ac:dyDescent="0.3">
      <c r="A1325" s="397" t="s">
        <v>670</v>
      </c>
      <c r="B1325" s="423">
        <v>1</v>
      </c>
      <c r="C1325" s="397" t="s">
        <v>671</v>
      </c>
      <c r="D1325" s="397" t="s">
        <v>3715</v>
      </c>
      <c r="E1325" s="56" t="s">
        <v>1022</v>
      </c>
      <c r="F1325" s="56" t="s">
        <v>900</v>
      </c>
      <c r="G1325" s="56">
        <v>15</v>
      </c>
      <c r="H1325" s="56">
        <v>0</v>
      </c>
      <c r="I1325" s="56" t="s">
        <v>6476</v>
      </c>
      <c r="J1325" s="56" t="s">
        <v>38</v>
      </c>
    </row>
    <row r="1326" spans="1:10" ht="12.75" customHeight="1" x14ac:dyDescent="0.3">
      <c r="A1326" s="397" t="s">
        <v>670</v>
      </c>
      <c r="B1326" s="423">
        <v>2</v>
      </c>
      <c r="C1326" s="397" t="s">
        <v>671</v>
      </c>
      <c r="D1326" s="397" t="s">
        <v>3716</v>
      </c>
      <c r="E1326" s="56" t="s">
        <v>1017</v>
      </c>
      <c r="F1326" s="56" t="s">
        <v>900</v>
      </c>
      <c r="G1326" s="56">
        <v>15</v>
      </c>
      <c r="H1326" s="56">
        <v>0</v>
      </c>
      <c r="I1326" s="56" t="s">
        <v>6476</v>
      </c>
      <c r="J1326" s="56" t="s">
        <v>38</v>
      </c>
    </row>
    <row r="1327" spans="1:10" ht="12.75" customHeight="1" x14ac:dyDescent="0.3">
      <c r="A1327" s="397" t="s">
        <v>670</v>
      </c>
      <c r="B1327" s="423">
        <v>3</v>
      </c>
      <c r="C1327" s="397" t="s">
        <v>671</v>
      </c>
      <c r="D1327" s="397" t="s">
        <v>3717</v>
      </c>
      <c r="E1327" s="56" t="s">
        <v>1020</v>
      </c>
      <c r="F1327" s="56" t="s">
        <v>900</v>
      </c>
      <c r="G1327" s="56">
        <v>25</v>
      </c>
      <c r="H1327" s="56">
        <v>0</v>
      </c>
      <c r="I1327" s="56" t="s">
        <v>6476</v>
      </c>
      <c r="J1327" s="56" t="s">
        <v>38</v>
      </c>
    </row>
    <row r="1328" spans="1:10" ht="12.75" customHeight="1" x14ac:dyDescent="0.3">
      <c r="A1328" s="397" t="s">
        <v>670</v>
      </c>
      <c r="B1328" s="423">
        <v>4</v>
      </c>
      <c r="C1328" s="397" t="s">
        <v>671</v>
      </c>
      <c r="D1328" s="397" t="s">
        <v>3718</v>
      </c>
      <c r="E1328" s="56" t="s">
        <v>1015</v>
      </c>
      <c r="F1328" s="56" t="s">
        <v>900</v>
      </c>
      <c r="G1328" s="56">
        <v>37</v>
      </c>
      <c r="H1328" s="56">
        <v>0</v>
      </c>
      <c r="I1328" s="56" t="s">
        <v>6476</v>
      </c>
      <c r="J1328" s="56" t="s">
        <v>38</v>
      </c>
    </row>
    <row r="1329" spans="1:10" ht="12.75" customHeight="1" x14ac:dyDescent="0.3">
      <c r="A1329" s="397" t="s">
        <v>670</v>
      </c>
      <c r="B1329" s="423">
        <v>5</v>
      </c>
      <c r="C1329" s="397" t="s">
        <v>671</v>
      </c>
      <c r="D1329" s="397" t="s">
        <v>3719</v>
      </c>
      <c r="E1329" s="56" t="s">
        <v>2043</v>
      </c>
      <c r="F1329" s="56" t="s">
        <v>900</v>
      </c>
      <c r="G1329" s="56">
        <v>45.3</v>
      </c>
      <c r="H1329" s="56">
        <v>0</v>
      </c>
      <c r="I1329" s="56" t="s">
        <v>6476</v>
      </c>
      <c r="J1329" s="56" t="s">
        <v>38</v>
      </c>
    </row>
    <row r="1330" spans="1:10" ht="12.75" customHeight="1" x14ac:dyDescent="0.3">
      <c r="A1330" s="397" t="s">
        <v>670</v>
      </c>
      <c r="B1330" s="423">
        <v>6</v>
      </c>
      <c r="C1330" s="397" t="s">
        <v>671</v>
      </c>
      <c r="D1330" s="397" t="s">
        <v>3720</v>
      </c>
      <c r="E1330" s="56" t="s">
        <v>1029</v>
      </c>
      <c r="F1330" s="56" t="s">
        <v>900</v>
      </c>
      <c r="G1330" s="56">
        <v>37</v>
      </c>
      <c r="H1330" s="56">
        <v>0</v>
      </c>
      <c r="I1330" s="56" t="s">
        <v>6476</v>
      </c>
      <c r="J1330" s="56" t="s">
        <v>38</v>
      </c>
    </row>
    <row r="1331" spans="1:10" ht="12.75" customHeight="1" x14ac:dyDescent="0.3">
      <c r="A1331" s="397" t="s">
        <v>670</v>
      </c>
      <c r="B1331" s="423">
        <v>7</v>
      </c>
      <c r="C1331" s="397" t="s">
        <v>671</v>
      </c>
      <c r="D1331" s="397" t="s">
        <v>3721</v>
      </c>
      <c r="E1331" s="56" t="s">
        <v>1027</v>
      </c>
      <c r="F1331" s="56" t="s">
        <v>900</v>
      </c>
      <c r="G1331" s="56">
        <v>12</v>
      </c>
      <c r="H1331" s="56">
        <v>0</v>
      </c>
      <c r="I1331" s="56" t="s">
        <v>6476</v>
      </c>
      <c r="J1331" s="56" t="s">
        <v>38</v>
      </c>
    </row>
    <row r="1332" spans="1:10" ht="12.75" customHeight="1" x14ac:dyDescent="0.3">
      <c r="A1332" s="397" t="s">
        <v>670</v>
      </c>
      <c r="B1332" s="423">
        <v>8</v>
      </c>
      <c r="C1332" s="397" t="s">
        <v>671</v>
      </c>
      <c r="D1332" s="397" t="s">
        <v>3722</v>
      </c>
      <c r="E1332" s="56" t="s">
        <v>1033</v>
      </c>
      <c r="F1332" s="56" t="s">
        <v>900</v>
      </c>
      <c r="G1332" s="56">
        <v>37</v>
      </c>
      <c r="H1332" s="56">
        <v>0</v>
      </c>
      <c r="I1332" s="56" t="s">
        <v>6476</v>
      </c>
      <c r="J1332" s="56" t="s">
        <v>38</v>
      </c>
    </row>
    <row r="1333" spans="1:10" ht="12.75" customHeight="1" x14ac:dyDescent="0.3">
      <c r="A1333" s="397" t="s">
        <v>670</v>
      </c>
      <c r="B1333" s="423">
        <v>9</v>
      </c>
      <c r="C1333" s="397" t="s">
        <v>671</v>
      </c>
      <c r="D1333" s="397" t="s">
        <v>3723</v>
      </c>
      <c r="E1333" s="56" t="s">
        <v>1025</v>
      </c>
      <c r="F1333" s="56" t="s">
        <v>900</v>
      </c>
      <c r="G1333" s="56">
        <v>25</v>
      </c>
      <c r="H1333" s="56">
        <v>0</v>
      </c>
      <c r="I1333" s="56" t="s">
        <v>6476</v>
      </c>
      <c r="J1333" s="56" t="s">
        <v>38</v>
      </c>
    </row>
    <row r="1334" spans="1:10" ht="12.75" customHeight="1" x14ac:dyDescent="0.3">
      <c r="A1334" s="397" t="s">
        <v>670</v>
      </c>
      <c r="B1334" s="423">
        <v>10</v>
      </c>
      <c r="C1334" s="397" t="s">
        <v>671</v>
      </c>
      <c r="D1334" s="397" t="s">
        <v>3724</v>
      </c>
      <c r="E1334" s="56" t="s">
        <v>1018</v>
      </c>
      <c r="F1334" s="56" t="s">
        <v>900</v>
      </c>
      <c r="G1334" s="56">
        <v>37</v>
      </c>
      <c r="H1334" s="56">
        <v>0</v>
      </c>
      <c r="I1334" s="56" t="s">
        <v>6476</v>
      </c>
      <c r="J1334" s="56" t="s">
        <v>38</v>
      </c>
    </row>
    <row r="1335" spans="1:10" ht="12.75" customHeight="1" x14ac:dyDescent="0.3">
      <c r="A1335" s="397" t="s">
        <v>670</v>
      </c>
      <c r="B1335" s="423">
        <v>11</v>
      </c>
      <c r="C1335" s="397" t="s">
        <v>671</v>
      </c>
      <c r="D1335" s="397" t="s">
        <v>3725</v>
      </c>
      <c r="E1335" s="56" t="s">
        <v>1019</v>
      </c>
      <c r="F1335" s="56" t="s">
        <v>900</v>
      </c>
      <c r="G1335" s="56">
        <v>20.3</v>
      </c>
      <c r="H1335" s="56">
        <v>0</v>
      </c>
      <c r="I1335" s="56" t="s">
        <v>6476</v>
      </c>
      <c r="J1335" s="56" t="s">
        <v>38</v>
      </c>
    </row>
    <row r="1336" spans="1:10" ht="12.75" customHeight="1" x14ac:dyDescent="0.3">
      <c r="A1336" s="397" t="s">
        <v>670</v>
      </c>
      <c r="B1336" s="423">
        <v>12</v>
      </c>
      <c r="C1336" s="397" t="s">
        <v>671</v>
      </c>
      <c r="D1336" s="397" t="s">
        <v>3726</v>
      </c>
      <c r="E1336" s="56" t="s">
        <v>1032</v>
      </c>
      <c r="F1336" s="56" t="s">
        <v>900</v>
      </c>
      <c r="G1336" s="56">
        <v>12</v>
      </c>
      <c r="H1336" s="56">
        <v>0</v>
      </c>
      <c r="I1336" s="56" t="s">
        <v>6476</v>
      </c>
      <c r="J1336" s="56" t="s">
        <v>38</v>
      </c>
    </row>
    <row r="1337" spans="1:10" ht="12.75" customHeight="1" x14ac:dyDescent="0.3">
      <c r="A1337" s="397" t="s">
        <v>670</v>
      </c>
      <c r="B1337" s="423">
        <v>13</v>
      </c>
      <c r="C1337" s="397" t="s">
        <v>671</v>
      </c>
      <c r="D1337" s="397" t="s">
        <v>3727</v>
      </c>
      <c r="E1337" s="56" t="s">
        <v>1023</v>
      </c>
      <c r="F1337" s="56" t="s">
        <v>900</v>
      </c>
      <c r="G1337" s="56">
        <v>25</v>
      </c>
      <c r="H1337" s="56">
        <v>0</v>
      </c>
      <c r="I1337" s="56" t="s">
        <v>6476</v>
      </c>
      <c r="J1337" s="56" t="s">
        <v>38</v>
      </c>
    </row>
    <row r="1338" spans="1:10" ht="12.75" customHeight="1" x14ac:dyDescent="0.3">
      <c r="A1338" s="397" t="s">
        <v>670</v>
      </c>
      <c r="B1338" s="423">
        <v>14</v>
      </c>
      <c r="C1338" s="397" t="s">
        <v>671</v>
      </c>
      <c r="D1338" s="397" t="s">
        <v>3728</v>
      </c>
      <c r="E1338" s="56" t="s">
        <v>1016</v>
      </c>
      <c r="F1338" s="56" t="s">
        <v>900</v>
      </c>
      <c r="G1338" s="56">
        <v>30</v>
      </c>
      <c r="H1338" s="56">
        <v>0</v>
      </c>
      <c r="I1338" s="56" t="s">
        <v>6476</v>
      </c>
      <c r="J1338" s="56" t="s">
        <v>38</v>
      </c>
    </row>
    <row r="1339" spans="1:10" ht="12.75" customHeight="1" x14ac:dyDescent="0.3">
      <c r="A1339" s="397" t="s">
        <v>670</v>
      </c>
      <c r="B1339" s="423">
        <v>15</v>
      </c>
      <c r="C1339" s="397" t="s">
        <v>671</v>
      </c>
      <c r="D1339" s="397" t="s">
        <v>3729</v>
      </c>
      <c r="E1339" s="56" t="s">
        <v>1031</v>
      </c>
      <c r="F1339" s="56" t="s">
        <v>900</v>
      </c>
      <c r="G1339" s="56">
        <v>14</v>
      </c>
      <c r="H1339" s="56">
        <v>0</v>
      </c>
      <c r="I1339" s="56" t="s">
        <v>6476</v>
      </c>
      <c r="J1339" s="56" t="s">
        <v>38</v>
      </c>
    </row>
    <row r="1340" spans="1:10" ht="12.75" customHeight="1" x14ac:dyDescent="0.3">
      <c r="A1340" s="397" t="s">
        <v>670</v>
      </c>
      <c r="B1340" s="423">
        <v>16</v>
      </c>
      <c r="C1340" s="397" t="s">
        <v>671</v>
      </c>
      <c r="D1340" s="397" t="s">
        <v>3730</v>
      </c>
      <c r="E1340" s="56" t="s">
        <v>1024</v>
      </c>
      <c r="F1340" s="56" t="s">
        <v>900</v>
      </c>
      <c r="G1340" s="56">
        <v>17.3</v>
      </c>
      <c r="H1340" s="56">
        <v>0</v>
      </c>
      <c r="I1340" s="56" t="s">
        <v>6476</v>
      </c>
      <c r="J1340" s="56" t="s">
        <v>38</v>
      </c>
    </row>
    <row r="1341" spans="1:10" ht="12.75" customHeight="1" x14ac:dyDescent="0.3">
      <c r="A1341" s="397" t="s">
        <v>670</v>
      </c>
      <c r="B1341" s="423">
        <v>17</v>
      </c>
      <c r="C1341" s="397" t="s">
        <v>671</v>
      </c>
      <c r="D1341" s="397" t="s">
        <v>3731</v>
      </c>
      <c r="E1341" s="56" t="s">
        <v>1021</v>
      </c>
      <c r="F1341" s="56" t="s">
        <v>900</v>
      </c>
      <c r="G1341" s="56">
        <v>24</v>
      </c>
      <c r="H1341" s="56">
        <v>0</v>
      </c>
      <c r="I1341" s="56" t="s">
        <v>6476</v>
      </c>
      <c r="J1341" s="56" t="s">
        <v>38</v>
      </c>
    </row>
    <row r="1342" spans="1:10" ht="12.75" customHeight="1" x14ac:dyDescent="0.3">
      <c r="A1342" s="397" t="s">
        <v>670</v>
      </c>
      <c r="B1342" s="423">
        <v>18</v>
      </c>
      <c r="C1342" s="397" t="s">
        <v>671</v>
      </c>
      <c r="D1342" s="397" t="s">
        <v>3732</v>
      </c>
      <c r="E1342" s="56" t="s">
        <v>1026</v>
      </c>
      <c r="F1342" s="56" t="s">
        <v>900</v>
      </c>
      <c r="G1342" s="56">
        <v>10</v>
      </c>
      <c r="H1342" s="56">
        <v>0</v>
      </c>
      <c r="I1342" s="56" t="s">
        <v>6476</v>
      </c>
      <c r="J1342" s="56" t="s">
        <v>38</v>
      </c>
    </row>
    <row r="1343" spans="1:10" ht="12.75" customHeight="1" x14ac:dyDescent="0.3">
      <c r="A1343" s="397" t="s">
        <v>670</v>
      </c>
      <c r="B1343" s="423">
        <v>19</v>
      </c>
      <c r="C1343" s="397" t="s">
        <v>671</v>
      </c>
      <c r="D1343" s="397" t="s">
        <v>3733</v>
      </c>
      <c r="E1343" s="56" t="s">
        <v>1030</v>
      </c>
      <c r="F1343" s="56" t="s">
        <v>900</v>
      </c>
      <c r="G1343" s="56">
        <v>37</v>
      </c>
      <c r="H1343" s="56">
        <v>0</v>
      </c>
      <c r="I1343" s="56" t="s">
        <v>6476</v>
      </c>
      <c r="J1343" s="56" t="s">
        <v>38</v>
      </c>
    </row>
    <row r="1344" spans="1:10" ht="12.75" customHeight="1" x14ac:dyDescent="0.3">
      <c r="A1344" s="397" t="s">
        <v>670</v>
      </c>
      <c r="B1344" s="423">
        <v>20</v>
      </c>
      <c r="C1344" s="397" t="s">
        <v>671</v>
      </c>
      <c r="D1344" s="397" t="s">
        <v>3734</v>
      </c>
      <c r="E1344" s="56" t="s">
        <v>1028</v>
      </c>
      <c r="F1344" s="56" t="s">
        <v>900</v>
      </c>
      <c r="G1344" s="56">
        <v>8</v>
      </c>
      <c r="H1344" s="56">
        <v>0</v>
      </c>
      <c r="I1344" s="56" t="s">
        <v>6476</v>
      </c>
      <c r="J1344" s="56" t="s">
        <v>38</v>
      </c>
    </row>
    <row r="1345" spans="1:10" ht="12.75" customHeight="1" x14ac:dyDescent="0.3">
      <c r="A1345" s="397" t="s">
        <v>670</v>
      </c>
      <c r="B1345" s="423">
        <v>21</v>
      </c>
      <c r="C1345" s="397" t="s">
        <v>671</v>
      </c>
      <c r="D1345" s="397" t="s">
        <v>3735</v>
      </c>
      <c r="E1345" s="56" t="s">
        <v>1034</v>
      </c>
      <c r="F1345" s="56" t="s">
        <v>900</v>
      </c>
      <c r="G1345" s="56">
        <v>37</v>
      </c>
      <c r="H1345" s="56">
        <v>0</v>
      </c>
      <c r="I1345" s="56" t="s">
        <v>6476</v>
      </c>
      <c r="J1345" s="56" t="s">
        <v>38</v>
      </c>
    </row>
    <row r="1346" spans="1:10" ht="12.75" customHeight="1" x14ac:dyDescent="0.3">
      <c r="A1346" s="397" t="s">
        <v>159</v>
      </c>
      <c r="B1346" s="423">
        <v>1</v>
      </c>
      <c r="C1346" s="397" t="s">
        <v>160</v>
      </c>
      <c r="D1346" s="397" t="s">
        <v>6997</v>
      </c>
      <c r="E1346" s="56" t="s">
        <v>6998</v>
      </c>
      <c r="F1346" s="56" t="s">
        <v>900</v>
      </c>
      <c r="G1346" s="56">
        <v>59</v>
      </c>
      <c r="H1346" s="56">
        <v>0</v>
      </c>
      <c r="I1346" s="56" t="s">
        <v>6476</v>
      </c>
      <c r="J1346" s="56" t="s">
        <v>38</v>
      </c>
    </row>
    <row r="1347" spans="1:10" ht="12.75" customHeight="1" x14ac:dyDescent="0.3">
      <c r="A1347" s="397" t="s">
        <v>159</v>
      </c>
      <c r="B1347" s="423">
        <v>2</v>
      </c>
      <c r="C1347" s="397" t="s">
        <v>160</v>
      </c>
      <c r="D1347" s="397" t="s">
        <v>6999</v>
      </c>
      <c r="E1347" s="56" t="s">
        <v>7000</v>
      </c>
      <c r="F1347" s="56" t="s">
        <v>900</v>
      </c>
      <c r="G1347" s="56">
        <v>51</v>
      </c>
      <c r="H1347" s="56">
        <v>0</v>
      </c>
      <c r="I1347" s="56" t="s">
        <v>6476</v>
      </c>
      <c r="J1347" s="56" t="s">
        <v>38</v>
      </c>
    </row>
    <row r="1348" spans="1:10" ht="12.75" customHeight="1" x14ac:dyDescent="0.3">
      <c r="A1348" s="397" t="s">
        <v>159</v>
      </c>
      <c r="B1348" s="423">
        <v>3</v>
      </c>
      <c r="C1348" s="397" t="s">
        <v>160</v>
      </c>
      <c r="D1348" s="397" t="s">
        <v>7001</v>
      </c>
      <c r="E1348" s="56" t="s">
        <v>7002</v>
      </c>
      <c r="F1348" s="56" t="s">
        <v>900</v>
      </c>
      <c r="G1348" s="56">
        <v>48</v>
      </c>
      <c r="H1348" s="56">
        <v>0</v>
      </c>
      <c r="I1348" s="56" t="s">
        <v>6476</v>
      </c>
      <c r="J1348" s="56" t="s">
        <v>38</v>
      </c>
    </row>
    <row r="1349" spans="1:10" ht="12.75" customHeight="1" x14ac:dyDescent="0.3">
      <c r="A1349" s="397" t="s">
        <v>159</v>
      </c>
      <c r="B1349" s="423">
        <v>4</v>
      </c>
      <c r="C1349" s="397" t="s">
        <v>160</v>
      </c>
      <c r="D1349" s="397" t="s">
        <v>7003</v>
      </c>
      <c r="E1349" s="56" t="s">
        <v>7004</v>
      </c>
      <c r="F1349" s="56" t="s">
        <v>900</v>
      </c>
      <c r="G1349" s="56">
        <v>48</v>
      </c>
      <c r="H1349" s="56">
        <v>0</v>
      </c>
      <c r="I1349" s="56" t="s">
        <v>6476</v>
      </c>
      <c r="J1349" s="56" t="s">
        <v>38</v>
      </c>
    </row>
    <row r="1350" spans="1:10" ht="12.75" customHeight="1" x14ac:dyDescent="0.3">
      <c r="A1350" s="397" t="s">
        <v>197</v>
      </c>
      <c r="B1350" s="423">
        <v>1</v>
      </c>
      <c r="C1350" s="397" t="s">
        <v>198</v>
      </c>
      <c r="D1350" s="397" t="s">
        <v>4224</v>
      </c>
      <c r="E1350" s="56" t="s">
        <v>1886</v>
      </c>
      <c r="F1350" s="56" t="s">
        <v>900</v>
      </c>
      <c r="G1350" s="56">
        <v>32</v>
      </c>
      <c r="H1350" s="56">
        <v>0</v>
      </c>
      <c r="I1350" s="56" t="s">
        <v>6476</v>
      </c>
      <c r="J1350" s="56" t="s">
        <v>38</v>
      </c>
    </row>
    <row r="1351" spans="1:10" ht="12.75" customHeight="1" x14ac:dyDescent="0.3">
      <c r="A1351" s="397" t="s">
        <v>197</v>
      </c>
      <c r="B1351" s="423">
        <v>2</v>
      </c>
      <c r="C1351" s="397" t="s">
        <v>198</v>
      </c>
      <c r="D1351" s="397" t="s">
        <v>4225</v>
      </c>
      <c r="E1351" s="56" t="s">
        <v>1887</v>
      </c>
      <c r="F1351" s="56" t="s">
        <v>900</v>
      </c>
      <c r="G1351" s="56">
        <v>32</v>
      </c>
      <c r="H1351" s="56">
        <v>0</v>
      </c>
      <c r="I1351" s="56" t="s">
        <v>6476</v>
      </c>
      <c r="J1351" s="56" t="s">
        <v>38</v>
      </c>
    </row>
    <row r="1352" spans="1:10" ht="12.75" customHeight="1" x14ac:dyDescent="0.3">
      <c r="A1352" s="397" t="s">
        <v>197</v>
      </c>
      <c r="B1352" s="423">
        <v>3</v>
      </c>
      <c r="C1352" s="397" t="s">
        <v>198</v>
      </c>
      <c r="D1352" s="397" t="s">
        <v>4226</v>
      </c>
      <c r="E1352" s="56" t="s">
        <v>1194</v>
      </c>
      <c r="F1352" s="56" t="s">
        <v>900</v>
      </c>
      <c r="G1352" s="56">
        <v>51</v>
      </c>
      <c r="H1352" s="56">
        <v>0</v>
      </c>
      <c r="I1352" s="56" t="s">
        <v>6476</v>
      </c>
      <c r="J1352" s="56" t="s">
        <v>38</v>
      </c>
    </row>
    <row r="1353" spans="1:10" ht="12.75" customHeight="1" x14ac:dyDescent="0.3">
      <c r="A1353" s="397" t="s">
        <v>197</v>
      </c>
      <c r="B1353" s="423">
        <v>4</v>
      </c>
      <c r="C1353" s="397" t="s">
        <v>198</v>
      </c>
      <c r="D1353" s="397" t="s">
        <v>4227</v>
      </c>
      <c r="E1353" s="56" t="s">
        <v>926</v>
      </c>
      <c r="F1353" s="56" t="s">
        <v>900</v>
      </c>
      <c r="G1353" s="56">
        <v>51</v>
      </c>
      <c r="H1353" s="56">
        <v>0</v>
      </c>
      <c r="I1353" s="56" t="s">
        <v>6476</v>
      </c>
      <c r="J1353" s="56" t="s">
        <v>38</v>
      </c>
    </row>
    <row r="1354" spans="1:10" ht="12.75" customHeight="1" x14ac:dyDescent="0.3">
      <c r="A1354" s="397" t="s">
        <v>197</v>
      </c>
      <c r="B1354" s="423">
        <v>5</v>
      </c>
      <c r="C1354" s="397" t="s">
        <v>198</v>
      </c>
      <c r="D1354" s="397" t="s">
        <v>4228</v>
      </c>
      <c r="E1354" s="56" t="s">
        <v>1888</v>
      </c>
      <c r="F1354" s="56" t="s">
        <v>900</v>
      </c>
      <c r="G1354" s="56">
        <v>32</v>
      </c>
      <c r="H1354" s="56">
        <v>0</v>
      </c>
      <c r="I1354" s="56" t="s">
        <v>6476</v>
      </c>
      <c r="J1354" s="56" t="s">
        <v>38</v>
      </c>
    </row>
    <row r="1355" spans="1:10" ht="12.75" customHeight="1" x14ac:dyDescent="0.3">
      <c r="A1355" s="397" t="s">
        <v>197</v>
      </c>
      <c r="B1355" s="423">
        <v>6</v>
      </c>
      <c r="C1355" s="397" t="s">
        <v>198</v>
      </c>
      <c r="D1355" s="397" t="s">
        <v>4229</v>
      </c>
      <c r="E1355" s="56" t="s">
        <v>1889</v>
      </c>
      <c r="F1355" s="56" t="s">
        <v>900</v>
      </c>
      <c r="G1355" s="56">
        <v>42</v>
      </c>
      <c r="H1355" s="56">
        <v>0</v>
      </c>
      <c r="I1355" s="56" t="s">
        <v>6476</v>
      </c>
      <c r="J1355" s="56" t="s">
        <v>38</v>
      </c>
    </row>
    <row r="1356" spans="1:10" ht="12.75" customHeight="1" x14ac:dyDescent="0.3">
      <c r="A1356" s="397" t="s">
        <v>197</v>
      </c>
      <c r="B1356" s="423">
        <v>7</v>
      </c>
      <c r="C1356" s="397" t="s">
        <v>198</v>
      </c>
      <c r="D1356" s="397" t="s">
        <v>4230</v>
      </c>
      <c r="E1356" s="56" t="s">
        <v>1890</v>
      </c>
      <c r="F1356" s="56" t="s">
        <v>900</v>
      </c>
      <c r="G1356" s="56">
        <v>51</v>
      </c>
      <c r="H1356" s="56">
        <v>0</v>
      </c>
      <c r="I1356" s="56" t="s">
        <v>6476</v>
      </c>
      <c r="J1356" s="56" t="s">
        <v>38</v>
      </c>
    </row>
    <row r="1357" spans="1:10" ht="12.75" customHeight="1" x14ac:dyDescent="0.3">
      <c r="A1357" s="397" t="s">
        <v>197</v>
      </c>
      <c r="B1357" s="423">
        <v>8</v>
      </c>
      <c r="C1357" s="397" t="s">
        <v>198</v>
      </c>
      <c r="D1357" s="397" t="s">
        <v>4231</v>
      </c>
      <c r="E1357" s="56" t="s">
        <v>1891</v>
      </c>
      <c r="F1357" s="56" t="s">
        <v>900</v>
      </c>
      <c r="G1357" s="56">
        <v>42</v>
      </c>
      <c r="H1357" s="56">
        <v>0</v>
      </c>
      <c r="I1357" s="56" t="s">
        <v>6476</v>
      </c>
      <c r="J1357" s="56" t="s">
        <v>38</v>
      </c>
    </row>
    <row r="1358" spans="1:10" ht="12.75" customHeight="1" x14ac:dyDescent="0.3">
      <c r="A1358" s="397" t="s">
        <v>197</v>
      </c>
      <c r="B1358" s="423">
        <v>9</v>
      </c>
      <c r="C1358" s="397" t="s">
        <v>198</v>
      </c>
      <c r="D1358" s="397" t="s">
        <v>4232</v>
      </c>
      <c r="E1358" s="56" t="s">
        <v>1892</v>
      </c>
      <c r="F1358" s="56" t="s">
        <v>900</v>
      </c>
      <c r="G1358" s="56">
        <v>51</v>
      </c>
      <c r="H1358" s="56">
        <v>0</v>
      </c>
      <c r="I1358" s="56" t="s">
        <v>6476</v>
      </c>
      <c r="J1358" s="56" t="s">
        <v>38</v>
      </c>
    </row>
    <row r="1359" spans="1:10" ht="12.75" customHeight="1" x14ac:dyDescent="0.3">
      <c r="A1359" s="397" t="s">
        <v>197</v>
      </c>
      <c r="B1359" s="423">
        <v>10</v>
      </c>
      <c r="C1359" s="397" t="s">
        <v>198</v>
      </c>
      <c r="D1359" s="397" t="s">
        <v>4233</v>
      </c>
      <c r="E1359" s="56" t="s">
        <v>1893</v>
      </c>
      <c r="F1359" s="56" t="s">
        <v>900</v>
      </c>
      <c r="G1359" s="56">
        <v>42</v>
      </c>
      <c r="H1359" s="56">
        <v>0</v>
      </c>
      <c r="I1359" s="56" t="s">
        <v>6476</v>
      </c>
      <c r="J1359" s="56" t="s">
        <v>38</v>
      </c>
    </row>
    <row r="1360" spans="1:10" ht="12.75" customHeight="1" x14ac:dyDescent="0.3">
      <c r="A1360" s="397" t="s">
        <v>197</v>
      </c>
      <c r="B1360" s="423">
        <v>11</v>
      </c>
      <c r="C1360" s="397" t="s">
        <v>198</v>
      </c>
      <c r="D1360" s="397" t="s">
        <v>4234</v>
      </c>
      <c r="E1360" s="56" t="s">
        <v>1894</v>
      </c>
      <c r="F1360" s="56" t="s">
        <v>900</v>
      </c>
      <c r="G1360" s="56">
        <v>32</v>
      </c>
      <c r="H1360" s="56">
        <v>0</v>
      </c>
      <c r="I1360" s="56" t="s">
        <v>6476</v>
      </c>
      <c r="J1360" s="56" t="s">
        <v>38</v>
      </c>
    </row>
    <row r="1361" spans="1:10" ht="12.75" customHeight="1" x14ac:dyDescent="0.3">
      <c r="A1361" s="397" t="s">
        <v>197</v>
      </c>
      <c r="B1361" s="423">
        <v>12</v>
      </c>
      <c r="C1361" s="397" t="s">
        <v>198</v>
      </c>
      <c r="D1361" s="397" t="s">
        <v>4235</v>
      </c>
      <c r="E1361" s="56" t="s">
        <v>1895</v>
      </c>
      <c r="F1361" s="56" t="s">
        <v>900</v>
      </c>
      <c r="G1361" s="56">
        <v>32</v>
      </c>
      <c r="H1361" s="56">
        <v>0</v>
      </c>
      <c r="I1361" s="56" t="s">
        <v>6476</v>
      </c>
      <c r="J1361" s="56" t="s">
        <v>38</v>
      </c>
    </row>
    <row r="1362" spans="1:10" ht="12.75" customHeight="1" x14ac:dyDescent="0.3">
      <c r="A1362" s="397" t="s">
        <v>197</v>
      </c>
      <c r="B1362" s="423">
        <v>13</v>
      </c>
      <c r="C1362" s="397" t="s">
        <v>198</v>
      </c>
      <c r="D1362" s="397" t="s">
        <v>4236</v>
      </c>
      <c r="E1362" s="56" t="s">
        <v>1896</v>
      </c>
      <c r="F1362" s="56" t="s">
        <v>900</v>
      </c>
      <c r="G1362" s="56">
        <v>32</v>
      </c>
      <c r="H1362" s="56">
        <v>0</v>
      </c>
      <c r="I1362" s="56" t="s">
        <v>6476</v>
      </c>
      <c r="J1362" s="56" t="s">
        <v>38</v>
      </c>
    </row>
    <row r="1363" spans="1:10" ht="12.75" customHeight="1" x14ac:dyDescent="0.3">
      <c r="A1363" s="397" t="s">
        <v>197</v>
      </c>
      <c r="B1363" s="423">
        <v>14</v>
      </c>
      <c r="C1363" s="397" t="s">
        <v>198</v>
      </c>
      <c r="D1363" s="397" t="s">
        <v>4237</v>
      </c>
      <c r="E1363" s="56" t="s">
        <v>1897</v>
      </c>
      <c r="F1363" s="56" t="s">
        <v>900</v>
      </c>
      <c r="G1363" s="56">
        <v>51</v>
      </c>
      <c r="H1363" s="56">
        <v>0</v>
      </c>
      <c r="I1363" s="56" t="s">
        <v>6476</v>
      </c>
      <c r="J1363" s="56" t="s">
        <v>38</v>
      </c>
    </row>
    <row r="1364" spans="1:10" ht="12.75" customHeight="1" x14ac:dyDescent="0.3">
      <c r="A1364" s="397" t="s">
        <v>197</v>
      </c>
      <c r="B1364" s="423">
        <v>15</v>
      </c>
      <c r="C1364" s="397" t="s">
        <v>198</v>
      </c>
      <c r="D1364" s="397" t="s">
        <v>4238</v>
      </c>
      <c r="E1364" s="56" t="s">
        <v>1898</v>
      </c>
      <c r="F1364" s="56" t="s">
        <v>900</v>
      </c>
      <c r="G1364" s="56">
        <v>51</v>
      </c>
      <c r="H1364" s="56">
        <v>0</v>
      </c>
      <c r="I1364" s="56" t="s">
        <v>6476</v>
      </c>
      <c r="J1364" s="56" t="s">
        <v>38</v>
      </c>
    </row>
    <row r="1365" spans="1:10" ht="12.75" customHeight="1" x14ac:dyDescent="0.3">
      <c r="A1365" s="397" t="s">
        <v>197</v>
      </c>
      <c r="B1365" s="423">
        <v>16</v>
      </c>
      <c r="C1365" s="397" t="s">
        <v>198</v>
      </c>
      <c r="D1365" s="397" t="s">
        <v>4239</v>
      </c>
      <c r="E1365" s="56" t="s">
        <v>1899</v>
      </c>
      <c r="F1365" s="56" t="s">
        <v>900</v>
      </c>
      <c r="G1365" s="56">
        <v>42</v>
      </c>
      <c r="H1365" s="56">
        <v>0</v>
      </c>
      <c r="I1365" s="56" t="s">
        <v>6476</v>
      </c>
      <c r="J1365" s="56" t="s">
        <v>38</v>
      </c>
    </row>
    <row r="1366" spans="1:10" ht="12.75" customHeight="1" x14ac:dyDescent="0.3">
      <c r="A1366" s="397" t="s">
        <v>197</v>
      </c>
      <c r="B1366" s="423">
        <v>17</v>
      </c>
      <c r="C1366" s="397" t="s">
        <v>198</v>
      </c>
      <c r="D1366" s="397" t="s">
        <v>4240</v>
      </c>
      <c r="E1366" s="56" t="s">
        <v>1900</v>
      </c>
      <c r="F1366" s="56" t="s">
        <v>900</v>
      </c>
      <c r="G1366" s="56">
        <v>51</v>
      </c>
      <c r="H1366" s="56">
        <v>0</v>
      </c>
      <c r="I1366" s="56" t="s">
        <v>6476</v>
      </c>
      <c r="J1366" s="56" t="s">
        <v>38</v>
      </c>
    </row>
    <row r="1367" spans="1:10" ht="12.75" customHeight="1" x14ac:dyDescent="0.3">
      <c r="A1367" s="397" t="s">
        <v>197</v>
      </c>
      <c r="B1367" s="423">
        <v>18</v>
      </c>
      <c r="C1367" s="397" t="s">
        <v>198</v>
      </c>
      <c r="D1367" s="397" t="s">
        <v>4241</v>
      </c>
      <c r="E1367" s="56" t="s">
        <v>1901</v>
      </c>
      <c r="F1367" s="56" t="s">
        <v>900</v>
      </c>
      <c r="G1367" s="56">
        <v>51</v>
      </c>
      <c r="H1367" s="56">
        <v>0</v>
      </c>
      <c r="I1367" s="56" t="s">
        <v>6476</v>
      </c>
      <c r="J1367" s="56" t="s">
        <v>38</v>
      </c>
    </row>
    <row r="1368" spans="1:10" ht="12.75" customHeight="1" x14ac:dyDescent="0.3">
      <c r="A1368" s="397" t="s">
        <v>197</v>
      </c>
      <c r="B1368" s="423">
        <v>19</v>
      </c>
      <c r="C1368" s="397" t="s">
        <v>198</v>
      </c>
      <c r="D1368" s="397" t="s">
        <v>4242</v>
      </c>
      <c r="E1368" s="56" t="s">
        <v>1509</v>
      </c>
      <c r="F1368" s="56" t="s">
        <v>900</v>
      </c>
      <c r="G1368" s="56">
        <v>51</v>
      </c>
      <c r="H1368" s="56">
        <v>0</v>
      </c>
      <c r="I1368" s="56" t="s">
        <v>6476</v>
      </c>
      <c r="J1368" s="56" t="s">
        <v>38</v>
      </c>
    </row>
    <row r="1369" spans="1:10" ht="12.75" customHeight="1" x14ac:dyDescent="0.3">
      <c r="A1369" s="397" t="s">
        <v>197</v>
      </c>
      <c r="B1369" s="423">
        <v>20</v>
      </c>
      <c r="C1369" s="397" t="s">
        <v>198</v>
      </c>
      <c r="D1369" s="397" t="s">
        <v>4243</v>
      </c>
      <c r="E1369" s="56" t="s">
        <v>1902</v>
      </c>
      <c r="F1369" s="56" t="s">
        <v>900</v>
      </c>
      <c r="G1369" s="56">
        <v>51</v>
      </c>
      <c r="H1369" s="56">
        <v>0</v>
      </c>
      <c r="I1369" s="56" t="s">
        <v>6476</v>
      </c>
      <c r="J1369" s="56" t="s">
        <v>38</v>
      </c>
    </row>
    <row r="1370" spans="1:10" ht="12.75" customHeight="1" x14ac:dyDescent="0.3">
      <c r="A1370" s="397" t="s">
        <v>197</v>
      </c>
      <c r="B1370" s="423">
        <v>21</v>
      </c>
      <c r="C1370" s="397" t="s">
        <v>198</v>
      </c>
      <c r="D1370" s="397" t="s">
        <v>4244</v>
      </c>
      <c r="E1370" s="56" t="s">
        <v>1903</v>
      </c>
      <c r="F1370" s="56" t="s">
        <v>900</v>
      </c>
      <c r="G1370" s="56">
        <v>42</v>
      </c>
      <c r="H1370" s="56">
        <v>0</v>
      </c>
      <c r="I1370" s="56" t="s">
        <v>6476</v>
      </c>
      <c r="J1370" s="56" t="s">
        <v>38</v>
      </c>
    </row>
    <row r="1371" spans="1:10" ht="12.75" customHeight="1" x14ac:dyDescent="0.3">
      <c r="A1371" s="397" t="s">
        <v>197</v>
      </c>
      <c r="B1371" s="423">
        <v>22</v>
      </c>
      <c r="C1371" s="397" t="s">
        <v>198</v>
      </c>
      <c r="D1371" s="397" t="s">
        <v>4245</v>
      </c>
      <c r="E1371" s="56" t="s">
        <v>1904</v>
      </c>
      <c r="F1371" s="56" t="s">
        <v>900</v>
      </c>
      <c r="G1371" s="56">
        <v>51</v>
      </c>
      <c r="H1371" s="56">
        <v>0</v>
      </c>
      <c r="I1371" s="56" t="s">
        <v>6476</v>
      </c>
      <c r="J1371" s="56" t="s">
        <v>38</v>
      </c>
    </row>
    <row r="1372" spans="1:10" ht="12.75" customHeight="1" x14ac:dyDescent="0.3">
      <c r="A1372" s="397" t="s">
        <v>197</v>
      </c>
      <c r="B1372" s="423">
        <v>23</v>
      </c>
      <c r="C1372" s="397" t="s">
        <v>198</v>
      </c>
      <c r="D1372" s="397" t="s">
        <v>4246</v>
      </c>
      <c r="E1372" s="56" t="s">
        <v>1905</v>
      </c>
      <c r="F1372" s="56" t="s">
        <v>900</v>
      </c>
      <c r="G1372" s="56">
        <v>42</v>
      </c>
      <c r="H1372" s="56">
        <v>0</v>
      </c>
      <c r="I1372" s="56" t="s">
        <v>6476</v>
      </c>
      <c r="J1372" s="56" t="s">
        <v>38</v>
      </c>
    </row>
    <row r="1373" spans="1:10" ht="12.75" customHeight="1" x14ac:dyDescent="0.3">
      <c r="A1373" s="397" t="s">
        <v>197</v>
      </c>
      <c r="B1373" s="423">
        <v>24</v>
      </c>
      <c r="C1373" s="397" t="s">
        <v>198</v>
      </c>
      <c r="D1373" s="397" t="s">
        <v>4247</v>
      </c>
      <c r="E1373" s="56" t="s">
        <v>1906</v>
      </c>
      <c r="F1373" s="56" t="s">
        <v>900</v>
      </c>
      <c r="G1373" s="56">
        <v>32</v>
      </c>
      <c r="H1373" s="56">
        <v>0</v>
      </c>
      <c r="I1373" s="56" t="s">
        <v>6476</v>
      </c>
      <c r="J1373" s="56" t="s">
        <v>38</v>
      </c>
    </row>
    <row r="1374" spans="1:10" ht="12.75" customHeight="1" x14ac:dyDescent="0.3">
      <c r="A1374" s="397" t="s">
        <v>197</v>
      </c>
      <c r="B1374" s="423">
        <v>25</v>
      </c>
      <c r="C1374" s="397" t="s">
        <v>198</v>
      </c>
      <c r="D1374" s="397" t="s">
        <v>4248</v>
      </c>
      <c r="E1374" s="56" t="s">
        <v>1907</v>
      </c>
      <c r="F1374" s="56" t="s">
        <v>900</v>
      </c>
      <c r="G1374" s="56">
        <v>41.4</v>
      </c>
      <c r="H1374" s="56">
        <v>0</v>
      </c>
      <c r="I1374" s="56" t="s">
        <v>6476</v>
      </c>
      <c r="J1374" s="56" t="s">
        <v>38</v>
      </c>
    </row>
    <row r="1375" spans="1:10" ht="12.75" customHeight="1" x14ac:dyDescent="0.3">
      <c r="A1375" s="397" t="s">
        <v>197</v>
      </c>
      <c r="B1375" s="423">
        <v>26</v>
      </c>
      <c r="C1375" s="397" t="s">
        <v>198</v>
      </c>
      <c r="D1375" s="397" t="s">
        <v>4249</v>
      </c>
      <c r="E1375" s="56" t="s">
        <v>1908</v>
      </c>
      <c r="F1375" s="56" t="s">
        <v>900</v>
      </c>
      <c r="G1375" s="56">
        <v>42</v>
      </c>
      <c r="H1375" s="56">
        <v>0</v>
      </c>
      <c r="I1375" s="56" t="s">
        <v>6476</v>
      </c>
      <c r="J1375" s="56" t="s">
        <v>38</v>
      </c>
    </row>
    <row r="1376" spans="1:10" ht="12.75" customHeight="1" x14ac:dyDescent="0.3">
      <c r="A1376" s="397" t="s">
        <v>197</v>
      </c>
      <c r="B1376" s="423">
        <v>27</v>
      </c>
      <c r="C1376" s="397" t="s">
        <v>198</v>
      </c>
      <c r="D1376" s="397" t="s">
        <v>4250</v>
      </c>
      <c r="E1376" s="56" t="s">
        <v>1909</v>
      </c>
      <c r="F1376" s="56" t="s">
        <v>900</v>
      </c>
      <c r="G1376" s="56">
        <v>42</v>
      </c>
      <c r="H1376" s="56">
        <v>0</v>
      </c>
      <c r="I1376" s="56" t="s">
        <v>6476</v>
      </c>
      <c r="J1376" s="56" t="s">
        <v>38</v>
      </c>
    </row>
    <row r="1377" spans="1:10" ht="12.75" customHeight="1" x14ac:dyDescent="0.3">
      <c r="A1377" s="397" t="s">
        <v>197</v>
      </c>
      <c r="B1377" s="423">
        <v>28</v>
      </c>
      <c r="C1377" s="397" t="s">
        <v>198</v>
      </c>
      <c r="D1377" s="397" t="s">
        <v>4251</v>
      </c>
      <c r="E1377" s="56" t="s">
        <v>1910</v>
      </c>
      <c r="F1377" s="56" t="s">
        <v>900</v>
      </c>
      <c r="G1377" s="56">
        <v>51</v>
      </c>
      <c r="H1377" s="56">
        <v>0</v>
      </c>
      <c r="I1377" s="56" t="s">
        <v>6476</v>
      </c>
      <c r="J1377" s="56" t="s">
        <v>38</v>
      </c>
    </row>
    <row r="1378" spans="1:10" ht="12.75" customHeight="1" x14ac:dyDescent="0.3">
      <c r="A1378" s="397" t="s">
        <v>197</v>
      </c>
      <c r="B1378" s="423">
        <v>29</v>
      </c>
      <c r="C1378" s="397" t="s">
        <v>198</v>
      </c>
      <c r="D1378" s="397" t="s">
        <v>4252</v>
      </c>
      <c r="E1378" s="56" t="s">
        <v>902</v>
      </c>
      <c r="F1378" s="56" t="s">
        <v>901</v>
      </c>
      <c r="G1378" s="56">
        <v>15</v>
      </c>
      <c r="H1378" s="56">
        <v>0</v>
      </c>
      <c r="I1378" s="56" t="s">
        <v>6476</v>
      </c>
      <c r="J1378" s="56" t="s">
        <v>38</v>
      </c>
    </row>
    <row r="1379" spans="1:10" ht="12.75" customHeight="1" x14ac:dyDescent="0.3">
      <c r="A1379" s="397" t="s">
        <v>197</v>
      </c>
      <c r="B1379" s="423">
        <v>30</v>
      </c>
      <c r="C1379" s="397" t="s">
        <v>198</v>
      </c>
      <c r="D1379" s="397" t="s">
        <v>4253</v>
      </c>
      <c r="E1379" s="56" t="s">
        <v>903</v>
      </c>
      <c r="F1379" s="56" t="s">
        <v>901</v>
      </c>
      <c r="G1379" s="56">
        <v>15</v>
      </c>
      <c r="H1379" s="56">
        <v>0</v>
      </c>
      <c r="I1379" s="56" t="s">
        <v>6476</v>
      </c>
      <c r="J1379" s="56" t="s">
        <v>38</v>
      </c>
    </row>
    <row r="1380" spans="1:10" ht="12.75" customHeight="1" x14ac:dyDescent="0.3">
      <c r="A1380" s="397" t="s">
        <v>197</v>
      </c>
      <c r="B1380" s="423">
        <v>31</v>
      </c>
      <c r="C1380" s="397" t="s">
        <v>198</v>
      </c>
      <c r="D1380" s="397" t="s">
        <v>4254</v>
      </c>
      <c r="E1380" s="56" t="s">
        <v>1611</v>
      </c>
      <c r="F1380" s="56" t="s">
        <v>901</v>
      </c>
      <c r="G1380" s="56">
        <v>15</v>
      </c>
      <c r="H1380" s="56">
        <v>0</v>
      </c>
      <c r="I1380" s="56" t="s">
        <v>6476</v>
      </c>
      <c r="J1380" s="56" t="s">
        <v>38</v>
      </c>
    </row>
    <row r="1381" spans="1:10" ht="12.75" customHeight="1" x14ac:dyDescent="0.3">
      <c r="A1381" s="397" t="s">
        <v>193</v>
      </c>
      <c r="B1381" s="423">
        <v>1</v>
      </c>
      <c r="C1381" s="397" t="s">
        <v>720</v>
      </c>
      <c r="D1381" s="397" t="s">
        <v>4162</v>
      </c>
      <c r="E1381" s="56" t="s">
        <v>2057</v>
      </c>
      <c r="F1381" s="56" t="s">
        <v>900</v>
      </c>
      <c r="G1381" s="56">
        <v>35</v>
      </c>
      <c r="H1381" s="56">
        <v>0</v>
      </c>
      <c r="I1381" s="56" t="s">
        <v>811</v>
      </c>
      <c r="J1381" s="56" t="s">
        <v>38</v>
      </c>
    </row>
    <row r="1382" spans="1:10" ht="12.75" customHeight="1" x14ac:dyDescent="0.3">
      <c r="A1382" s="397" t="s">
        <v>193</v>
      </c>
      <c r="B1382" s="423">
        <v>2</v>
      </c>
      <c r="C1382" s="397" t="s">
        <v>720</v>
      </c>
      <c r="D1382" s="397" t="s">
        <v>4163</v>
      </c>
      <c r="E1382" s="56" t="s">
        <v>7005</v>
      </c>
      <c r="F1382" s="56" t="s">
        <v>900</v>
      </c>
      <c r="G1382" s="56">
        <v>21</v>
      </c>
      <c r="H1382" s="56">
        <v>0</v>
      </c>
      <c r="I1382" s="56" t="s">
        <v>811</v>
      </c>
      <c r="J1382" s="56" t="s">
        <v>38</v>
      </c>
    </row>
    <row r="1383" spans="1:10" ht="12.75" customHeight="1" x14ac:dyDescent="0.3">
      <c r="A1383" s="397" t="s">
        <v>193</v>
      </c>
      <c r="B1383" s="423">
        <v>3</v>
      </c>
      <c r="C1383" s="397" t="s">
        <v>720</v>
      </c>
      <c r="D1383" s="397" t="s">
        <v>4164</v>
      </c>
      <c r="E1383" s="56" t="s">
        <v>2058</v>
      </c>
      <c r="F1383" s="56" t="s">
        <v>900</v>
      </c>
      <c r="G1383" s="56">
        <v>21</v>
      </c>
      <c r="H1383" s="56">
        <v>0</v>
      </c>
      <c r="I1383" s="56" t="s">
        <v>811</v>
      </c>
      <c r="J1383" s="56" t="s">
        <v>38</v>
      </c>
    </row>
    <row r="1384" spans="1:10" ht="12.75" customHeight="1" x14ac:dyDescent="0.3">
      <c r="A1384" s="397" t="s">
        <v>193</v>
      </c>
      <c r="B1384" s="423">
        <v>4</v>
      </c>
      <c r="C1384" s="397" t="s">
        <v>720</v>
      </c>
      <c r="D1384" s="397" t="s">
        <v>4165</v>
      </c>
      <c r="E1384" s="56" t="s">
        <v>2059</v>
      </c>
      <c r="F1384" s="56" t="s">
        <v>900</v>
      </c>
      <c r="G1384" s="56">
        <v>35</v>
      </c>
      <c r="H1384" s="56">
        <v>0</v>
      </c>
      <c r="I1384" s="56" t="s">
        <v>811</v>
      </c>
      <c r="J1384" s="56" t="s">
        <v>38</v>
      </c>
    </row>
    <row r="1385" spans="1:10" ht="12.75" customHeight="1" x14ac:dyDescent="0.3">
      <c r="A1385" s="397" t="s">
        <v>193</v>
      </c>
      <c r="B1385" s="423">
        <v>5</v>
      </c>
      <c r="C1385" s="397" t="s">
        <v>720</v>
      </c>
      <c r="D1385" s="397" t="s">
        <v>4166</v>
      </c>
      <c r="E1385" s="56" t="s">
        <v>2060</v>
      </c>
      <c r="F1385" s="56" t="s">
        <v>900</v>
      </c>
      <c r="G1385" s="56">
        <v>21</v>
      </c>
      <c r="H1385" s="56">
        <v>0</v>
      </c>
      <c r="I1385" s="56" t="s">
        <v>811</v>
      </c>
      <c r="J1385" s="56" t="s">
        <v>38</v>
      </c>
    </row>
    <row r="1386" spans="1:10" ht="12.75" customHeight="1" x14ac:dyDescent="0.3">
      <c r="A1386" s="397" t="s">
        <v>193</v>
      </c>
      <c r="B1386" s="423">
        <v>6</v>
      </c>
      <c r="C1386" s="397" t="s">
        <v>720</v>
      </c>
      <c r="D1386" s="397" t="s">
        <v>4167</v>
      </c>
      <c r="E1386" s="56" t="s">
        <v>2061</v>
      </c>
      <c r="F1386" s="56" t="s">
        <v>900</v>
      </c>
      <c r="G1386" s="56">
        <v>21</v>
      </c>
      <c r="H1386" s="56">
        <v>0</v>
      </c>
      <c r="I1386" s="56" t="s">
        <v>811</v>
      </c>
      <c r="J1386" s="56" t="s">
        <v>38</v>
      </c>
    </row>
    <row r="1387" spans="1:10" ht="12.75" customHeight="1" x14ac:dyDescent="0.3">
      <c r="A1387" s="397" t="s">
        <v>193</v>
      </c>
      <c r="B1387" s="423">
        <v>7</v>
      </c>
      <c r="C1387" s="397" t="s">
        <v>720</v>
      </c>
      <c r="D1387" s="397" t="s">
        <v>4168</v>
      </c>
      <c r="E1387" s="56" t="s">
        <v>2062</v>
      </c>
      <c r="F1387" s="56" t="s">
        <v>900</v>
      </c>
      <c r="G1387" s="56">
        <v>35</v>
      </c>
      <c r="H1387" s="56">
        <v>0</v>
      </c>
      <c r="I1387" s="56" t="s">
        <v>811</v>
      </c>
      <c r="J1387" s="56" t="s">
        <v>38</v>
      </c>
    </row>
    <row r="1388" spans="1:10" ht="12.75" customHeight="1" x14ac:dyDescent="0.3">
      <c r="A1388" s="397" t="s">
        <v>193</v>
      </c>
      <c r="B1388" s="423">
        <v>8</v>
      </c>
      <c r="C1388" s="397" t="s">
        <v>720</v>
      </c>
      <c r="D1388" s="397" t="s">
        <v>4169</v>
      </c>
      <c r="E1388" s="56" t="s">
        <v>7006</v>
      </c>
      <c r="F1388" s="56" t="s">
        <v>900</v>
      </c>
      <c r="G1388" s="56">
        <v>21</v>
      </c>
      <c r="H1388" s="56">
        <v>0</v>
      </c>
      <c r="I1388" s="56" t="s">
        <v>811</v>
      </c>
      <c r="J1388" s="56" t="s">
        <v>38</v>
      </c>
    </row>
    <row r="1389" spans="1:10" ht="12.75" customHeight="1" x14ac:dyDescent="0.3">
      <c r="A1389" s="397" t="s">
        <v>193</v>
      </c>
      <c r="B1389" s="423">
        <v>9</v>
      </c>
      <c r="C1389" s="397" t="s">
        <v>720</v>
      </c>
      <c r="D1389" s="397" t="s">
        <v>4170</v>
      </c>
      <c r="E1389" s="56" t="s">
        <v>2063</v>
      </c>
      <c r="F1389" s="56" t="s">
        <v>900</v>
      </c>
      <c r="G1389" s="56">
        <v>21</v>
      </c>
      <c r="H1389" s="56">
        <v>0</v>
      </c>
      <c r="I1389" s="56" t="s">
        <v>811</v>
      </c>
      <c r="J1389" s="56" t="s">
        <v>38</v>
      </c>
    </row>
    <row r="1390" spans="1:10" ht="12.75" customHeight="1" x14ac:dyDescent="0.3">
      <c r="A1390" s="397" t="s">
        <v>193</v>
      </c>
      <c r="B1390" s="423">
        <v>10</v>
      </c>
      <c r="C1390" s="397" t="s">
        <v>720</v>
      </c>
      <c r="D1390" s="397" t="s">
        <v>4171</v>
      </c>
      <c r="E1390" s="56" t="s">
        <v>2395</v>
      </c>
      <c r="F1390" s="56" t="s">
        <v>900</v>
      </c>
      <c r="G1390" s="56">
        <v>35</v>
      </c>
      <c r="H1390" s="56">
        <v>0</v>
      </c>
      <c r="I1390" s="56" t="s">
        <v>811</v>
      </c>
      <c r="J1390" s="56" t="s">
        <v>38</v>
      </c>
    </row>
    <row r="1391" spans="1:10" ht="12.75" customHeight="1" x14ac:dyDescent="0.3">
      <c r="A1391" s="397" t="s">
        <v>193</v>
      </c>
      <c r="B1391" s="423">
        <v>11</v>
      </c>
      <c r="C1391" s="397" t="s">
        <v>720</v>
      </c>
      <c r="D1391" s="397" t="s">
        <v>4172</v>
      </c>
      <c r="E1391" s="56" t="s">
        <v>2064</v>
      </c>
      <c r="F1391" s="56" t="s">
        <v>900</v>
      </c>
      <c r="G1391" s="56">
        <v>35</v>
      </c>
      <c r="H1391" s="56">
        <v>0</v>
      </c>
      <c r="I1391" s="56" t="s">
        <v>811</v>
      </c>
      <c r="J1391" s="56" t="s">
        <v>38</v>
      </c>
    </row>
    <row r="1392" spans="1:10" ht="12.75" customHeight="1" x14ac:dyDescent="0.3">
      <c r="A1392" s="397" t="s">
        <v>193</v>
      </c>
      <c r="B1392" s="423">
        <v>12</v>
      </c>
      <c r="C1392" s="397" t="s">
        <v>720</v>
      </c>
      <c r="D1392" s="397" t="s">
        <v>4173</v>
      </c>
      <c r="E1392" s="56" t="s">
        <v>1232</v>
      </c>
      <c r="F1392" s="56" t="s">
        <v>900</v>
      </c>
      <c r="G1392" s="56">
        <v>35</v>
      </c>
      <c r="H1392" s="56">
        <v>0</v>
      </c>
      <c r="I1392" s="56" t="s">
        <v>811</v>
      </c>
      <c r="J1392" s="56" t="s">
        <v>38</v>
      </c>
    </row>
    <row r="1393" spans="1:10" ht="12.75" customHeight="1" x14ac:dyDescent="0.3">
      <c r="A1393" s="397" t="s">
        <v>193</v>
      </c>
      <c r="B1393" s="423">
        <v>13</v>
      </c>
      <c r="C1393" s="397" t="s">
        <v>720</v>
      </c>
      <c r="D1393" s="397" t="s">
        <v>4174</v>
      </c>
      <c r="E1393" s="56" t="s">
        <v>1978</v>
      </c>
      <c r="F1393" s="56" t="s">
        <v>901</v>
      </c>
      <c r="G1393" s="56">
        <v>28</v>
      </c>
      <c r="H1393" s="56">
        <v>0</v>
      </c>
      <c r="I1393" s="56" t="s">
        <v>811</v>
      </c>
      <c r="J1393" s="56" t="s">
        <v>38</v>
      </c>
    </row>
    <row r="1394" spans="1:10" ht="12.75" customHeight="1" x14ac:dyDescent="0.3">
      <c r="A1394" s="397" t="s">
        <v>193</v>
      </c>
      <c r="B1394" s="423">
        <v>14</v>
      </c>
      <c r="C1394" s="397" t="s">
        <v>720</v>
      </c>
      <c r="D1394" s="397" t="s">
        <v>4175</v>
      </c>
      <c r="E1394" s="56" t="s">
        <v>2012</v>
      </c>
      <c r="F1394" s="56" t="s">
        <v>901</v>
      </c>
      <c r="G1394" s="56">
        <v>28</v>
      </c>
      <c r="H1394" s="56">
        <v>0</v>
      </c>
      <c r="I1394" s="56" t="s">
        <v>811</v>
      </c>
      <c r="J1394" s="56" t="s">
        <v>38</v>
      </c>
    </row>
    <row r="1395" spans="1:10" ht="12.75" customHeight="1" x14ac:dyDescent="0.3">
      <c r="A1395" s="397" t="s">
        <v>244</v>
      </c>
      <c r="B1395" s="423">
        <v>1</v>
      </c>
      <c r="C1395" s="397" t="s">
        <v>107</v>
      </c>
      <c r="D1395" s="397" t="s">
        <v>3675</v>
      </c>
      <c r="E1395" s="56" t="s">
        <v>976</v>
      </c>
      <c r="F1395" s="56" t="s">
        <v>900</v>
      </c>
      <c r="G1395" s="56">
        <v>43.5</v>
      </c>
      <c r="H1395" s="56">
        <v>0</v>
      </c>
      <c r="I1395" s="56" t="s">
        <v>811</v>
      </c>
      <c r="J1395" s="56" t="s">
        <v>38</v>
      </c>
    </row>
    <row r="1396" spans="1:10" ht="12.75" customHeight="1" x14ac:dyDescent="0.3">
      <c r="A1396" s="397" t="s">
        <v>244</v>
      </c>
      <c r="B1396" s="423">
        <v>2</v>
      </c>
      <c r="C1396" s="397" t="s">
        <v>107</v>
      </c>
      <c r="D1396" s="397" t="s">
        <v>3676</v>
      </c>
      <c r="E1396" s="56" t="s">
        <v>984</v>
      </c>
      <c r="F1396" s="56" t="s">
        <v>900</v>
      </c>
      <c r="G1396" s="56">
        <v>58</v>
      </c>
      <c r="H1396" s="56">
        <v>36.5</v>
      </c>
      <c r="I1396" s="56" t="s">
        <v>811</v>
      </c>
      <c r="J1396" s="56" t="s">
        <v>38</v>
      </c>
    </row>
    <row r="1397" spans="1:10" ht="12.75" customHeight="1" x14ac:dyDescent="0.3">
      <c r="A1397" s="397" t="s">
        <v>244</v>
      </c>
      <c r="B1397" s="423">
        <v>3</v>
      </c>
      <c r="C1397" s="397" t="s">
        <v>107</v>
      </c>
      <c r="D1397" s="397" t="s">
        <v>3677</v>
      </c>
      <c r="E1397" s="56" t="s">
        <v>972</v>
      </c>
      <c r="F1397" s="56" t="s">
        <v>900</v>
      </c>
      <c r="G1397" s="56">
        <v>21.5</v>
      </c>
      <c r="H1397" s="56">
        <v>0</v>
      </c>
      <c r="I1397" s="56" t="s">
        <v>811</v>
      </c>
      <c r="J1397" s="56" t="s">
        <v>38</v>
      </c>
    </row>
    <row r="1398" spans="1:10" ht="12.75" customHeight="1" x14ac:dyDescent="0.3">
      <c r="A1398" s="397" t="s">
        <v>244</v>
      </c>
      <c r="B1398" s="423">
        <v>4</v>
      </c>
      <c r="C1398" s="397" t="s">
        <v>107</v>
      </c>
      <c r="D1398" s="397" t="s">
        <v>3678</v>
      </c>
      <c r="E1398" s="56" t="s">
        <v>926</v>
      </c>
      <c r="F1398" s="56" t="s">
        <v>900</v>
      </c>
      <c r="G1398" s="56">
        <v>52</v>
      </c>
      <c r="H1398" s="56">
        <v>0</v>
      </c>
      <c r="I1398" s="56" t="s">
        <v>811</v>
      </c>
      <c r="J1398" s="56" t="s">
        <v>38</v>
      </c>
    </row>
    <row r="1399" spans="1:10" ht="12.75" customHeight="1" x14ac:dyDescent="0.3">
      <c r="A1399" s="397" t="s">
        <v>244</v>
      </c>
      <c r="B1399" s="423">
        <v>5</v>
      </c>
      <c r="C1399" s="397" t="s">
        <v>107</v>
      </c>
      <c r="D1399" s="397" t="s">
        <v>3679</v>
      </c>
      <c r="E1399" s="56" t="s">
        <v>981</v>
      </c>
      <c r="F1399" s="56" t="s">
        <v>900</v>
      </c>
      <c r="G1399" s="56">
        <v>42</v>
      </c>
      <c r="H1399" s="56">
        <v>0</v>
      </c>
      <c r="I1399" s="56" t="s">
        <v>811</v>
      </c>
      <c r="J1399" s="56" t="s">
        <v>38</v>
      </c>
    </row>
    <row r="1400" spans="1:10" ht="12.75" customHeight="1" x14ac:dyDescent="0.3">
      <c r="A1400" s="397" t="s">
        <v>244</v>
      </c>
      <c r="B1400" s="423">
        <v>6</v>
      </c>
      <c r="C1400" s="397" t="s">
        <v>107</v>
      </c>
      <c r="D1400" s="397" t="s">
        <v>3680</v>
      </c>
      <c r="E1400" s="56" t="s">
        <v>974</v>
      </c>
      <c r="F1400" s="56" t="s">
        <v>900</v>
      </c>
      <c r="G1400" s="56">
        <v>21.5</v>
      </c>
      <c r="H1400" s="56">
        <v>0</v>
      </c>
      <c r="I1400" s="56" t="s">
        <v>811</v>
      </c>
      <c r="J1400" s="56" t="s">
        <v>38</v>
      </c>
    </row>
    <row r="1401" spans="1:10" ht="12.75" customHeight="1" x14ac:dyDescent="0.3">
      <c r="A1401" s="397" t="s">
        <v>244</v>
      </c>
      <c r="B1401" s="423">
        <v>7</v>
      </c>
      <c r="C1401" s="397" t="s">
        <v>107</v>
      </c>
      <c r="D1401" s="397" t="s">
        <v>3681</v>
      </c>
      <c r="E1401" s="56" t="s">
        <v>983</v>
      </c>
      <c r="F1401" s="56" t="s">
        <v>900</v>
      </c>
      <c r="G1401" s="56">
        <v>28.5</v>
      </c>
      <c r="H1401" s="56">
        <v>0</v>
      </c>
      <c r="I1401" s="56" t="s">
        <v>811</v>
      </c>
      <c r="J1401" s="56" t="s">
        <v>38</v>
      </c>
    </row>
    <row r="1402" spans="1:10" ht="12.75" customHeight="1" x14ac:dyDescent="0.3">
      <c r="A1402" s="397" t="s">
        <v>244</v>
      </c>
      <c r="B1402" s="423">
        <v>8</v>
      </c>
      <c r="C1402" s="397" t="s">
        <v>107</v>
      </c>
      <c r="D1402" s="397" t="s">
        <v>3682</v>
      </c>
      <c r="E1402" s="56" t="s">
        <v>980</v>
      </c>
      <c r="F1402" s="56" t="s">
        <v>900</v>
      </c>
      <c r="G1402" s="56">
        <v>51.5</v>
      </c>
      <c r="H1402" s="56">
        <v>0</v>
      </c>
      <c r="I1402" s="56" t="s">
        <v>811</v>
      </c>
      <c r="J1402" s="56" t="s">
        <v>38</v>
      </c>
    </row>
    <row r="1403" spans="1:10" ht="12.75" customHeight="1" x14ac:dyDescent="0.3">
      <c r="A1403" s="397" t="s">
        <v>244</v>
      </c>
      <c r="B1403" s="423">
        <v>9</v>
      </c>
      <c r="C1403" s="397" t="s">
        <v>107</v>
      </c>
      <c r="D1403" s="397" t="s">
        <v>3683</v>
      </c>
      <c r="E1403" s="56" t="s">
        <v>982</v>
      </c>
      <c r="F1403" s="56" t="s">
        <v>900</v>
      </c>
      <c r="G1403" s="56">
        <v>43.5</v>
      </c>
      <c r="H1403" s="56">
        <v>0</v>
      </c>
      <c r="I1403" s="56" t="s">
        <v>811</v>
      </c>
      <c r="J1403" s="56" t="s">
        <v>38</v>
      </c>
    </row>
    <row r="1404" spans="1:10" ht="12.75" customHeight="1" x14ac:dyDescent="0.3">
      <c r="A1404" s="397" t="s">
        <v>244</v>
      </c>
      <c r="B1404" s="423">
        <v>10</v>
      </c>
      <c r="C1404" s="397" t="s">
        <v>107</v>
      </c>
      <c r="D1404" s="397" t="s">
        <v>3684</v>
      </c>
      <c r="E1404" s="56" t="s">
        <v>978</v>
      </c>
      <c r="F1404" s="56" t="s">
        <v>900</v>
      </c>
      <c r="G1404" s="56">
        <v>42</v>
      </c>
      <c r="H1404" s="56">
        <v>0</v>
      </c>
      <c r="I1404" s="56" t="s">
        <v>811</v>
      </c>
      <c r="J1404" s="56" t="s">
        <v>38</v>
      </c>
    </row>
    <row r="1405" spans="1:10" ht="12.75" customHeight="1" x14ac:dyDescent="0.3">
      <c r="A1405" s="397" t="s">
        <v>244</v>
      </c>
      <c r="B1405" s="423">
        <v>11</v>
      </c>
      <c r="C1405" s="397" t="s">
        <v>107</v>
      </c>
      <c r="D1405" s="397" t="s">
        <v>3685</v>
      </c>
      <c r="E1405" s="56" t="s">
        <v>973</v>
      </c>
      <c r="F1405" s="56" t="s">
        <v>900</v>
      </c>
      <c r="G1405" s="56">
        <v>27.5</v>
      </c>
      <c r="H1405" s="56">
        <v>0</v>
      </c>
      <c r="I1405" s="56" t="s">
        <v>811</v>
      </c>
      <c r="J1405" s="56" t="s">
        <v>38</v>
      </c>
    </row>
    <row r="1406" spans="1:10" ht="12.75" customHeight="1" x14ac:dyDescent="0.3">
      <c r="A1406" s="397" t="s">
        <v>244</v>
      </c>
      <c r="B1406" s="423">
        <v>12</v>
      </c>
      <c r="C1406" s="397" t="s">
        <v>107</v>
      </c>
      <c r="D1406" s="397" t="s">
        <v>3686</v>
      </c>
      <c r="E1406" s="56" t="s">
        <v>975</v>
      </c>
      <c r="F1406" s="56" t="s">
        <v>900</v>
      </c>
      <c r="G1406" s="56">
        <v>27.5</v>
      </c>
      <c r="H1406" s="56">
        <v>0</v>
      </c>
      <c r="I1406" s="56" t="s">
        <v>811</v>
      </c>
      <c r="J1406" s="56" t="s">
        <v>38</v>
      </c>
    </row>
    <row r="1407" spans="1:10" ht="12.75" customHeight="1" x14ac:dyDescent="0.3">
      <c r="A1407" s="397" t="s">
        <v>244</v>
      </c>
      <c r="B1407" s="423">
        <v>13</v>
      </c>
      <c r="C1407" s="397" t="s">
        <v>107</v>
      </c>
      <c r="D1407" s="397" t="s">
        <v>3687</v>
      </c>
      <c r="E1407" s="56" t="s">
        <v>979</v>
      </c>
      <c r="F1407" s="56" t="s">
        <v>900</v>
      </c>
      <c r="G1407" s="56">
        <v>27.5</v>
      </c>
      <c r="H1407" s="56">
        <v>0</v>
      </c>
      <c r="I1407" s="56" t="s">
        <v>811</v>
      </c>
      <c r="J1407" s="56" t="s">
        <v>38</v>
      </c>
    </row>
    <row r="1408" spans="1:10" ht="12.75" customHeight="1" x14ac:dyDescent="0.3">
      <c r="A1408" s="397" t="s">
        <v>244</v>
      </c>
      <c r="B1408" s="423">
        <v>14</v>
      </c>
      <c r="C1408" s="397" t="s">
        <v>107</v>
      </c>
      <c r="D1408" s="397" t="s">
        <v>3688</v>
      </c>
      <c r="E1408" s="56" t="s">
        <v>977</v>
      </c>
      <c r="F1408" s="56" t="s">
        <v>900</v>
      </c>
      <c r="G1408" s="56">
        <v>42</v>
      </c>
      <c r="H1408" s="56">
        <v>0</v>
      </c>
      <c r="I1408" s="56" t="s">
        <v>811</v>
      </c>
      <c r="J1408" s="56" t="s">
        <v>38</v>
      </c>
    </row>
    <row r="1409" spans="1:10" ht="12.75" customHeight="1" x14ac:dyDescent="0.3">
      <c r="A1409" s="397" t="s">
        <v>368</v>
      </c>
      <c r="B1409" s="423">
        <v>1</v>
      </c>
      <c r="C1409" s="397" t="s">
        <v>369</v>
      </c>
      <c r="D1409" s="397" t="s">
        <v>5050</v>
      </c>
      <c r="E1409" s="56" t="s">
        <v>2301</v>
      </c>
      <c r="F1409" s="56" t="s">
        <v>900</v>
      </c>
      <c r="G1409" s="56">
        <v>43</v>
      </c>
      <c r="H1409" s="56">
        <v>0</v>
      </c>
      <c r="I1409" s="56" t="s">
        <v>6476</v>
      </c>
      <c r="J1409" s="56" t="s">
        <v>38</v>
      </c>
    </row>
    <row r="1410" spans="1:10" ht="12.75" customHeight="1" x14ac:dyDescent="0.3">
      <c r="A1410" s="397" t="s">
        <v>368</v>
      </c>
      <c r="B1410" s="423">
        <v>2</v>
      </c>
      <c r="C1410" s="397" t="s">
        <v>369</v>
      </c>
      <c r="D1410" s="397" t="s">
        <v>5051</v>
      </c>
      <c r="E1410" s="56" t="s">
        <v>2415</v>
      </c>
      <c r="F1410" s="56" t="s">
        <v>900</v>
      </c>
      <c r="G1410" s="56">
        <v>30</v>
      </c>
      <c r="H1410" s="56">
        <v>63.5</v>
      </c>
      <c r="I1410" s="56" t="s">
        <v>6476</v>
      </c>
      <c r="J1410" s="56" t="s">
        <v>38</v>
      </c>
    </row>
    <row r="1411" spans="1:10" ht="12.75" customHeight="1" x14ac:dyDescent="0.3">
      <c r="A1411" s="397" t="s">
        <v>368</v>
      </c>
      <c r="B1411" s="423">
        <v>3</v>
      </c>
      <c r="C1411" s="397" t="s">
        <v>369</v>
      </c>
      <c r="D1411" s="397" t="s">
        <v>5052</v>
      </c>
      <c r="E1411" s="56" t="s">
        <v>2314</v>
      </c>
      <c r="F1411" s="56" t="s">
        <v>900</v>
      </c>
      <c r="G1411" s="56">
        <v>45</v>
      </c>
      <c r="H1411" s="56">
        <v>0</v>
      </c>
      <c r="I1411" s="56" t="s">
        <v>6476</v>
      </c>
      <c r="J1411" s="56" t="s">
        <v>38</v>
      </c>
    </row>
    <row r="1412" spans="1:10" ht="12.75" customHeight="1" x14ac:dyDescent="0.3">
      <c r="A1412" s="397" t="s">
        <v>368</v>
      </c>
      <c r="B1412" s="423">
        <v>4</v>
      </c>
      <c r="C1412" s="397" t="s">
        <v>369</v>
      </c>
      <c r="D1412" s="397" t="s">
        <v>5053</v>
      </c>
      <c r="E1412" s="56" t="s">
        <v>2298</v>
      </c>
      <c r="F1412" s="56" t="s">
        <v>900</v>
      </c>
      <c r="G1412" s="56">
        <v>35</v>
      </c>
      <c r="H1412" s="56">
        <v>0</v>
      </c>
      <c r="I1412" s="56" t="s">
        <v>810</v>
      </c>
      <c r="J1412" s="56" t="s">
        <v>39</v>
      </c>
    </row>
    <row r="1413" spans="1:10" ht="12.75" customHeight="1" x14ac:dyDescent="0.3">
      <c r="A1413" s="397" t="s">
        <v>368</v>
      </c>
      <c r="B1413" s="423">
        <v>5</v>
      </c>
      <c r="C1413" s="397" t="s">
        <v>369</v>
      </c>
      <c r="D1413" s="397" t="s">
        <v>5054</v>
      </c>
      <c r="E1413" s="56" t="s">
        <v>2312</v>
      </c>
      <c r="F1413" s="56" t="s">
        <v>900</v>
      </c>
      <c r="G1413" s="56">
        <v>37</v>
      </c>
      <c r="H1413" s="56">
        <v>0</v>
      </c>
      <c r="I1413" s="56" t="s">
        <v>6476</v>
      </c>
      <c r="J1413" s="56" t="s">
        <v>38</v>
      </c>
    </row>
    <row r="1414" spans="1:10" ht="12.75" customHeight="1" x14ac:dyDescent="0.3">
      <c r="A1414" s="397" t="s">
        <v>368</v>
      </c>
      <c r="B1414" s="423">
        <v>6</v>
      </c>
      <c r="C1414" s="397" t="s">
        <v>369</v>
      </c>
      <c r="D1414" s="397" t="s">
        <v>5055</v>
      </c>
      <c r="E1414" s="56" t="s">
        <v>2313</v>
      </c>
      <c r="F1414" s="56" t="s">
        <v>900</v>
      </c>
      <c r="G1414" s="56">
        <v>33</v>
      </c>
      <c r="H1414" s="56">
        <v>0</v>
      </c>
      <c r="I1414" s="56" t="s">
        <v>6476</v>
      </c>
      <c r="J1414" s="56" t="s">
        <v>38</v>
      </c>
    </row>
    <row r="1415" spans="1:10" ht="12.75" customHeight="1" x14ac:dyDescent="0.3">
      <c r="A1415" s="397" t="s">
        <v>368</v>
      </c>
      <c r="B1415" s="423">
        <v>7</v>
      </c>
      <c r="C1415" s="397" t="s">
        <v>369</v>
      </c>
      <c r="D1415" s="397" t="s">
        <v>5056</v>
      </c>
      <c r="E1415" s="56" t="s">
        <v>2299</v>
      </c>
      <c r="F1415" s="56" t="s">
        <v>900</v>
      </c>
      <c r="G1415" s="56">
        <v>21</v>
      </c>
      <c r="H1415" s="56">
        <v>0</v>
      </c>
      <c r="I1415" s="56" t="s">
        <v>810</v>
      </c>
      <c r="J1415" s="56" t="s">
        <v>39</v>
      </c>
    </row>
    <row r="1416" spans="1:10" ht="12.75" customHeight="1" x14ac:dyDescent="0.3">
      <c r="A1416" s="397" t="s">
        <v>368</v>
      </c>
      <c r="B1416" s="423">
        <v>8</v>
      </c>
      <c r="C1416" s="397" t="s">
        <v>369</v>
      </c>
      <c r="D1416" s="397" t="s">
        <v>5057</v>
      </c>
      <c r="E1416" s="56" t="s">
        <v>2264</v>
      </c>
      <c r="F1416" s="56" t="s">
        <v>900</v>
      </c>
      <c r="G1416" s="56">
        <v>65</v>
      </c>
      <c r="H1416" s="56">
        <v>0</v>
      </c>
      <c r="I1416" s="56" t="s">
        <v>6476</v>
      </c>
      <c r="J1416" s="56" t="s">
        <v>38</v>
      </c>
    </row>
    <row r="1417" spans="1:10" ht="12.75" customHeight="1" x14ac:dyDescent="0.3">
      <c r="A1417" s="397" t="s">
        <v>368</v>
      </c>
      <c r="B1417" s="423">
        <v>9</v>
      </c>
      <c r="C1417" s="397" t="s">
        <v>369</v>
      </c>
      <c r="D1417" s="397" t="s">
        <v>5058</v>
      </c>
      <c r="E1417" s="56" t="s">
        <v>2300</v>
      </c>
      <c r="F1417" s="56" t="s">
        <v>900</v>
      </c>
      <c r="G1417" s="56">
        <v>45</v>
      </c>
      <c r="H1417" s="56">
        <v>0</v>
      </c>
      <c r="I1417" s="56" t="s">
        <v>6476</v>
      </c>
      <c r="J1417" s="56" t="s">
        <v>38</v>
      </c>
    </row>
    <row r="1418" spans="1:10" ht="12.75" customHeight="1" x14ac:dyDescent="0.3">
      <c r="A1418" s="397" t="s">
        <v>368</v>
      </c>
      <c r="B1418" s="423">
        <v>10</v>
      </c>
      <c r="C1418" s="397" t="s">
        <v>369</v>
      </c>
      <c r="D1418" s="397" t="s">
        <v>5059</v>
      </c>
      <c r="E1418" s="56" t="s">
        <v>2302</v>
      </c>
      <c r="F1418" s="56" t="s">
        <v>900</v>
      </c>
      <c r="G1418" s="56">
        <v>45</v>
      </c>
      <c r="H1418" s="56">
        <v>0</v>
      </c>
      <c r="I1418" s="56" t="s">
        <v>6476</v>
      </c>
      <c r="J1418" s="56" t="s">
        <v>38</v>
      </c>
    </row>
    <row r="1419" spans="1:10" ht="12.75" customHeight="1" x14ac:dyDescent="0.3">
      <c r="A1419" s="397" t="s">
        <v>368</v>
      </c>
      <c r="B1419" s="423">
        <v>11</v>
      </c>
      <c r="C1419" s="397" t="s">
        <v>369</v>
      </c>
      <c r="D1419" s="397" t="s">
        <v>5060</v>
      </c>
      <c r="E1419" s="56" t="s">
        <v>2303</v>
      </c>
      <c r="F1419" s="56" t="s">
        <v>900</v>
      </c>
      <c r="G1419" s="56">
        <v>23</v>
      </c>
      <c r="H1419" s="56">
        <v>0</v>
      </c>
      <c r="I1419" s="56" t="s">
        <v>810</v>
      </c>
      <c r="J1419" s="56" t="s">
        <v>39</v>
      </c>
    </row>
    <row r="1420" spans="1:10" ht="12.75" customHeight="1" x14ac:dyDescent="0.3">
      <c r="A1420" s="397" t="s">
        <v>368</v>
      </c>
      <c r="B1420" s="423">
        <v>12</v>
      </c>
      <c r="C1420" s="397" t="s">
        <v>369</v>
      </c>
      <c r="D1420" s="397" t="s">
        <v>5061</v>
      </c>
      <c r="E1420" s="56" t="s">
        <v>2311</v>
      </c>
      <c r="F1420" s="56" t="s">
        <v>900</v>
      </c>
      <c r="G1420" s="56">
        <v>44</v>
      </c>
      <c r="H1420" s="56">
        <v>21</v>
      </c>
      <c r="I1420" s="56" t="s">
        <v>6476</v>
      </c>
      <c r="J1420" s="56" t="s">
        <v>38</v>
      </c>
    </row>
    <row r="1421" spans="1:10" ht="12.75" customHeight="1" x14ac:dyDescent="0.3">
      <c r="A1421" s="397" t="s">
        <v>368</v>
      </c>
      <c r="B1421" s="423">
        <v>13</v>
      </c>
      <c r="C1421" s="397" t="s">
        <v>369</v>
      </c>
      <c r="D1421" s="397" t="s">
        <v>5062</v>
      </c>
      <c r="E1421" s="56" t="s">
        <v>2304</v>
      </c>
      <c r="F1421" s="56" t="s">
        <v>900</v>
      </c>
      <c r="G1421" s="56">
        <v>30</v>
      </c>
      <c r="H1421" s="56">
        <v>0</v>
      </c>
      <c r="I1421" s="56" t="s">
        <v>6476</v>
      </c>
      <c r="J1421" s="56" t="s">
        <v>38</v>
      </c>
    </row>
    <row r="1422" spans="1:10" ht="12.75" customHeight="1" x14ac:dyDescent="0.3">
      <c r="A1422" s="397" t="s">
        <v>368</v>
      </c>
      <c r="B1422" s="423">
        <v>14</v>
      </c>
      <c r="C1422" s="397" t="s">
        <v>369</v>
      </c>
      <c r="D1422" s="397" t="s">
        <v>5063</v>
      </c>
      <c r="E1422" s="56" t="s">
        <v>2416</v>
      </c>
      <c r="F1422" s="56" t="s">
        <v>900</v>
      </c>
      <c r="G1422" s="56">
        <v>30</v>
      </c>
      <c r="H1422" s="56">
        <v>60.5</v>
      </c>
      <c r="I1422" s="56" t="s">
        <v>6476</v>
      </c>
      <c r="J1422" s="56" t="s">
        <v>38</v>
      </c>
    </row>
    <row r="1423" spans="1:10" ht="12.75" customHeight="1" x14ac:dyDescent="0.3">
      <c r="A1423" s="397" t="s">
        <v>368</v>
      </c>
      <c r="B1423" s="423">
        <v>15</v>
      </c>
      <c r="C1423" s="397" t="s">
        <v>369</v>
      </c>
      <c r="D1423" s="397" t="s">
        <v>5064</v>
      </c>
      <c r="E1423" s="56" t="s">
        <v>2305</v>
      </c>
      <c r="F1423" s="56" t="s">
        <v>900</v>
      </c>
      <c r="G1423" s="56">
        <v>45</v>
      </c>
      <c r="H1423" s="56">
        <v>0</v>
      </c>
      <c r="I1423" s="56" t="s">
        <v>6476</v>
      </c>
      <c r="J1423" s="56" t="s">
        <v>38</v>
      </c>
    </row>
    <row r="1424" spans="1:10" ht="12.75" customHeight="1" x14ac:dyDescent="0.3">
      <c r="A1424" s="397" t="s">
        <v>368</v>
      </c>
      <c r="B1424" s="423">
        <v>16</v>
      </c>
      <c r="C1424" s="397" t="s">
        <v>369</v>
      </c>
      <c r="D1424" s="397" t="s">
        <v>5065</v>
      </c>
      <c r="E1424" s="56" t="s">
        <v>2306</v>
      </c>
      <c r="F1424" s="56" t="s">
        <v>900</v>
      </c>
      <c r="G1424" s="56">
        <v>15</v>
      </c>
      <c r="H1424" s="56">
        <v>0</v>
      </c>
      <c r="I1424" s="56" t="s">
        <v>810</v>
      </c>
      <c r="J1424" s="56" t="s">
        <v>39</v>
      </c>
    </row>
    <row r="1425" spans="1:10" ht="12.75" customHeight="1" x14ac:dyDescent="0.3">
      <c r="A1425" s="397" t="s">
        <v>368</v>
      </c>
      <c r="B1425" s="423">
        <v>17</v>
      </c>
      <c r="C1425" s="397" t="s">
        <v>369</v>
      </c>
      <c r="D1425" s="397" t="s">
        <v>5066</v>
      </c>
      <c r="E1425" s="56" t="s">
        <v>1721</v>
      </c>
      <c r="F1425" s="56" t="s">
        <v>900</v>
      </c>
      <c r="G1425" s="56">
        <v>33</v>
      </c>
      <c r="H1425" s="56">
        <v>0</v>
      </c>
      <c r="I1425" s="56" t="s">
        <v>6476</v>
      </c>
      <c r="J1425" s="56" t="s">
        <v>38</v>
      </c>
    </row>
    <row r="1426" spans="1:10" ht="12.75" customHeight="1" x14ac:dyDescent="0.3">
      <c r="A1426" s="397" t="s">
        <v>368</v>
      </c>
      <c r="B1426" s="423">
        <v>18</v>
      </c>
      <c r="C1426" s="397" t="s">
        <v>369</v>
      </c>
      <c r="D1426" s="397" t="s">
        <v>5067</v>
      </c>
      <c r="E1426" s="56" t="s">
        <v>2307</v>
      </c>
      <c r="F1426" s="56" t="s">
        <v>900</v>
      </c>
      <c r="G1426" s="56">
        <v>15</v>
      </c>
      <c r="H1426" s="56">
        <v>0</v>
      </c>
      <c r="I1426" s="56" t="s">
        <v>810</v>
      </c>
      <c r="J1426" s="56" t="s">
        <v>39</v>
      </c>
    </row>
    <row r="1427" spans="1:10" ht="12.75" customHeight="1" x14ac:dyDescent="0.3">
      <c r="A1427" s="397" t="s">
        <v>368</v>
      </c>
      <c r="B1427" s="423">
        <v>19</v>
      </c>
      <c r="C1427" s="397" t="s">
        <v>369</v>
      </c>
      <c r="D1427" s="397" t="s">
        <v>5068</v>
      </c>
      <c r="E1427" s="56" t="s">
        <v>2308</v>
      </c>
      <c r="F1427" s="56" t="s">
        <v>900</v>
      </c>
      <c r="G1427" s="56">
        <v>30</v>
      </c>
      <c r="H1427" s="56">
        <v>0</v>
      </c>
      <c r="I1427" s="56" t="s">
        <v>6476</v>
      </c>
      <c r="J1427" s="56" t="s">
        <v>38</v>
      </c>
    </row>
    <row r="1428" spans="1:10" ht="12.75" customHeight="1" x14ac:dyDescent="0.3">
      <c r="A1428" s="397" t="s">
        <v>368</v>
      </c>
      <c r="B1428" s="423">
        <v>20</v>
      </c>
      <c r="C1428" s="397" t="s">
        <v>369</v>
      </c>
      <c r="D1428" s="397" t="s">
        <v>5069</v>
      </c>
      <c r="E1428" s="56" t="s">
        <v>2309</v>
      </c>
      <c r="F1428" s="56" t="s">
        <v>900</v>
      </c>
      <c r="G1428" s="56">
        <v>45</v>
      </c>
      <c r="H1428" s="56">
        <v>0</v>
      </c>
      <c r="I1428" s="56" t="s">
        <v>6476</v>
      </c>
      <c r="J1428" s="56" t="s">
        <v>38</v>
      </c>
    </row>
    <row r="1429" spans="1:10" ht="12.75" customHeight="1" x14ac:dyDescent="0.3">
      <c r="A1429" s="397" t="s">
        <v>368</v>
      </c>
      <c r="B1429" s="423">
        <v>21</v>
      </c>
      <c r="C1429" s="397" t="s">
        <v>369</v>
      </c>
      <c r="D1429" s="397" t="s">
        <v>5070</v>
      </c>
      <c r="E1429" s="56" t="s">
        <v>2310</v>
      </c>
      <c r="F1429" s="56" t="s">
        <v>900</v>
      </c>
      <c r="G1429" s="56">
        <v>15</v>
      </c>
      <c r="H1429" s="56">
        <v>0</v>
      </c>
      <c r="I1429" s="56" t="s">
        <v>810</v>
      </c>
      <c r="J1429" s="56" t="s">
        <v>39</v>
      </c>
    </row>
    <row r="1430" spans="1:10" ht="12.75" customHeight="1" x14ac:dyDescent="0.3">
      <c r="A1430" s="397" t="s">
        <v>368</v>
      </c>
      <c r="B1430" s="423">
        <v>22</v>
      </c>
      <c r="C1430" s="397" t="s">
        <v>369</v>
      </c>
      <c r="D1430" s="397" t="s">
        <v>5071</v>
      </c>
      <c r="E1430" s="56" t="s">
        <v>2417</v>
      </c>
      <c r="F1430" s="56" t="s">
        <v>900</v>
      </c>
      <c r="G1430" s="56">
        <v>45</v>
      </c>
      <c r="H1430" s="56">
        <v>20</v>
      </c>
      <c r="I1430" s="56" t="s">
        <v>6476</v>
      </c>
      <c r="J1430" s="56" t="s">
        <v>38</v>
      </c>
    </row>
    <row r="1431" spans="1:10" ht="12.75" customHeight="1" x14ac:dyDescent="0.3">
      <c r="A1431" s="397" t="s">
        <v>190</v>
      </c>
      <c r="B1431" s="423">
        <v>1</v>
      </c>
      <c r="C1431" s="397" t="s">
        <v>719</v>
      </c>
      <c r="D1431" s="397" t="s">
        <v>4067</v>
      </c>
      <c r="E1431" s="56" t="s">
        <v>2149</v>
      </c>
      <c r="F1431" s="56" t="s">
        <v>900</v>
      </c>
      <c r="G1431" s="56">
        <v>49</v>
      </c>
      <c r="H1431" s="56">
        <v>0</v>
      </c>
      <c r="I1431" s="56" t="s">
        <v>6476</v>
      </c>
      <c r="J1431" s="56" t="s">
        <v>38</v>
      </c>
    </row>
    <row r="1432" spans="1:10" ht="12.75" customHeight="1" x14ac:dyDescent="0.3">
      <c r="A1432" s="397" t="s">
        <v>190</v>
      </c>
      <c r="B1432" s="423">
        <v>2</v>
      </c>
      <c r="C1432" s="397" t="s">
        <v>719</v>
      </c>
      <c r="D1432" s="397" t="s">
        <v>4068</v>
      </c>
      <c r="E1432" s="56" t="s">
        <v>2150</v>
      </c>
      <c r="F1432" s="56" t="s">
        <v>900</v>
      </c>
      <c r="G1432" s="56">
        <v>35</v>
      </c>
      <c r="H1432" s="56">
        <v>0</v>
      </c>
      <c r="I1432" s="56" t="s">
        <v>6476</v>
      </c>
      <c r="J1432" s="56" t="s">
        <v>38</v>
      </c>
    </row>
    <row r="1433" spans="1:10" ht="12.75" customHeight="1" x14ac:dyDescent="0.3">
      <c r="A1433" s="397" t="s">
        <v>190</v>
      </c>
      <c r="B1433" s="423">
        <v>3</v>
      </c>
      <c r="C1433" s="397" t="s">
        <v>719</v>
      </c>
      <c r="D1433" s="397" t="s">
        <v>4069</v>
      </c>
      <c r="E1433" s="56" t="s">
        <v>2151</v>
      </c>
      <c r="F1433" s="56" t="s">
        <v>900</v>
      </c>
      <c r="G1433" s="56">
        <v>35</v>
      </c>
      <c r="H1433" s="56">
        <v>0</v>
      </c>
      <c r="I1433" s="56" t="s">
        <v>6476</v>
      </c>
      <c r="J1433" s="56" t="s">
        <v>38</v>
      </c>
    </row>
    <row r="1434" spans="1:10" ht="12.75" customHeight="1" x14ac:dyDescent="0.3">
      <c r="A1434" s="397" t="s">
        <v>190</v>
      </c>
      <c r="B1434" s="423">
        <v>4</v>
      </c>
      <c r="C1434" s="397" t="s">
        <v>719</v>
      </c>
      <c r="D1434" s="397" t="s">
        <v>4070</v>
      </c>
      <c r="E1434" s="56" t="s">
        <v>2152</v>
      </c>
      <c r="F1434" s="56" t="s">
        <v>900</v>
      </c>
      <c r="G1434" s="56">
        <v>20</v>
      </c>
      <c r="H1434" s="56">
        <v>0</v>
      </c>
      <c r="I1434" s="56" t="s">
        <v>6476</v>
      </c>
      <c r="J1434" s="56" t="s">
        <v>38</v>
      </c>
    </row>
    <row r="1435" spans="1:10" ht="12.75" customHeight="1" x14ac:dyDescent="0.3">
      <c r="A1435" s="397" t="s">
        <v>190</v>
      </c>
      <c r="B1435" s="423">
        <v>5</v>
      </c>
      <c r="C1435" s="397" t="s">
        <v>719</v>
      </c>
      <c r="D1435" s="397" t="s">
        <v>4071</v>
      </c>
      <c r="E1435" s="56" t="s">
        <v>2153</v>
      </c>
      <c r="F1435" s="56" t="s">
        <v>900</v>
      </c>
      <c r="G1435" s="56">
        <v>8</v>
      </c>
      <c r="H1435" s="56">
        <v>0</v>
      </c>
      <c r="I1435" s="56" t="s">
        <v>6476</v>
      </c>
      <c r="J1435" s="56" t="s">
        <v>38</v>
      </c>
    </row>
    <row r="1436" spans="1:10" ht="12.75" customHeight="1" x14ac:dyDescent="0.3">
      <c r="A1436" s="397" t="s">
        <v>190</v>
      </c>
      <c r="B1436" s="423">
        <v>6</v>
      </c>
      <c r="C1436" s="397" t="s">
        <v>719</v>
      </c>
      <c r="D1436" s="397" t="s">
        <v>4072</v>
      </c>
      <c r="E1436" s="56" t="s">
        <v>2154</v>
      </c>
      <c r="F1436" s="56" t="s">
        <v>900</v>
      </c>
      <c r="G1436" s="56">
        <v>33</v>
      </c>
      <c r="H1436" s="56">
        <v>0</v>
      </c>
      <c r="I1436" s="56" t="s">
        <v>6476</v>
      </c>
      <c r="J1436" s="56" t="s">
        <v>38</v>
      </c>
    </row>
    <row r="1437" spans="1:10" ht="12.75" customHeight="1" x14ac:dyDescent="0.3">
      <c r="A1437" s="397" t="s">
        <v>190</v>
      </c>
      <c r="B1437" s="423">
        <v>7</v>
      </c>
      <c r="C1437" s="397" t="s">
        <v>719</v>
      </c>
      <c r="D1437" s="397" t="s">
        <v>4073</v>
      </c>
      <c r="E1437" s="56" t="s">
        <v>2155</v>
      </c>
      <c r="F1437" s="56" t="s">
        <v>900</v>
      </c>
      <c r="G1437" s="56">
        <v>48</v>
      </c>
      <c r="H1437" s="56">
        <v>0</v>
      </c>
      <c r="I1437" s="56" t="s">
        <v>6476</v>
      </c>
      <c r="J1437" s="56" t="s">
        <v>38</v>
      </c>
    </row>
    <row r="1438" spans="1:10" ht="12.75" customHeight="1" x14ac:dyDescent="0.3">
      <c r="A1438" s="397" t="s">
        <v>190</v>
      </c>
      <c r="B1438" s="423">
        <v>8</v>
      </c>
      <c r="C1438" s="397" t="s">
        <v>719</v>
      </c>
      <c r="D1438" s="397" t="s">
        <v>4074</v>
      </c>
      <c r="E1438" s="56" t="s">
        <v>2156</v>
      </c>
      <c r="F1438" s="56" t="s">
        <v>900</v>
      </c>
      <c r="G1438" s="56">
        <v>12</v>
      </c>
      <c r="H1438" s="56">
        <v>0</v>
      </c>
      <c r="I1438" s="56" t="s">
        <v>6476</v>
      </c>
      <c r="J1438" s="56" t="s">
        <v>38</v>
      </c>
    </row>
    <row r="1439" spans="1:10" ht="12.75" customHeight="1" x14ac:dyDescent="0.3">
      <c r="A1439" s="397" t="s">
        <v>190</v>
      </c>
      <c r="B1439" s="423">
        <v>9</v>
      </c>
      <c r="C1439" s="397" t="s">
        <v>719</v>
      </c>
      <c r="D1439" s="397" t="s">
        <v>4075</v>
      </c>
      <c r="E1439" s="56" t="s">
        <v>2157</v>
      </c>
      <c r="F1439" s="56" t="s">
        <v>900</v>
      </c>
      <c r="G1439" s="56">
        <v>20</v>
      </c>
      <c r="H1439" s="56">
        <v>0</v>
      </c>
      <c r="I1439" s="56" t="s">
        <v>6476</v>
      </c>
      <c r="J1439" s="56" t="s">
        <v>38</v>
      </c>
    </row>
    <row r="1440" spans="1:10" ht="12.75" customHeight="1" x14ac:dyDescent="0.3">
      <c r="A1440" s="397" t="s">
        <v>190</v>
      </c>
      <c r="B1440" s="423">
        <v>10</v>
      </c>
      <c r="C1440" s="397" t="s">
        <v>719</v>
      </c>
      <c r="D1440" s="397" t="s">
        <v>4076</v>
      </c>
      <c r="E1440" s="56" t="s">
        <v>2158</v>
      </c>
      <c r="F1440" s="56" t="s">
        <v>900</v>
      </c>
      <c r="G1440" s="56">
        <v>20</v>
      </c>
      <c r="H1440" s="56">
        <v>0</v>
      </c>
      <c r="I1440" s="56" t="s">
        <v>6476</v>
      </c>
      <c r="J1440" s="56" t="s">
        <v>38</v>
      </c>
    </row>
    <row r="1441" spans="1:10" ht="12.75" customHeight="1" x14ac:dyDescent="0.3">
      <c r="A1441" s="397" t="s">
        <v>190</v>
      </c>
      <c r="B1441" s="423">
        <v>11</v>
      </c>
      <c r="C1441" s="397" t="s">
        <v>719</v>
      </c>
      <c r="D1441" s="397" t="s">
        <v>4077</v>
      </c>
      <c r="E1441" s="56" t="s">
        <v>2159</v>
      </c>
      <c r="F1441" s="56" t="s">
        <v>900</v>
      </c>
      <c r="G1441" s="56">
        <v>12</v>
      </c>
      <c r="H1441" s="56">
        <v>0</v>
      </c>
      <c r="I1441" s="56" t="s">
        <v>6476</v>
      </c>
      <c r="J1441" s="56" t="s">
        <v>38</v>
      </c>
    </row>
    <row r="1442" spans="1:10" ht="12.75" customHeight="1" x14ac:dyDescent="0.3">
      <c r="A1442" s="397" t="s">
        <v>190</v>
      </c>
      <c r="B1442" s="423">
        <v>12</v>
      </c>
      <c r="C1442" s="397" t="s">
        <v>719</v>
      </c>
      <c r="D1442" s="397" t="s">
        <v>4078</v>
      </c>
      <c r="E1442" s="56" t="s">
        <v>2160</v>
      </c>
      <c r="F1442" s="56" t="s">
        <v>900</v>
      </c>
      <c r="G1442" s="56">
        <v>14</v>
      </c>
      <c r="H1442" s="56">
        <v>0</v>
      </c>
      <c r="I1442" s="56" t="s">
        <v>6476</v>
      </c>
      <c r="J1442" s="56" t="s">
        <v>38</v>
      </c>
    </row>
    <row r="1443" spans="1:10" ht="12.75" customHeight="1" x14ac:dyDescent="0.3">
      <c r="A1443" s="397" t="s">
        <v>190</v>
      </c>
      <c r="B1443" s="423">
        <v>13</v>
      </c>
      <c r="C1443" s="397" t="s">
        <v>719</v>
      </c>
      <c r="D1443" s="397" t="s">
        <v>4079</v>
      </c>
      <c r="E1443" s="56" t="s">
        <v>2161</v>
      </c>
      <c r="F1443" s="56" t="s">
        <v>900</v>
      </c>
      <c r="G1443" s="56">
        <v>17</v>
      </c>
      <c r="H1443" s="56">
        <v>0</v>
      </c>
      <c r="I1443" s="56" t="s">
        <v>6476</v>
      </c>
      <c r="J1443" s="56" t="s">
        <v>38</v>
      </c>
    </row>
    <row r="1444" spans="1:10" ht="12.75" customHeight="1" x14ac:dyDescent="0.3">
      <c r="A1444" s="397" t="s">
        <v>190</v>
      </c>
      <c r="B1444" s="423">
        <v>14</v>
      </c>
      <c r="C1444" s="397" t="s">
        <v>719</v>
      </c>
      <c r="D1444" s="397" t="s">
        <v>4080</v>
      </c>
      <c r="E1444" s="56" t="s">
        <v>2162</v>
      </c>
      <c r="F1444" s="56" t="s">
        <v>900</v>
      </c>
      <c r="G1444" s="56">
        <v>17</v>
      </c>
      <c r="H1444" s="56">
        <v>0</v>
      </c>
      <c r="I1444" s="56" t="s">
        <v>6476</v>
      </c>
      <c r="J1444" s="56" t="s">
        <v>38</v>
      </c>
    </row>
    <row r="1445" spans="1:10" ht="12.75" customHeight="1" x14ac:dyDescent="0.3">
      <c r="A1445" s="397" t="s">
        <v>190</v>
      </c>
      <c r="B1445" s="423">
        <v>15</v>
      </c>
      <c r="C1445" s="397" t="s">
        <v>719</v>
      </c>
      <c r="D1445" s="397" t="s">
        <v>4081</v>
      </c>
      <c r="E1445" s="56" t="s">
        <v>6575</v>
      </c>
      <c r="F1445" s="56" t="s">
        <v>900</v>
      </c>
      <c r="G1445" s="56">
        <v>32</v>
      </c>
      <c r="H1445" s="56">
        <v>0</v>
      </c>
      <c r="I1445" s="56" t="s">
        <v>6476</v>
      </c>
      <c r="J1445" s="56" t="s">
        <v>38</v>
      </c>
    </row>
    <row r="1446" spans="1:10" ht="12.75" customHeight="1" x14ac:dyDescent="0.3">
      <c r="A1446" s="397" t="s">
        <v>190</v>
      </c>
      <c r="B1446" s="423">
        <v>16</v>
      </c>
      <c r="C1446" s="397" t="s">
        <v>719</v>
      </c>
      <c r="D1446" s="397" t="s">
        <v>4082</v>
      </c>
      <c r="E1446" s="56" t="s">
        <v>2163</v>
      </c>
      <c r="F1446" s="56" t="s">
        <v>900</v>
      </c>
      <c r="G1446" s="56">
        <v>43</v>
      </c>
      <c r="H1446" s="56">
        <v>0</v>
      </c>
      <c r="I1446" s="56" t="s">
        <v>6476</v>
      </c>
      <c r="J1446" s="56" t="s">
        <v>38</v>
      </c>
    </row>
    <row r="1447" spans="1:10" ht="12.75" customHeight="1" x14ac:dyDescent="0.3">
      <c r="A1447" s="397" t="s">
        <v>190</v>
      </c>
      <c r="B1447" s="423">
        <v>17</v>
      </c>
      <c r="C1447" s="397" t="s">
        <v>719</v>
      </c>
      <c r="D1447" s="397" t="s">
        <v>4083</v>
      </c>
      <c r="E1447" s="56" t="s">
        <v>2164</v>
      </c>
      <c r="F1447" s="56" t="s">
        <v>900</v>
      </c>
      <c r="G1447" s="56">
        <v>36</v>
      </c>
      <c r="H1447" s="56">
        <v>0</v>
      </c>
      <c r="I1447" s="56" t="s">
        <v>6476</v>
      </c>
      <c r="J1447" s="56" t="s">
        <v>38</v>
      </c>
    </row>
    <row r="1448" spans="1:10" ht="12.75" customHeight="1" x14ac:dyDescent="0.3">
      <c r="A1448" s="397" t="s">
        <v>190</v>
      </c>
      <c r="B1448" s="423">
        <v>18</v>
      </c>
      <c r="C1448" s="397" t="s">
        <v>719</v>
      </c>
      <c r="D1448" s="397" t="s">
        <v>4084</v>
      </c>
      <c r="E1448" s="56" t="s">
        <v>2165</v>
      </c>
      <c r="F1448" s="56" t="s">
        <v>900</v>
      </c>
      <c r="G1448" s="56">
        <v>8</v>
      </c>
      <c r="H1448" s="56">
        <v>0</v>
      </c>
      <c r="I1448" s="56" t="s">
        <v>6476</v>
      </c>
      <c r="J1448" s="56" t="s">
        <v>38</v>
      </c>
    </row>
    <row r="1449" spans="1:10" ht="12.75" customHeight="1" x14ac:dyDescent="0.3">
      <c r="A1449" s="397" t="s">
        <v>190</v>
      </c>
      <c r="B1449" s="423">
        <v>19</v>
      </c>
      <c r="C1449" s="397" t="s">
        <v>719</v>
      </c>
      <c r="D1449" s="397" t="s">
        <v>4085</v>
      </c>
      <c r="E1449" s="56" t="s">
        <v>2166</v>
      </c>
      <c r="F1449" s="56" t="s">
        <v>900</v>
      </c>
      <c r="G1449" s="56">
        <v>9</v>
      </c>
      <c r="H1449" s="56">
        <v>0</v>
      </c>
      <c r="I1449" s="56" t="s">
        <v>6476</v>
      </c>
      <c r="J1449" s="56" t="s">
        <v>38</v>
      </c>
    </row>
    <row r="1450" spans="1:10" ht="12.75" customHeight="1" x14ac:dyDescent="0.3">
      <c r="A1450" s="397" t="s">
        <v>190</v>
      </c>
      <c r="B1450" s="423">
        <v>20</v>
      </c>
      <c r="C1450" s="397" t="s">
        <v>719</v>
      </c>
      <c r="D1450" s="397" t="s">
        <v>4086</v>
      </c>
      <c r="E1450" s="56" t="s">
        <v>2167</v>
      </c>
      <c r="F1450" s="56" t="s">
        <v>900</v>
      </c>
      <c r="G1450" s="56">
        <v>32</v>
      </c>
      <c r="H1450" s="56">
        <v>0</v>
      </c>
      <c r="I1450" s="56" t="s">
        <v>6476</v>
      </c>
      <c r="J1450" s="56" t="s">
        <v>38</v>
      </c>
    </row>
    <row r="1451" spans="1:10" ht="12.75" customHeight="1" x14ac:dyDescent="0.3">
      <c r="A1451" s="397" t="s">
        <v>190</v>
      </c>
      <c r="B1451" s="423">
        <v>21</v>
      </c>
      <c r="C1451" s="397" t="s">
        <v>719</v>
      </c>
      <c r="D1451" s="397" t="s">
        <v>4087</v>
      </c>
      <c r="E1451" s="56" t="s">
        <v>2168</v>
      </c>
      <c r="F1451" s="56" t="s">
        <v>900</v>
      </c>
      <c r="G1451" s="56">
        <v>12</v>
      </c>
      <c r="H1451" s="56">
        <v>0</v>
      </c>
      <c r="I1451" s="56" t="s">
        <v>6476</v>
      </c>
      <c r="J1451" s="56" t="s">
        <v>38</v>
      </c>
    </row>
    <row r="1452" spans="1:10" ht="12.75" customHeight="1" x14ac:dyDescent="0.3">
      <c r="A1452" s="397" t="s">
        <v>190</v>
      </c>
      <c r="B1452" s="423">
        <v>22</v>
      </c>
      <c r="C1452" s="397" t="s">
        <v>719</v>
      </c>
      <c r="D1452" s="397" t="s">
        <v>4088</v>
      </c>
      <c r="E1452" s="56" t="s">
        <v>2169</v>
      </c>
      <c r="F1452" s="56" t="s">
        <v>900</v>
      </c>
      <c r="G1452" s="56">
        <v>28</v>
      </c>
      <c r="H1452" s="56">
        <v>0</v>
      </c>
      <c r="I1452" s="56" t="s">
        <v>6476</v>
      </c>
      <c r="J1452" s="56" t="s">
        <v>38</v>
      </c>
    </row>
    <row r="1453" spans="1:10" ht="12.75" customHeight="1" x14ac:dyDescent="0.3">
      <c r="A1453" s="397" t="s">
        <v>190</v>
      </c>
      <c r="B1453" s="423">
        <v>23</v>
      </c>
      <c r="C1453" s="397" t="s">
        <v>719</v>
      </c>
      <c r="D1453" s="397" t="s">
        <v>4089</v>
      </c>
      <c r="E1453" s="56" t="s">
        <v>2170</v>
      </c>
      <c r="F1453" s="56" t="s">
        <v>900</v>
      </c>
      <c r="G1453" s="56">
        <v>9</v>
      </c>
      <c r="H1453" s="56">
        <v>0</v>
      </c>
      <c r="I1453" s="56" t="s">
        <v>6476</v>
      </c>
      <c r="J1453" s="56" t="s">
        <v>38</v>
      </c>
    </row>
    <row r="1454" spans="1:10" ht="12.75" customHeight="1" x14ac:dyDescent="0.3">
      <c r="A1454" s="397" t="s">
        <v>190</v>
      </c>
      <c r="B1454" s="423">
        <v>24</v>
      </c>
      <c r="C1454" s="397" t="s">
        <v>719</v>
      </c>
      <c r="D1454" s="397" t="s">
        <v>4090</v>
      </c>
      <c r="E1454" s="56" t="s">
        <v>2171</v>
      </c>
      <c r="F1454" s="56" t="s">
        <v>900</v>
      </c>
      <c r="G1454" s="56">
        <v>42</v>
      </c>
      <c r="H1454" s="56">
        <v>0</v>
      </c>
      <c r="I1454" s="56" t="s">
        <v>6476</v>
      </c>
      <c r="J1454" s="56" t="s">
        <v>38</v>
      </c>
    </row>
    <row r="1455" spans="1:10" ht="12.75" customHeight="1" x14ac:dyDescent="0.3">
      <c r="A1455" s="397" t="s">
        <v>566</v>
      </c>
      <c r="B1455" s="423">
        <v>1</v>
      </c>
      <c r="C1455" s="397" t="s">
        <v>567</v>
      </c>
      <c r="D1455" s="397" t="s">
        <v>6241</v>
      </c>
      <c r="E1455" s="56" t="s">
        <v>3232</v>
      </c>
      <c r="F1455" s="56" t="s">
        <v>900</v>
      </c>
      <c r="G1455" s="56">
        <v>19</v>
      </c>
      <c r="H1455" s="56">
        <v>0</v>
      </c>
      <c r="I1455" s="56" t="s">
        <v>6476</v>
      </c>
      <c r="J1455" s="56" t="s">
        <v>38</v>
      </c>
    </row>
    <row r="1456" spans="1:10" ht="12.75" customHeight="1" x14ac:dyDescent="0.3">
      <c r="A1456" s="397" t="s">
        <v>566</v>
      </c>
      <c r="B1456" s="423">
        <v>2</v>
      </c>
      <c r="C1456" s="397" t="s">
        <v>567</v>
      </c>
      <c r="D1456" s="397" t="s">
        <v>6242</v>
      </c>
      <c r="E1456" s="56" t="s">
        <v>3233</v>
      </c>
      <c r="F1456" s="56" t="s">
        <v>900</v>
      </c>
      <c r="G1456" s="56">
        <v>26</v>
      </c>
      <c r="H1456" s="56">
        <v>0</v>
      </c>
      <c r="I1456" s="56" t="s">
        <v>6476</v>
      </c>
      <c r="J1456" s="56" t="s">
        <v>38</v>
      </c>
    </row>
    <row r="1457" spans="1:10" ht="12.75" customHeight="1" x14ac:dyDescent="0.3">
      <c r="A1457" s="397" t="s">
        <v>566</v>
      </c>
      <c r="B1457" s="423">
        <v>3</v>
      </c>
      <c r="C1457" s="397" t="s">
        <v>567</v>
      </c>
      <c r="D1457" s="397" t="s">
        <v>6243</v>
      </c>
      <c r="E1457" s="56" t="s">
        <v>3234</v>
      </c>
      <c r="F1457" s="56" t="s">
        <v>900</v>
      </c>
      <c r="G1457" s="56">
        <v>15.5</v>
      </c>
      <c r="H1457" s="56">
        <v>0</v>
      </c>
      <c r="I1457" s="56" t="s">
        <v>6476</v>
      </c>
      <c r="J1457" s="56" t="s">
        <v>38</v>
      </c>
    </row>
    <row r="1458" spans="1:10" ht="12.75" customHeight="1" x14ac:dyDescent="0.3">
      <c r="A1458" s="397" t="s">
        <v>566</v>
      </c>
      <c r="B1458" s="423">
        <v>4</v>
      </c>
      <c r="C1458" s="397" t="s">
        <v>567</v>
      </c>
      <c r="D1458" s="397" t="s">
        <v>6244</v>
      </c>
      <c r="E1458" s="56" t="s">
        <v>3235</v>
      </c>
      <c r="F1458" s="56" t="s">
        <v>900</v>
      </c>
      <c r="G1458" s="56">
        <v>19</v>
      </c>
      <c r="H1458" s="56">
        <v>0</v>
      </c>
      <c r="I1458" s="56" t="s">
        <v>6476</v>
      </c>
      <c r="J1458" s="56" t="s">
        <v>38</v>
      </c>
    </row>
    <row r="1459" spans="1:10" ht="12.75" customHeight="1" x14ac:dyDescent="0.3">
      <c r="A1459" s="397" t="s">
        <v>566</v>
      </c>
      <c r="B1459" s="423">
        <v>5</v>
      </c>
      <c r="C1459" s="397" t="s">
        <v>567</v>
      </c>
      <c r="D1459" s="397" t="s">
        <v>6245</v>
      </c>
      <c r="E1459" s="56" t="s">
        <v>3236</v>
      </c>
      <c r="F1459" s="56" t="s">
        <v>900</v>
      </c>
      <c r="G1459" s="56">
        <v>47</v>
      </c>
      <c r="H1459" s="56">
        <v>0</v>
      </c>
      <c r="I1459" s="56" t="s">
        <v>6476</v>
      </c>
      <c r="J1459" s="56" t="s">
        <v>38</v>
      </c>
    </row>
    <row r="1460" spans="1:10" ht="12.75" customHeight="1" x14ac:dyDescent="0.3">
      <c r="A1460" s="397" t="s">
        <v>566</v>
      </c>
      <c r="B1460" s="423">
        <v>6</v>
      </c>
      <c r="C1460" s="397" t="s">
        <v>567</v>
      </c>
      <c r="D1460" s="397" t="s">
        <v>6246</v>
      </c>
      <c r="E1460" s="56" t="s">
        <v>3237</v>
      </c>
      <c r="F1460" s="56" t="s">
        <v>900</v>
      </c>
      <c r="G1460" s="56">
        <v>22</v>
      </c>
      <c r="H1460" s="56">
        <v>0</v>
      </c>
      <c r="I1460" s="56" t="s">
        <v>6476</v>
      </c>
      <c r="J1460" s="56" t="s">
        <v>38</v>
      </c>
    </row>
    <row r="1461" spans="1:10" ht="12.75" customHeight="1" x14ac:dyDescent="0.3">
      <c r="A1461" s="397" t="s">
        <v>566</v>
      </c>
      <c r="B1461" s="423">
        <v>7</v>
      </c>
      <c r="C1461" s="397" t="s">
        <v>567</v>
      </c>
      <c r="D1461" s="397" t="s">
        <v>6247</v>
      </c>
      <c r="E1461" s="56" t="s">
        <v>3238</v>
      </c>
      <c r="F1461" s="56" t="s">
        <v>900</v>
      </c>
      <c r="G1461" s="56">
        <v>33.5</v>
      </c>
      <c r="H1461" s="56">
        <v>0</v>
      </c>
      <c r="I1461" s="56" t="s">
        <v>6476</v>
      </c>
      <c r="J1461" s="56" t="s">
        <v>38</v>
      </c>
    </row>
    <row r="1462" spans="1:10" ht="12.75" customHeight="1" x14ac:dyDescent="0.3">
      <c r="A1462" s="397" t="s">
        <v>566</v>
      </c>
      <c r="B1462" s="423">
        <v>8</v>
      </c>
      <c r="C1462" s="397" t="s">
        <v>567</v>
      </c>
      <c r="D1462" s="397" t="s">
        <v>6248</v>
      </c>
      <c r="E1462" s="56" t="s">
        <v>3239</v>
      </c>
      <c r="F1462" s="56" t="s">
        <v>900</v>
      </c>
      <c r="G1462" s="56">
        <v>23.5</v>
      </c>
      <c r="H1462" s="56">
        <v>0</v>
      </c>
      <c r="I1462" s="56" t="s">
        <v>6476</v>
      </c>
      <c r="J1462" s="56" t="s">
        <v>38</v>
      </c>
    </row>
    <row r="1463" spans="1:10" ht="12.75" customHeight="1" x14ac:dyDescent="0.3">
      <c r="A1463" s="397" t="s">
        <v>566</v>
      </c>
      <c r="B1463" s="423">
        <v>9</v>
      </c>
      <c r="C1463" s="397" t="s">
        <v>567</v>
      </c>
      <c r="D1463" s="397" t="s">
        <v>6249</v>
      </c>
      <c r="E1463" s="56" t="s">
        <v>6691</v>
      </c>
      <c r="F1463" s="56" t="s">
        <v>901</v>
      </c>
      <c r="G1463" s="56">
        <v>14.27</v>
      </c>
      <c r="H1463" s="56">
        <v>0</v>
      </c>
      <c r="I1463" s="56" t="s">
        <v>6476</v>
      </c>
      <c r="J1463" s="56" t="s">
        <v>38</v>
      </c>
    </row>
    <row r="1464" spans="1:10" ht="12.75" customHeight="1" x14ac:dyDescent="0.3">
      <c r="A1464" s="397" t="s">
        <v>218</v>
      </c>
      <c r="B1464" s="423">
        <v>1</v>
      </c>
      <c r="C1464" s="397" t="s">
        <v>23</v>
      </c>
      <c r="D1464" s="397" t="s">
        <v>6259</v>
      </c>
      <c r="E1464" s="56" t="s">
        <v>3271</v>
      </c>
      <c r="F1464" s="56" t="s">
        <v>900</v>
      </c>
      <c r="G1464" s="56">
        <v>45</v>
      </c>
      <c r="H1464" s="56">
        <v>0</v>
      </c>
      <c r="I1464" s="56" t="s">
        <v>6476</v>
      </c>
      <c r="J1464" s="56" t="s">
        <v>38</v>
      </c>
    </row>
    <row r="1465" spans="1:10" ht="12.75" customHeight="1" x14ac:dyDescent="0.3">
      <c r="A1465" s="397" t="s">
        <v>218</v>
      </c>
      <c r="B1465" s="423">
        <v>2</v>
      </c>
      <c r="C1465" s="397" t="s">
        <v>23</v>
      </c>
      <c r="D1465" s="397" t="s">
        <v>6260</v>
      </c>
      <c r="E1465" s="56" t="s">
        <v>3272</v>
      </c>
      <c r="F1465" s="56" t="s">
        <v>900</v>
      </c>
      <c r="G1465" s="56">
        <v>37</v>
      </c>
      <c r="H1465" s="56">
        <v>0</v>
      </c>
      <c r="I1465" s="56" t="s">
        <v>6476</v>
      </c>
      <c r="J1465" s="56" t="s">
        <v>38</v>
      </c>
    </row>
    <row r="1466" spans="1:10" ht="12.75" customHeight="1" x14ac:dyDescent="0.3">
      <c r="A1466" s="397" t="s">
        <v>218</v>
      </c>
      <c r="B1466" s="423">
        <v>3</v>
      </c>
      <c r="C1466" s="397" t="s">
        <v>23</v>
      </c>
      <c r="D1466" s="397" t="s">
        <v>6261</v>
      </c>
      <c r="E1466" s="56" t="s">
        <v>3273</v>
      </c>
      <c r="F1466" s="56" t="s">
        <v>900</v>
      </c>
      <c r="G1466" s="56">
        <v>65.5</v>
      </c>
      <c r="H1466" s="56">
        <v>0</v>
      </c>
      <c r="I1466" s="56" t="s">
        <v>6476</v>
      </c>
      <c r="J1466" s="56" t="s">
        <v>38</v>
      </c>
    </row>
    <row r="1467" spans="1:10" ht="12.75" customHeight="1" x14ac:dyDescent="0.3">
      <c r="A1467" s="397" t="s">
        <v>218</v>
      </c>
      <c r="B1467" s="423">
        <v>4</v>
      </c>
      <c r="C1467" s="397" t="s">
        <v>23</v>
      </c>
      <c r="D1467" s="397" t="s">
        <v>6262</v>
      </c>
      <c r="E1467" s="56" t="s">
        <v>3274</v>
      </c>
      <c r="F1467" s="56" t="s">
        <v>900</v>
      </c>
      <c r="G1467" s="56">
        <v>44</v>
      </c>
      <c r="H1467" s="56">
        <v>0</v>
      </c>
      <c r="I1467" s="56" t="s">
        <v>6476</v>
      </c>
      <c r="J1467" s="56" t="s">
        <v>38</v>
      </c>
    </row>
    <row r="1468" spans="1:10" ht="12.75" customHeight="1" x14ac:dyDescent="0.3">
      <c r="A1468" s="397" t="s">
        <v>218</v>
      </c>
      <c r="B1468" s="423">
        <v>5</v>
      </c>
      <c r="C1468" s="397" t="s">
        <v>23</v>
      </c>
      <c r="D1468" s="397" t="s">
        <v>6263</v>
      </c>
      <c r="E1468" s="56" t="s">
        <v>3275</v>
      </c>
      <c r="F1468" s="56" t="s">
        <v>900</v>
      </c>
      <c r="G1468" s="56">
        <v>15</v>
      </c>
      <c r="H1468" s="56">
        <v>0</v>
      </c>
      <c r="I1468" s="56" t="s">
        <v>6476</v>
      </c>
      <c r="J1468" s="56" t="s">
        <v>38</v>
      </c>
    </row>
    <row r="1469" spans="1:10" ht="12.75" customHeight="1" x14ac:dyDescent="0.3">
      <c r="A1469" s="397" t="s">
        <v>218</v>
      </c>
      <c r="B1469" s="423">
        <v>6</v>
      </c>
      <c r="C1469" s="397" t="s">
        <v>23</v>
      </c>
      <c r="D1469" s="397" t="s">
        <v>6264</v>
      </c>
      <c r="E1469" s="56" t="s">
        <v>3276</v>
      </c>
      <c r="F1469" s="56" t="s">
        <v>900</v>
      </c>
      <c r="G1469" s="56">
        <v>44.5</v>
      </c>
      <c r="H1469" s="56">
        <v>0</v>
      </c>
      <c r="I1469" s="56" t="s">
        <v>6476</v>
      </c>
      <c r="J1469" s="56" t="s">
        <v>38</v>
      </c>
    </row>
    <row r="1470" spans="1:10" ht="12.75" customHeight="1" x14ac:dyDescent="0.3">
      <c r="A1470" s="397" t="s">
        <v>218</v>
      </c>
      <c r="B1470" s="423">
        <v>7</v>
      </c>
      <c r="C1470" s="397" t="s">
        <v>23</v>
      </c>
      <c r="D1470" s="397" t="s">
        <v>6265</v>
      </c>
      <c r="E1470" s="56" t="s">
        <v>3277</v>
      </c>
      <c r="F1470" s="56" t="s">
        <v>900</v>
      </c>
      <c r="G1470" s="56">
        <v>42</v>
      </c>
      <c r="H1470" s="56">
        <v>0</v>
      </c>
      <c r="I1470" s="56" t="s">
        <v>6476</v>
      </c>
      <c r="J1470" s="56" t="s">
        <v>38</v>
      </c>
    </row>
    <row r="1471" spans="1:10" ht="12.75" customHeight="1" x14ac:dyDescent="0.3">
      <c r="A1471" s="397" t="s">
        <v>218</v>
      </c>
      <c r="B1471" s="423">
        <v>8</v>
      </c>
      <c r="C1471" s="397" t="s">
        <v>23</v>
      </c>
      <c r="D1471" s="397" t="s">
        <v>6266</v>
      </c>
      <c r="E1471" s="56" t="s">
        <v>3278</v>
      </c>
      <c r="F1471" s="56" t="s">
        <v>900</v>
      </c>
      <c r="G1471" s="56">
        <v>33</v>
      </c>
      <c r="H1471" s="56">
        <v>0</v>
      </c>
      <c r="I1471" s="56" t="s">
        <v>6476</v>
      </c>
      <c r="J1471" s="56" t="s">
        <v>38</v>
      </c>
    </row>
    <row r="1472" spans="1:10" ht="12.75" customHeight="1" x14ac:dyDescent="0.3">
      <c r="A1472" s="397" t="s">
        <v>218</v>
      </c>
      <c r="B1472" s="423">
        <v>9</v>
      </c>
      <c r="C1472" s="397" t="s">
        <v>23</v>
      </c>
      <c r="D1472" s="397" t="s">
        <v>6267</v>
      </c>
      <c r="E1472" s="56" t="s">
        <v>3279</v>
      </c>
      <c r="F1472" s="56" t="s">
        <v>900</v>
      </c>
      <c r="G1472" s="56">
        <v>69</v>
      </c>
      <c r="H1472" s="56">
        <v>0</v>
      </c>
      <c r="I1472" s="56" t="s">
        <v>6476</v>
      </c>
      <c r="J1472" s="56" t="s">
        <v>38</v>
      </c>
    </row>
    <row r="1473" spans="1:10" ht="12.75" customHeight="1" x14ac:dyDescent="0.3">
      <c r="A1473" s="397" t="s">
        <v>218</v>
      </c>
      <c r="B1473" s="423">
        <v>10</v>
      </c>
      <c r="C1473" s="397" t="s">
        <v>23</v>
      </c>
      <c r="D1473" s="397" t="s">
        <v>6268</v>
      </c>
      <c r="E1473" s="56" t="s">
        <v>3280</v>
      </c>
      <c r="F1473" s="56" t="s">
        <v>900</v>
      </c>
      <c r="G1473" s="56">
        <v>35</v>
      </c>
      <c r="H1473" s="56">
        <v>0</v>
      </c>
      <c r="I1473" s="56" t="s">
        <v>6476</v>
      </c>
      <c r="J1473" s="56" t="s">
        <v>38</v>
      </c>
    </row>
    <row r="1474" spans="1:10" ht="12.75" customHeight="1" x14ac:dyDescent="0.3">
      <c r="A1474" s="397" t="s">
        <v>218</v>
      </c>
      <c r="B1474" s="423">
        <v>11</v>
      </c>
      <c r="C1474" s="397" t="s">
        <v>23</v>
      </c>
      <c r="D1474" s="397" t="s">
        <v>6269</v>
      </c>
      <c r="E1474" s="56" t="s">
        <v>3281</v>
      </c>
      <c r="F1474" s="56" t="s">
        <v>900</v>
      </c>
      <c r="G1474" s="56">
        <v>48</v>
      </c>
      <c r="H1474" s="56">
        <v>0</v>
      </c>
      <c r="I1474" s="56" t="s">
        <v>6476</v>
      </c>
      <c r="J1474" s="56" t="s">
        <v>38</v>
      </c>
    </row>
    <row r="1475" spans="1:10" ht="12.75" customHeight="1" x14ac:dyDescent="0.3">
      <c r="A1475" s="397" t="s">
        <v>218</v>
      </c>
      <c r="B1475" s="423">
        <v>12</v>
      </c>
      <c r="C1475" s="397" t="s">
        <v>23</v>
      </c>
      <c r="D1475" s="397" t="s">
        <v>6270</v>
      </c>
      <c r="E1475" s="56" t="s">
        <v>3282</v>
      </c>
      <c r="F1475" s="56" t="s">
        <v>900</v>
      </c>
      <c r="G1475" s="56">
        <v>48</v>
      </c>
      <c r="H1475" s="56">
        <v>48</v>
      </c>
      <c r="I1475" s="56" t="s">
        <v>6476</v>
      </c>
      <c r="J1475" s="56" t="s">
        <v>38</v>
      </c>
    </row>
    <row r="1476" spans="1:10" ht="12.75" customHeight="1" x14ac:dyDescent="0.3">
      <c r="A1476" s="397" t="s">
        <v>218</v>
      </c>
      <c r="B1476" s="423">
        <v>13</v>
      </c>
      <c r="C1476" s="397" t="s">
        <v>23</v>
      </c>
      <c r="D1476" s="397" t="s">
        <v>6271</v>
      </c>
      <c r="E1476" s="56" t="s">
        <v>3283</v>
      </c>
      <c r="F1476" s="56" t="s">
        <v>900</v>
      </c>
      <c r="G1476" s="56">
        <v>9</v>
      </c>
      <c r="H1476" s="56">
        <v>0</v>
      </c>
      <c r="I1476" s="56" t="s">
        <v>6476</v>
      </c>
      <c r="J1476" s="56" t="s">
        <v>38</v>
      </c>
    </row>
    <row r="1477" spans="1:10" ht="12.75" customHeight="1" x14ac:dyDescent="0.3">
      <c r="A1477" s="397" t="s">
        <v>218</v>
      </c>
      <c r="B1477" s="423">
        <v>14</v>
      </c>
      <c r="C1477" s="397" t="s">
        <v>23</v>
      </c>
      <c r="D1477" s="397" t="s">
        <v>6272</v>
      </c>
      <c r="E1477" s="56" t="s">
        <v>3284</v>
      </c>
      <c r="F1477" s="56" t="s">
        <v>900</v>
      </c>
      <c r="G1477" s="56">
        <v>35</v>
      </c>
      <c r="H1477" s="56">
        <v>0</v>
      </c>
      <c r="I1477" s="56" t="s">
        <v>6476</v>
      </c>
      <c r="J1477" s="56" t="s">
        <v>38</v>
      </c>
    </row>
    <row r="1478" spans="1:10" ht="12.75" customHeight="1" x14ac:dyDescent="0.3">
      <c r="A1478" s="397" t="s">
        <v>218</v>
      </c>
      <c r="B1478" s="423">
        <v>15</v>
      </c>
      <c r="C1478" s="397" t="s">
        <v>23</v>
      </c>
      <c r="D1478" s="397" t="s">
        <v>6273</v>
      </c>
      <c r="E1478" s="56" t="s">
        <v>2973</v>
      </c>
      <c r="F1478" s="56" t="s">
        <v>900</v>
      </c>
      <c r="G1478" s="56">
        <v>35</v>
      </c>
      <c r="H1478" s="56">
        <v>0</v>
      </c>
      <c r="I1478" s="56" t="s">
        <v>6476</v>
      </c>
      <c r="J1478" s="56" t="s">
        <v>38</v>
      </c>
    </row>
    <row r="1479" spans="1:10" ht="12.75" customHeight="1" x14ac:dyDescent="0.3">
      <c r="A1479" s="397" t="s">
        <v>522</v>
      </c>
      <c r="B1479" s="423">
        <v>1</v>
      </c>
      <c r="C1479" s="397" t="s">
        <v>714</v>
      </c>
      <c r="D1479" s="397" t="s">
        <v>5118</v>
      </c>
      <c r="E1479" s="56" t="s">
        <v>1749</v>
      </c>
      <c r="F1479" s="56" t="s">
        <v>900</v>
      </c>
      <c r="G1479" s="56">
        <v>25</v>
      </c>
      <c r="H1479" s="56">
        <v>0</v>
      </c>
      <c r="I1479" s="56" t="s">
        <v>6476</v>
      </c>
      <c r="J1479" s="56" t="s">
        <v>38</v>
      </c>
    </row>
    <row r="1480" spans="1:10" ht="12.75" customHeight="1" x14ac:dyDescent="0.3">
      <c r="A1480" s="397" t="s">
        <v>522</v>
      </c>
      <c r="B1480" s="423">
        <v>2</v>
      </c>
      <c r="C1480" s="397" t="s">
        <v>714</v>
      </c>
      <c r="D1480" s="397" t="s">
        <v>5119</v>
      </c>
      <c r="E1480" s="56" t="s">
        <v>1750</v>
      </c>
      <c r="F1480" s="56" t="s">
        <v>900</v>
      </c>
      <c r="G1480" s="56">
        <v>25</v>
      </c>
      <c r="H1480" s="56">
        <v>0</v>
      </c>
      <c r="I1480" s="56" t="s">
        <v>6476</v>
      </c>
      <c r="J1480" s="56" t="s">
        <v>38</v>
      </c>
    </row>
    <row r="1481" spans="1:10" ht="12.75" customHeight="1" x14ac:dyDescent="0.3">
      <c r="A1481" s="397" t="s">
        <v>522</v>
      </c>
      <c r="B1481" s="423">
        <v>3</v>
      </c>
      <c r="C1481" s="397" t="s">
        <v>714</v>
      </c>
      <c r="D1481" s="397" t="s">
        <v>5120</v>
      </c>
      <c r="E1481" s="56" t="s">
        <v>1751</v>
      </c>
      <c r="F1481" s="56" t="s">
        <v>900</v>
      </c>
      <c r="G1481" s="56">
        <v>30</v>
      </c>
      <c r="H1481" s="56">
        <v>0</v>
      </c>
      <c r="I1481" s="56" t="s">
        <v>6476</v>
      </c>
      <c r="J1481" s="56" t="s">
        <v>38</v>
      </c>
    </row>
    <row r="1482" spans="1:10" ht="12.75" customHeight="1" x14ac:dyDescent="0.3">
      <c r="A1482" s="397" t="s">
        <v>522</v>
      </c>
      <c r="B1482" s="423">
        <v>4</v>
      </c>
      <c r="C1482" s="397" t="s">
        <v>714</v>
      </c>
      <c r="D1482" s="397" t="s">
        <v>5121</v>
      </c>
      <c r="E1482" s="56" t="s">
        <v>1752</v>
      </c>
      <c r="F1482" s="56" t="s">
        <v>900</v>
      </c>
      <c r="G1482" s="56">
        <v>48.5</v>
      </c>
      <c r="H1482" s="56">
        <v>0</v>
      </c>
      <c r="I1482" s="56" t="s">
        <v>6476</v>
      </c>
      <c r="J1482" s="56" t="s">
        <v>38</v>
      </c>
    </row>
    <row r="1483" spans="1:10" ht="12.75" customHeight="1" x14ac:dyDescent="0.3">
      <c r="A1483" s="397" t="s">
        <v>522</v>
      </c>
      <c r="B1483" s="423">
        <v>5</v>
      </c>
      <c r="C1483" s="397" t="s">
        <v>714</v>
      </c>
      <c r="D1483" s="397" t="s">
        <v>5122</v>
      </c>
      <c r="E1483" s="56" t="s">
        <v>1753</v>
      </c>
      <c r="F1483" s="56" t="s">
        <v>900</v>
      </c>
      <c r="G1483" s="56">
        <v>45</v>
      </c>
      <c r="H1483" s="56">
        <v>0</v>
      </c>
      <c r="I1483" s="56" t="s">
        <v>6476</v>
      </c>
      <c r="J1483" s="56" t="s">
        <v>38</v>
      </c>
    </row>
    <row r="1484" spans="1:10" ht="12.75" customHeight="1" x14ac:dyDescent="0.3">
      <c r="A1484" s="397" t="s">
        <v>522</v>
      </c>
      <c r="B1484" s="423">
        <v>6</v>
      </c>
      <c r="C1484" s="397" t="s">
        <v>714</v>
      </c>
      <c r="D1484" s="397" t="s">
        <v>5123</v>
      </c>
      <c r="E1484" s="56" t="s">
        <v>1754</v>
      </c>
      <c r="F1484" s="56" t="s">
        <v>900</v>
      </c>
      <c r="G1484" s="56">
        <v>50</v>
      </c>
      <c r="H1484" s="56">
        <v>0</v>
      </c>
      <c r="I1484" s="56" t="s">
        <v>6476</v>
      </c>
      <c r="J1484" s="56" t="s">
        <v>38</v>
      </c>
    </row>
    <row r="1485" spans="1:10" ht="12.75" customHeight="1" x14ac:dyDescent="0.3">
      <c r="A1485" s="397" t="s">
        <v>522</v>
      </c>
      <c r="B1485" s="423">
        <v>7</v>
      </c>
      <c r="C1485" s="397" t="s">
        <v>714</v>
      </c>
      <c r="D1485" s="397" t="s">
        <v>5124</v>
      </c>
      <c r="E1485" s="56" t="s">
        <v>1755</v>
      </c>
      <c r="F1485" s="56" t="s">
        <v>900</v>
      </c>
      <c r="G1485" s="56">
        <v>35</v>
      </c>
      <c r="H1485" s="56">
        <v>0</v>
      </c>
      <c r="I1485" s="56" t="s">
        <v>6476</v>
      </c>
      <c r="J1485" s="56" t="s">
        <v>38</v>
      </c>
    </row>
    <row r="1486" spans="1:10" ht="12.75" customHeight="1" x14ac:dyDescent="0.3">
      <c r="A1486" s="397" t="s">
        <v>522</v>
      </c>
      <c r="B1486" s="423">
        <v>8</v>
      </c>
      <c r="C1486" s="397" t="s">
        <v>714</v>
      </c>
      <c r="D1486" s="397" t="s">
        <v>5125</v>
      </c>
      <c r="E1486" s="56" t="s">
        <v>1756</v>
      </c>
      <c r="F1486" s="56" t="s">
        <v>900</v>
      </c>
      <c r="G1486" s="56">
        <v>30</v>
      </c>
      <c r="H1486" s="56">
        <v>0</v>
      </c>
      <c r="I1486" s="56" t="s">
        <v>6476</v>
      </c>
      <c r="J1486" s="56" t="s">
        <v>38</v>
      </c>
    </row>
    <row r="1487" spans="1:10" ht="12.75" customHeight="1" x14ac:dyDescent="0.3">
      <c r="A1487" s="397" t="s">
        <v>522</v>
      </c>
      <c r="B1487" s="423">
        <v>9</v>
      </c>
      <c r="C1487" s="397" t="s">
        <v>714</v>
      </c>
      <c r="D1487" s="397" t="s">
        <v>5126</v>
      </c>
      <c r="E1487" s="56" t="s">
        <v>902</v>
      </c>
      <c r="F1487" s="56" t="s">
        <v>901</v>
      </c>
      <c r="G1487" s="56">
        <v>25</v>
      </c>
      <c r="H1487" s="56">
        <v>0</v>
      </c>
      <c r="I1487" s="56" t="s">
        <v>6476</v>
      </c>
      <c r="J1487" s="56" t="s">
        <v>38</v>
      </c>
    </row>
    <row r="1488" spans="1:10" ht="12.75" customHeight="1" x14ac:dyDescent="0.3">
      <c r="A1488" s="397" t="s">
        <v>339</v>
      </c>
      <c r="B1488" s="423">
        <v>1</v>
      </c>
      <c r="C1488" s="397" t="s">
        <v>340</v>
      </c>
      <c r="D1488" s="397" t="s">
        <v>4052</v>
      </c>
      <c r="E1488" s="56" t="s">
        <v>1858</v>
      </c>
      <c r="F1488" s="56" t="s">
        <v>900</v>
      </c>
      <c r="G1488" s="56">
        <v>50</v>
      </c>
      <c r="H1488" s="56">
        <v>0</v>
      </c>
      <c r="I1488" s="56" t="s">
        <v>811</v>
      </c>
      <c r="J1488" s="56" t="s">
        <v>38</v>
      </c>
    </row>
    <row r="1489" spans="1:10" ht="12.75" customHeight="1" x14ac:dyDescent="0.3">
      <c r="A1489" s="397" t="s">
        <v>339</v>
      </c>
      <c r="B1489" s="423">
        <v>2</v>
      </c>
      <c r="C1489" s="397" t="s">
        <v>340</v>
      </c>
      <c r="D1489" s="397" t="s">
        <v>4053</v>
      </c>
      <c r="E1489" s="56" t="s">
        <v>1859</v>
      </c>
      <c r="F1489" s="56" t="s">
        <v>900</v>
      </c>
      <c r="G1489" s="56">
        <v>39</v>
      </c>
      <c r="H1489" s="56">
        <v>0</v>
      </c>
      <c r="I1489" s="56" t="s">
        <v>811</v>
      </c>
      <c r="J1489" s="56" t="s">
        <v>38</v>
      </c>
    </row>
    <row r="1490" spans="1:10" ht="12.75" customHeight="1" x14ac:dyDescent="0.3">
      <c r="A1490" s="397" t="s">
        <v>339</v>
      </c>
      <c r="B1490" s="423">
        <v>3</v>
      </c>
      <c r="C1490" s="397" t="s">
        <v>340</v>
      </c>
      <c r="D1490" s="397" t="s">
        <v>4054</v>
      </c>
      <c r="E1490" s="56" t="s">
        <v>1860</v>
      </c>
      <c r="F1490" s="56" t="s">
        <v>900</v>
      </c>
      <c r="G1490" s="56">
        <v>38</v>
      </c>
      <c r="H1490" s="56">
        <v>0</v>
      </c>
      <c r="I1490" s="56" t="s">
        <v>811</v>
      </c>
      <c r="J1490" s="56" t="s">
        <v>38</v>
      </c>
    </row>
    <row r="1491" spans="1:10" ht="12.75" customHeight="1" x14ac:dyDescent="0.3">
      <c r="A1491" s="397" t="s">
        <v>339</v>
      </c>
      <c r="B1491" s="423">
        <v>4</v>
      </c>
      <c r="C1491" s="397" t="s">
        <v>340</v>
      </c>
      <c r="D1491" s="397" t="s">
        <v>4055</v>
      </c>
      <c r="E1491" s="56" t="s">
        <v>340</v>
      </c>
      <c r="F1491" s="56" t="s">
        <v>900</v>
      </c>
      <c r="G1491" s="56">
        <v>50</v>
      </c>
      <c r="H1491" s="56">
        <v>0</v>
      </c>
      <c r="I1491" s="56" t="s">
        <v>811</v>
      </c>
      <c r="J1491" s="56" t="s">
        <v>38</v>
      </c>
    </row>
    <row r="1492" spans="1:10" ht="12.75" customHeight="1" x14ac:dyDescent="0.3">
      <c r="A1492" s="397" t="s">
        <v>339</v>
      </c>
      <c r="B1492" s="423">
        <v>5</v>
      </c>
      <c r="C1492" s="397" t="s">
        <v>340</v>
      </c>
      <c r="D1492" s="397" t="s">
        <v>4056</v>
      </c>
      <c r="E1492" s="56" t="s">
        <v>1861</v>
      </c>
      <c r="F1492" s="56" t="s">
        <v>900</v>
      </c>
      <c r="G1492" s="56">
        <v>0</v>
      </c>
      <c r="H1492" s="56">
        <v>0</v>
      </c>
      <c r="I1492" s="56" t="s">
        <v>811</v>
      </c>
      <c r="J1492" s="56" t="s">
        <v>38</v>
      </c>
    </row>
    <row r="1493" spans="1:10" ht="12.75" customHeight="1" x14ac:dyDescent="0.3">
      <c r="A1493" s="397" t="s">
        <v>339</v>
      </c>
      <c r="B1493" s="423">
        <v>6</v>
      </c>
      <c r="C1493" s="397" t="s">
        <v>340</v>
      </c>
      <c r="D1493" s="397" t="s">
        <v>4057</v>
      </c>
      <c r="E1493" s="56" t="s">
        <v>1862</v>
      </c>
      <c r="F1493" s="56" t="s">
        <v>900</v>
      </c>
      <c r="G1493" s="56">
        <v>38</v>
      </c>
      <c r="H1493" s="56">
        <v>0</v>
      </c>
      <c r="I1493" s="56" t="s">
        <v>811</v>
      </c>
      <c r="J1493" s="56" t="s">
        <v>38</v>
      </c>
    </row>
    <row r="1494" spans="1:10" ht="12.75" customHeight="1" x14ac:dyDescent="0.3">
      <c r="A1494" s="397" t="s">
        <v>339</v>
      </c>
      <c r="B1494" s="423">
        <v>7</v>
      </c>
      <c r="C1494" s="397" t="s">
        <v>340</v>
      </c>
      <c r="D1494" s="397" t="s">
        <v>4058</v>
      </c>
      <c r="E1494" s="56" t="s">
        <v>1863</v>
      </c>
      <c r="F1494" s="56" t="s">
        <v>900</v>
      </c>
      <c r="G1494" s="56">
        <v>50</v>
      </c>
      <c r="H1494" s="56">
        <v>0</v>
      </c>
      <c r="I1494" s="56" t="s">
        <v>811</v>
      </c>
      <c r="J1494" s="56" t="s">
        <v>38</v>
      </c>
    </row>
    <row r="1495" spans="1:10" ht="12.75" customHeight="1" x14ac:dyDescent="0.3">
      <c r="A1495" s="397" t="s">
        <v>339</v>
      </c>
      <c r="B1495" s="423">
        <v>8</v>
      </c>
      <c r="C1495" s="397" t="s">
        <v>340</v>
      </c>
      <c r="D1495" s="397" t="s">
        <v>4059</v>
      </c>
      <c r="E1495" s="56" t="s">
        <v>1864</v>
      </c>
      <c r="F1495" s="56" t="s">
        <v>900</v>
      </c>
      <c r="G1495" s="56">
        <v>40</v>
      </c>
      <c r="H1495" s="56">
        <v>0</v>
      </c>
      <c r="I1495" s="56" t="s">
        <v>811</v>
      </c>
      <c r="J1495" s="56" t="s">
        <v>38</v>
      </c>
    </row>
    <row r="1496" spans="1:10" ht="12.75" customHeight="1" x14ac:dyDescent="0.3">
      <c r="A1496" s="397" t="s">
        <v>339</v>
      </c>
      <c r="B1496" s="423">
        <v>9</v>
      </c>
      <c r="C1496" s="397" t="s">
        <v>340</v>
      </c>
      <c r="D1496" s="397" t="s">
        <v>4060</v>
      </c>
      <c r="E1496" s="56" t="s">
        <v>1865</v>
      </c>
      <c r="F1496" s="56" t="s">
        <v>900</v>
      </c>
      <c r="G1496" s="56">
        <v>38</v>
      </c>
      <c r="H1496" s="56">
        <v>0</v>
      </c>
      <c r="I1496" s="56" t="s">
        <v>811</v>
      </c>
      <c r="J1496" s="56" t="s">
        <v>38</v>
      </c>
    </row>
    <row r="1497" spans="1:10" ht="12.75" customHeight="1" x14ac:dyDescent="0.3">
      <c r="A1497" s="397" t="s">
        <v>339</v>
      </c>
      <c r="B1497" s="423">
        <v>10</v>
      </c>
      <c r="C1497" s="397" t="s">
        <v>340</v>
      </c>
      <c r="D1497" s="397" t="s">
        <v>4061</v>
      </c>
      <c r="E1497" s="56" t="s">
        <v>1866</v>
      </c>
      <c r="F1497" s="56" t="s">
        <v>900</v>
      </c>
      <c r="G1497" s="56">
        <v>38</v>
      </c>
      <c r="H1497" s="56">
        <v>0</v>
      </c>
      <c r="I1497" s="56" t="s">
        <v>811</v>
      </c>
      <c r="J1497" s="56" t="s">
        <v>38</v>
      </c>
    </row>
    <row r="1498" spans="1:10" ht="12.75" customHeight="1" x14ac:dyDescent="0.3">
      <c r="A1498" s="397" t="s">
        <v>339</v>
      </c>
      <c r="B1498" s="423">
        <v>11</v>
      </c>
      <c r="C1498" s="397" t="s">
        <v>340</v>
      </c>
      <c r="D1498" s="397" t="s">
        <v>4062</v>
      </c>
      <c r="E1498" s="56" t="s">
        <v>1867</v>
      </c>
      <c r="F1498" s="56" t="s">
        <v>900</v>
      </c>
      <c r="G1498" s="56">
        <v>38</v>
      </c>
      <c r="H1498" s="56">
        <v>0</v>
      </c>
      <c r="I1498" s="56" t="s">
        <v>811</v>
      </c>
      <c r="J1498" s="56" t="s">
        <v>38</v>
      </c>
    </row>
    <row r="1499" spans="1:10" ht="12.75" customHeight="1" x14ac:dyDescent="0.3">
      <c r="A1499" s="397" t="s">
        <v>339</v>
      </c>
      <c r="B1499" s="423">
        <v>12</v>
      </c>
      <c r="C1499" s="397" t="s">
        <v>340</v>
      </c>
      <c r="D1499" s="397" t="s">
        <v>4063</v>
      </c>
      <c r="E1499" s="56" t="s">
        <v>1868</v>
      </c>
      <c r="F1499" s="56" t="s">
        <v>900</v>
      </c>
      <c r="G1499" s="56">
        <v>0</v>
      </c>
      <c r="H1499" s="56">
        <v>0</v>
      </c>
      <c r="I1499" s="56" t="s">
        <v>811</v>
      </c>
      <c r="J1499" s="56" t="s">
        <v>38</v>
      </c>
    </row>
    <row r="1500" spans="1:10" ht="12.75" customHeight="1" x14ac:dyDescent="0.3">
      <c r="A1500" s="397" t="s">
        <v>339</v>
      </c>
      <c r="B1500" s="423">
        <v>13</v>
      </c>
      <c r="C1500" s="397" t="s">
        <v>340</v>
      </c>
      <c r="D1500" s="397" t="s">
        <v>4064</v>
      </c>
      <c r="E1500" s="56" t="s">
        <v>1869</v>
      </c>
      <c r="F1500" s="56" t="s">
        <v>900</v>
      </c>
      <c r="G1500" s="56">
        <v>40</v>
      </c>
      <c r="H1500" s="56">
        <v>0</v>
      </c>
      <c r="I1500" s="56" t="s">
        <v>811</v>
      </c>
      <c r="J1500" s="56" t="s">
        <v>38</v>
      </c>
    </row>
    <row r="1501" spans="1:10" ht="12.75" customHeight="1" x14ac:dyDescent="0.3">
      <c r="A1501" s="397" t="s">
        <v>339</v>
      </c>
      <c r="B1501" s="423">
        <v>14</v>
      </c>
      <c r="C1501" s="397" t="s">
        <v>340</v>
      </c>
      <c r="D1501" s="397" t="s">
        <v>4065</v>
      </c>
      <c r="E1501" s="56" t="s">
        <v>1870</v>
      </c>
      <c r="F1501" s="56" t="s">
        <v>900</v>
      </c>
      <c r="G1501" s="56">
        <v>50</v>
      </c>
      <c r="H1501" s="56">
        <v>0</v>
      </c>
      <c r="I1501" s="56" t="s">
        <v>811</v>
      </c>
      <c r="J1501" s="56" t="s">
        <v>38</v>
      </c>
    </row>
    <row r="1502" spans="1:10" ht="12.75" customHeight="1" x14ac:dyDescent="0.3">
      <c r="A1502" s="397" t="s">
        <v>339</v>
      </c>
      <c r="B1502" s="423">
        <v>15</v>
      </c>
      <c r="C1502" s="397" t="s">
        <v>340</v>
      </c>
      <c r="D1502" s="397" t="s">
        <v>4066</v>
      </c>
      <c r="E1502" s="56" t="s">
        <v>1871</v>
      </c>
      <c r="F1502" s="56" t="s">
        <v>900</v>
      </c>
      <c r="G1502" s="56">
        <v>38</v>
      </c>
      <c r="H1502" s="56">
        <v>0</v>
      </c>
      <c r="I1502" s="56" t="s">
        <v>811</v>
      </c>
      <c r="J1502" s="56" t="s">
        <v>38</v>
      </c>
    </row>
    <row r="1503" spans="1:10" ht="12.75" customHeight="1" x14ac:dyDescent="0.3">
      <c r="A1503" s="397" t="s">
        <v>5</v>
      </c>
      <c r="B1503" s="423">
        <v>1</v>
      </c>
      <c r="C1503" s="397" t="s">
        <v>6</v>
      </c>
      <c r="D1503" s="397" t="s">
        <v>4531</v>
      </c>
      <c r="E1503" s="56" t="s">
        <v>1956</v>
      </c>
      <c r="F1503" s="56" t="s">
        <v>900</v>
      </c>
      <c r="G1503" s="56">
        <v>52</v>
      </c>
      <c r="H1503" s="56">
        <v>0</v>
      </c>
      <c r="I1503" s="56" t="s">
        <v>6476</v>
      </c>
      <c r="J1503" s="56" t="s">
        <v>38</v>
      </c>
    </row>
    <row r="1504" spans="1:10" ht="12.75" customHeight="1" x14ac:dyDescent="0.3">
      <c r="A1504" s="397" t="s">
        <v>5</v>
      </c>
      <c r="B1504" s="423">
        <v>2</v>
      </c>
      <c r="C1504" s="397" t="s">
        <v>6</v>
      </c>
      <c r="D1504" s="397" t="s">
        <v>4532</v>
      </c>
      <c r="E1504" s="56" t="s">
        <v>2236</v>
      </c>
      <c r="F1504" s="56" t="s">
        <v>900</v>
      </c>
      <c r="G1504" s="56">
        <v>30</v>
      </c>
      <c r="H1504" s="56">
        <v>0</v>
      </c>
      <c r="I1504" s="56" t="s">
        <v>6476</v>
      </c>
      <c r="J1504" s="56" t="s">
        <v>38</v>
      </c>
    </row>
    <row r="1505" spans="1:10" ht="12.75" customHeight="1" x14ac:dyDescent="0.3">
      <c r="A1505" s="397" t="s">
        <v>5</v>
      </c>
      <c r="B1505" s="423">
        <v>3</v>
      </c>
      <c r="C1505" s="397" t="s">
        <v>6</v>
      </c>
      <c r="D1505" s="397" t="s">
        <v>4533</v>
      </c>
      <c r="E1505" s="56" t="s">
        <v>2237</v>
      </c>
      <c r="F1505" s="56" t="s">
        <v>900</v>
      </c>
      <c r="G1505" s="56">
        <v>34</v>
      </c>
      <c r="H1505" s="56">
        <v>0</v>
      </c>
      <c r="I1505" s="56" t="s">
        <v>6476</v>
      </c>
      <c r="J1505" s="56" t="s">
        <v>38</v>
      </c>
    </row>
    <row r="1506" spans="1:10" ht="12.75" customHeight="1" x14ac:dyDescent="0.3">
      <c r="A1506" s="397" t="s">
        <v>5</v>
      </c>
      <c r="B1506" s="423">
        <v>4</v>
      </c>
      <c r="C1506" s="397" t="s">
        <v>6</v>
      </c>
      <c r="D1506" s="397" t="s">
        <v>4534</v>
      </c>
      <c r="E1506" s="56" t="s">
        <v>2238</v>
      </c>
      <c r="F1506" s="56" t="s">
        <v>900</v>
      </c>
      <c r="G1506" s="56">
        <v>34</v>
      </c>
      <c r="H1506" s="56">
        <v>0</v>
      </c>
      <c r="I1506" s="56" t="s">
        <v>6476</v>
      </c>
      <c r="J1506" s="56" t="s">
        <v>38</v>
      </c>
    </row>
    <row r="1507" spans="1:10" ht="12.75" customHeight="1" x14ac:dyDescent="0.3">
      <c r="A1507" s="397" t="s">
        <v>5</v>
      </c>
      <c r="B1507" s="423">
        <v>5</v>
      </c>
      <c r="C1507" s="397" t="s">
        <v>6</v>
      </c>
      <c r="D1507" s="397" t="s">
        <v>4535</v>
      </c>
      <c r="E1507" s="56" t="s">
        <v>2067</v>
      </c>
      <c r="F1507" s="56" t="s">
        <v>900</v>
      </c>
      <c r="G1507" s="56">
        <v>30</v>
      </c>
      <c r="H1507" s="56">
        <v>0</v>
      </c>
      <c r="I1507" s="56" t="s">
        <v>6476</v>
      </c>
      <c r="J1507" s="56" t="s">
        <v>38</v>
      </c>
    </row>
    <row r="1508" spans="1:10" ht="12.75" customHeight="1" x14ac:dyDescent="0.3">
      <c r="A1508" s="397" t="s">
        <v>5</v>
      </c>
      <c r="B1508" s="423">
        <v>6</v>
      </c>
      <c r="C1508" s="397" t="s">
        <v>6</v>
      </c>
      <c r="D1508" s="397" t="s">
        <v>4536</v>
      </c>
      <c r="E1508" s="56" t="s">
        <v>2239</v>
      </c>
      <c r="F1508" s="56" t="s">
        <v>900</v>
      </c>
      <c r="G1508" s="56">
        <v>30</v>
      </c>
      <c r="H1508" s="56">
        <v>23.25</v>
      </c>
      <c r="I1508" s="56" t="s">
        <v>6476</v>
      </c>
      <c r="J1508" s="56" t="s">
        <v>38</v>
      </c>
    </row>
    <row r="1509" spans="1:10" ht="12.75" customHeight="1" x14ac:dyDescent="0.3">
      <c r="A1509" s="397" t="s">
        <v>109</v>
      </c>
      <c r="B1509" s="423">
        <v>1</v>
      </c>
      <c r="C1509" s="397" t="s">
        <v>0</v>
      </c>
      <c r="D1509" s="397" t="s">
        <v>4148</v>
      </c>
      <c r="E1509" s="56" t="s">
        <v>1873</v>
      </c>
      <c r="F1509" s="56" t="s">
        <v>900</v>
      </c>
      <c r="G1509" s="56">
        <v>53</v>
      </c>
      <c r="H1509" s="56">
        <v>0</v>
      </c>
      <c r="I1509" s="56" t="s">
        <v>6476</v>
      </c>
      <c r="J1509" s="56" t="s">
        <v>38</v>
      </c>
    </row>
    <row r="1510" spans="1:10" ht="12.75" customHeight="1" x14ac:dyDescent="0.3">
      <c r="A1510" s="397" t="s">
        <v>109</v>
      </c>
      <c r="B1510" s="423">
        <v>2</v>
      </c>
      <c r="C1510" s="397" t="s">
        <v>0</v>
      </c>
      <c r="D1510" s="397" t="s">
        <v>4149</v>
      </c>
      <c r="E1510" s="56" t="s">
        <v>1874</v>
      </c>
      <c r="F1510" s="56" t="s">
        <v>900</v>
      </c>
      <c r="G1510" s="56">
        <v>57</v>
      </c>
      <c r="H1510" s="56">
        <v>0</v>
      </c>
      <c r="I1510" s="56" t="s">
        <v>6476</v>
      </c>
      <c r="J1510" s="56" t="s">
        <v>38</v>
      </c>
    </row>
    <row r="1511" spans="1:10" ht="12.75" customHeight="1" x14ac:dyDescent="0.3">
      <c r="A1511" s="397" t="s">
        <v>109</v>
      </c>
      <c r="B1511" s="423">
        <v>3</v>
      </c>
      <c r="C1511" s="397" t="s">
        <v>0</v>
      </c>
      <c r="D1511" s="397" t="s">
        <v>4150</v>
      </c>
      <c r="E1511" s="56" t="s">
        <v>1875</v>
      </c>
      <c r="F1511" s="56" t="s">
        <v>900</v>
      </c>
      <c r="G1511" s="56">
        <v>39</v>
      </c>
      <c r="H1511" s="56">
        <v>0</v>
      </c>
      <c r="I1511" s="56" t="s">
        <v>6476</v>
      </c>
      <c r="J1511" s="56" t="s">
        <v>38</v>
      </c>
    </row>
    <row r="1512" spans="1:10" ht="12.75" customHeight="1" x14ac:dyDescent="0.3">
      <c r="A1512" s="397" t="s">
        <v>109</v>
      </c>
      <c r="B1512" s="423">
        <v>4</v>
      </c>
      <c r="C1512" s="397" t="s">
        <v>0</v>
      </c>
      <c r="D1512" s="397" t="s">
        <v>4151</v>
      </c>
      <c r="E1512" s="56" t="s">
        <v>1876</v>
      </c>
      <c r="F1512" s="56" t="s">
        <v>900</v>
      </c>
      <c r="G1512" s="56">
        <v>31</v>
      </c>
      <c r="H1512" s="56">
        <v>0</v>
      </c>
      <c r="I1512" s="56" t="s">
        <v>6476</v>
      </c>
      <c r="J1512" s="56" t="s">
        <v>38</v>
      </c>
    </row>
    <row r="1513" spans="1:10" ht="12.75" customHeight="1" x14ac:dyDescent="0.3">
      <c r="A1513" s="397" t="s">
        <v>109</v>
      </c>
      <c r="B1513" s="423">
        <v>5</v>
      </c>
      <c r="C1513" s="397" t="s">
        <v>0</v>
      </c>
      <c r="D1513" s="397" t="s">
        <v>4152</v>
      </c>
      <c r="E1513" s="56" t="s">
        <v>1885</v>
      </c>
      <c r="F1513" s="56" t="s">
        <v>900</v>
      </c>
      <c r="G1513" s="56">
        <v>23.5</v>
      </c>
      <c r="H1513" s="56">
        <v>0</v>
      </c>
      <c r="I1513" s="56" t="s">
        <v>6476</v>
      </c>
      <c r="J1513" s="56" t="s">
        <v>38</v>
      </c>
    </row>
    <row r="1514" spans="1:10" ht="12.75" customHeight="1" x14ac:dyDescent="0.3">
      <c r="A1514" s="397" t="s">
        <v>109</v>
      </c>
      <c r="B1514" s="423">
        <v>6</v>
      </c>
      <c r="C1514" s="397" t="s">
        <v>0</v>
      </c>
      <c r="D1514" s="397" t="s">
        <v>4153</v>
      </c>
      <c r="E1514" s="56" t="s">
        <v>1877</v>
      </c>
      <c r="F1514" s="56" t="s">
        <v>900</v>
      </c>
      <c r="G1514" s="56">
        <v>39</v>
      </c>
      <c r="H1514" s="56">
        <v>0</v>
      </c>
      <c r="I1514" s="56" t="s">
        <v>6476</v>
      </c>
      <c r="J1514" s="56" t="s">
        <v>38</v>
      </c>
    </row>
    <row r="1515" spans="1:10" ht="12.75" customHeight="1" x14ac:dyDescent="0.3">
      <c r="A1515" s="397" t="s">
        <v>109</v>
      </c>
      <c r="B1515" s="423">
        <v>7</v>
      </c>
      <c r="C1515" s="397" t="s">
        <v>0</v>
      </c>
      <c r="D1515" s="397" t="s">
        <v>4154</v>
      </c>
      <c r="E1515" s="56" t="s">
        <v>1879</v>
      </c>
      <c r="F1515" s="56" t="s">
        <v>900</v>
      </c>
      <c r="G1515" s="56">
        <v>31</v>
      </c>
      <c r="H1515" s="56">
        <v>0</v>
      </c>
      <c r="I1515" s="56" t="s">
        <v>6476</v>
      </c>
      <c r="J1515" s="56" t="s">
        <v>38</v>
      </c>
    </row>
    <row r="1516" spans="1:10" ht="12.75" customHeight="1" x14ac:dyDescent="0.3">
      <c r="A1516" s="397" t="s">
        <v>109</v>
      </c>
      <c r="B1516" s="423">
        <v>8</v>
      </c>
      <c r="C1516" s="397" t="s">
        <v>0</v>
      </c>
      <c r="D1516" s="397" t="s">
        <v>4155</v>
      </c>
      <c r="E1516" s="56" t="s">
        <v>1878</v>
      </c>
      <c r="F1516" s="56" t="s">
        <v>900</v>
      </c>
      <c r="G1516" s="56">
        <v>54</v>
      </c>
      <c r="H1516" s="56">
        <v>0</v>
      </c>
      <c r="I1516" s="56" t="s">
        <v>6476</v>
      </c>
      <c r="J1516" s="56" t="s">
        <v>38</v>
      </c>
    </row>
    <row r="1517" spans="1:10" ht="12.75" customHeight="1" x14ac:dyDescent="0.3">
      <c r="A1517" s="397" t="s">
        <v>109</v>
      </c>
      <c r="B1517" s="423">
        <v>9</v>
      </c>
      <c r="C1517" s="397" t="s">
        <v>0</v>
      </c>
      <c r="D1517" s="397" t="s">
        <v>4156</v>
      </c>
      <c r="E1517" s="56" t="s">
        <v>1231</v>
      </c>
      <c r="F1517" s="56" t="s">
        <v>900</v>
      </c>
      <c r="G1517" s="56">
        <v>53</v>
      </c>
      <c r="H1517" s="56">
        <v>0</v>
      </c>
      <c r="I1517" s="56" t="s">
        <v>6476</v>
      </c>
      <c r="J1517" s="56" t="s">
        <v>38</v>
      </c>
    </row>
    <row r="1518" spans="1:10" ht="12.75" customHeight="1" x14ac:dyDescent="0.3">
      <c r="A1518" s="397" t="s">
        <v>109</v>
      </c>
      <c r="B1518" s="423">
        <v>10</v>
      </c>
      <c r="C1518" s="397" t="s">
        <v>0</v>
      </c>
      <c r="D1518" s="397" t="s">
        <v>4157</v>
      </c>
      <c r="E1518" s="56" t="s">
        <v>1880</v>
      </c>
      <c r="F1518" s="56" t="s">
        <v>900</v>
      </c>
      <c r="G1518" s="56">
        <v>31</v>
      </c>
      <c r="H1518" s="56">
        <v>0</v>
      </c>
      <c r="I1518" s="56" t="s">
        <v>6476</v>
      </c>
      <c r="J1518" s="56" t="s">
        <v>38</v>
      </c>
    </row>
    <row r="1519" spans="1:10" ht="12.75" customHeight="1" x14ac:dyDescent="0.3">
      <c r="A1519" s="397" t="s">
        <v>109</v>
      </c>
      <c r="B1519" s="423">
        <v>11</v>
      </c>
      <c r="C1519" s="397" t="s">
        <v>0</v>
      </c>
      <c r="D1519" s="397" t="s">
        <v>4158</v>
      </c>
      <c r="E1519" s="56" t="s">
        <v>1881</v>
      </c>
      <c r="F1519" s="56" t="s">
        <v>900</v>
      </c>
      <c r="G1519" s="56">
        <v>31</v>
      </c>
      <c r="H1519" s="56">
        <v>0</v>
      </c>
      <c r="I1519" s="56" t="s">
        <v>6476</v>
      </c>
      <c r="J1519" s="56" t="s">
        <v>38</v>
      </c>
    </row>
    <row r="1520" spans="1:10" ht="12.75" customHeight="1" x14ac:dyDescent="0.3">
      <c r="A1520" s="397" t="s">
        <v>109</v>
      </c>
      <c r="B1520" s="423">
        <v>12</v>
      </c>
      <c r="C1520" s="397" t="s">
        <v>0</v>
      </c>
      <c r="D1520" s="397" t="s">
        <v>4159</v>
      </c>
      <c r="E1520" s="56" t="s">
        <v>1882</v>
      </c>
      <c r="F1520" s="56" t="s">
        <v>900</v>
      </c>
      <c r="G1520" s="56">
        <v>57</v>
      </c>
      <c r="H1520" s="56">
        <v>0</v>
      </c>
      <c r="I1520" s="56" t="s">
        <v>6476</v>
      </c>
      <c r="J1520" s="56" t="s">
        <v>38</v>
      </c>
    </row>
    <row r="1521" spans="1:10" ht="12.75" customHeight="1" x14ac:dyDescent="0.3">
      <c r="A1521" s="397" t="s">
        <v>109</v>
      </c>
      <c r="B1521" s="423">
        <v>13</v>
      </c>
      <c r="C1521" s="397" t="s">
        <v>0</v>
      </c>
      <c r="D1521" s="397" t="s">
        <v>4160</v>
      </c>
      <c r="E1521" s="56" t="s">
        <v>1883</v>
      </c>
      <c r="F1521" s="56" t="s">
        <v>900</v>
      </c>
      <c r="G1521" s="56">
        <v>39</v>
      </c>
      <c r="H1521" s="56">
        <v>0</v>
      </c>
      <c r="I1521" s="56" t="s">
        <v>6476</v>
      </c>
      <c r="J1521" s="56" t="s">
        <v>38</v>
      </c>
    </row>
    <row r="1522" spans="1:10" ht="12.75" customHeight="1" x14ac:dyDescent="0.3">
      <c r="A1522" s="397" t="s">
        <v>109</v>
      </c>
      <c r="B1522" s="423">
        <v>14</v>
      </c>
      <c r="C1522" s="397" t="s">
        <v>0</v>
      </c>
      <c r="D1522" s="397" t="s">
        <v>4161</v>
      </c>
      <c r="E1522" s="56" t="s">
        <v>1884</v>
      </c>
      <c r="F1522" s="56" t="s">
        <v>900</v>
      </c>
      <c r="G1522" s="56">
        <v>39</v>
      </c>
      <c r="H1522" s="56">
        <v>0</v>
      </c>
      <c r="I1522" s="56" t="s">
        <v>6476</v>
      </c>
      <c r="J1522" s="56" t="s">
        <v>38</v>
      </c>
    </row>
    <row r="1523" spans="1:10" ht="12.75" customHeight="1" x14ac:dyDescent="0.3">
      <c r="A1523" s="397" t="s">
        <v>663</v>
      </c>
      <c r="B1523" s="423">
        <v>1</v>
      </c>
      <c r="C1523" s="397" t="s">
        <v>471</v>
      </c>
      <c r="D1523" s="397" t="s">
        <v>5284</v>
      </c>
      <c r="E1523" s="56" t="s">
        <v>2486</v>
      </c>
      <c r="F1523" s="56" t="s">
        <v>900</v>
      </c>
      <c r="G1523" s="56">
        <v>87.5</v>
      </c>
      <c r="H1523" s="56">
        <v>0</v>
      </c>
      <c r="I1523" s="56" t="s">
        <v>810</v>
      </c>
      <c r="J1523" s="56" t="s">
        <v>38</v>
      </c>
    </row>
    <row r="1524" spans="1:10" ht="12.75" customHeight="1" x14ac:dyDescent="0.3">
      <c r="A1524" s="397" t="s">
        <v>663</v>
      </c>
      <c r="B1524" s="423">
        <v>2</v>
      </c>
      <c r="C1524" s="397" t="s">
        <v>471</v>
      </c>
      <c r="D1524" s="397" t="s">
        <v>5285</v>
      </c>
      <c r="E1524" s="56" t="s">
        <v>2487</v>
      </c>
      <c r="F1524" s="56" t="s">
        <v>900</v>
      </c>
      <c r="G1524" s="56">
        <v>13</v>
      </c>
      <c r="H1524" s="56">
        <v>0</v>
      </c>
      <c r="I1524" s="56" t="s">
        <v>810</v>
      </c>
      <c r="J1524" s="56" t="s">
        <v>38</v>
      </c>
    </row>
    <row r="1525" spans="1:10" ht="12.75" customHeight="1" x14ac:dyDescent="0.3">
      <c r="A1525" s="397" t="s">
        <v>663</v>
      </c>
      <c r="B1525" s="423">
        <v>3</v>
      </c>
      <c r="C1525" s="397" t="s">
        <v>471</v>
      </c>
      <c r="D1525" s="397" t="s">
        <v>5286</v>
      </c>
      <c r="E1525" s="56" t="s">
        <v>2488</v>
      </c>
      <c r="F1525" s="56" t="s">
        <v>900</v>
      </c>
      <c r="G1525" s="56">
        <v>20</v>
      </c>
      <c r="H1525" s="56">
        <v>0</v>
      </c>
      <c r="I1525" s="56" t="s">
        <v>810</v>
      </c>
      <c r="J1525" s="56" t="s">
        <v>38</v>
      </c>
    </row>
    <row r="1526" spans="1:10" ht="12.75" customHeight="1" x14ac:dyDescent="0.3">
      <c r="A1526" s="397" t="s">
        <v>663</v>
      </c>
      <c r="B1526" s="423">
        <v>4</v>
      </c>
      <c r="C1526" s="397" t="s">
        <v>471</v>
      </c>
      <c r="D1526" s="397" t="s">
        <v>5287</v>
      </c>
      <c r="E1526" s="56" t="s">
        <v>2489</v>
      </c>
      <c r="F1526" s="56" t="s">
        <v>900</v>
      </c>
      <c r="G1526" s="56">
        <v>15.5</v>
      </c>
      <c r="H1526" s="56">
        <v>0</v>
      </c>
      <c r="I1526" s="56" t="s">
        <v>810</v>
      </c>
      <c r="J1526" s="56" t="s">
        <v>38</v>
      </c>
    </row>
    <row r="1527" spans="1:10" ht="12.75" customHeight="1" x14ac:dyDescent="0.3">
      <c r="A1527" s="397" t="s">
        <v>663</v>
      </c>
      <c r="B1527" s="423">
        <v>5</v>
      </c>
      <c r="C1527" s="397" t="s">
        <v>471</v>
      </c>
      <c r="D1527" s="397" t="s">
        <v>5288</v>
      </c>
      <c r="E1527" s="56" t="s">
        <v>2490</v>
      </c>
      <c r="F1527" s="56" t="s">
        <v>900</v>
      </c>
      <c r="G1527" s="56">
        <v>32</v>
      </c>
      <c r="H1527" s="56">
        <v>0</v>
      </c>
      <c r="I1527" s="56" t="s">
        <v>810</v>
      </c>
      <c r="J1527" s="56" t="s">
        <v>38</v>
      </c>
    </row>
    <row r="1528" spans="1:10" ht="12.75" customHeight="1" x14ac:dyDescent="0.3">
      <c r="A1528" s="397" t="s">
        <v>663</v>
      </c>
      <c r="B1528" s="423">
        <v>6</v>
      </c>
      <c r="C1528" s="397" t="s">
        <v>471</v>
      </c>
      <c r="D1528" s="397" t="s">
        <v>5289</v>
      </c>
      <c r="E1528" s="56" t="s">
        <v>2491</v>
      </c>
      <c r="F1528" s="56" t="s">
        <v>900</v>
      </c>
      <c r="G1528" s="56">
        <v>22</v>
      </c>
      <c r="H1528" s="56">
        <v>0</v>
      </c>
      <c r="I1528" s="56" t="s">
        <v>810</v>
      </c>
      <c r="J1528" s="56" t="s">
        <v>38</v>
      </c>
    </row>
    <row r="1529" spans="1:10" ht="12.75" customHeight="1" x14ac:dyDescent="0.3">
      <c r="A1529" s="397" t="s">
        <v>663</v>
      </c>
      <c r="B1529" s="423">
        <v>7</v>
      </c>
      <c r="C1529" s="397" t="s">
        <v>471</v>
      </c>
      <c r="D1529" s="397" t="s">
        <v>5290</v>
      </c>
      <c r="E1529" s="56" t="s">
        <v>2492</v>
      </c>
      <c r="F1529" s="56" t="s">
        <v>900</v>
      </c>
      <c r="G1529" s="56">
        <v>25</v>
      </c>
      <c r="H1529" s="56">
        <v>0</v>
      </c>
      <c r="I1529" s="56" t="s">
        <v>810</v>
      </c>
      <c r="J1529" s="56" t="s">
        <v>38</v>
      </c>
    </row>
    <row r="1530" spans="1:10" ht="12.75" customHeight="1" x14ac:dyDescent="0.3">
      <c r="A1530" s="397" t="s">
        <v>663</v>
      </c>
      <c r="B1530" s="423">
        <v>8</v>
      </c>
      <c r="C1530" s="397" t="s">
        <v>471</v>
      </c>
      <c r="D1530" s="397" t="s">
        <v>5291</v>
      </c>
      <c r="E1530" s="56" t="s">
        <v>2493</v>
      </c>
      <c r="F1530" s="56" t="s">
        <v>900</v>
      </c>
      <c r="G1530" s="56">
        <v>20</v>
      </c>
      <c r="H1530" s="56">
        <v>0</v>
      </c>
      <c r="I1530" s="56" t="s">
        <v>810</v>
      </c>
      <c r="J1530" s="56" t="s">
        <v>38</v>
      </c>
    </row>
    <row r="1531" spans="1:10" ht="12.75" customHeight="1" x14ac:dyDescent="0.3">
      <c r="A1531" s="397" t="s">
        <v>663</v>
      </c>
      <c r="B1531" s="423">
        <v>9</v>
      </c>
      <c r="C1531" s="397" t="s">
        <v>471</v>
      </c>
      <c r="D1531" s="397" t="s">
        <v>5292</v>
      </c>
      <c r="E1531" s="56" t="s">
        <v>2494</v>
      </c>
      <c r="F1531" s="56" t="s">
        <v>900</v>
      </c>
      <c r="G1531" s="56">
        <v>18</v>
      </c>
      <c r="H1531" s="56">
        <v>0</v>
      </c>
      <c r="I1531" s="56" t="s">
        <v>810</v>
      </c>
      <c r="J1531" s="56" t="s">
        <v>38</v>
      </c>
    </row>
    <row r="1532" spans="1:10" ht="12.75" customHeight="1" x14ac:dyDescent="0.3">
      <c r="A1532" s="397" t="s">
        <v>663</v>
      </c>
      <c r="B1532" s="423">
        <v>10</v>
      </c>
      <c r="C1532" s="397" t="s">
        <v>471</v>
      </c>
      <c r="D1532" s="397" t="s">
        <v>5293</v>
      </c>
      <c r="E1532" s="56" t="s">
        <v>2495</v>
      </c>
      <c r="F1532" s="56" t="s">
        <v>900</v>
      </c>
      <c r="G1532" s="56">
        <v>26</v>
      </c>
      <c r="H1532" s="56">
        <v>0</v>
      </c>
      <c r="I1532" s="56" t="s">
        <v>810</v>
      </c>
      <c r="J1532" s="56" t="s">
        <v>38</v>
      </c>
    </row>
    <row r="1533" spans="1:10" ht="12.75" customHeight="1" x14ac:dyDescent="0.3">
      <c r="A1533" s="397" t="s">
        <v>663</v>
      </c>
      <c r="B1533" s="423">
        <v>11</v>
      </c>
      <c r="C1533" s="397" t="s">
        <v>471</v>
      </c>
      <c r="D1533" s="397" t="s">
        <v>5294</v>
      </c>
      <c r="E1533" s="56" t="s">
        <v>2496</v>
      </c>
      <c r="F1533" s="56" t="s">
        <v>900</v>
      </c>
      <c r="G1533" s="56">
        <v>25</v>
      </c>
      <c r="H1533" s="56">
        <v>0</v>
      </c>
      <c r="I1533" s="56" t="s">
        <v>810</v>
      </c>
      <c r="J1533" s="56" t="s">
        <v>38</v>
      </c>
    </row>
    <row r="1534" spans="1:10" ht="12.75" customHeight="1" x14ac:dyDescent="0.3">
      <c r="A1534" s="397" t="s">
        <v>663</v>
      </c>
      <c r="B1534" s="423">
        <v>12</v>
      </c>
      <c r="C1534" s="397" t="s">
        <v>471</v>
      </c>
      <c r="D1534" s="397" t="s">
        <v>5295</v>
      </c>
      <c r="E1534" s="56" t="s">
        <v>2497</v>
      </c>
      <c r="F1534" s="56" t="s">
        <v>900</v>
      </c>
      <c r="G1534" s="56">
        <v>38</v>
      </c>
      <c r="H1534" s="56">
        <v>0</v>
      </c>
      <c r="I1534" s="56" t="s">
        <v>810</v>
      </c>
      <c r="J1534" s="56" t="s">
        <v>38</v>
      </c>
    </row>
    <row r="1535" spans="1:10" ht="12.75" customHeight="1" x14ac:dyDescent="0.3">
      <c r="A1535" s="397" t="s">
        <v>663</v>
      </c>
      <c r="B1535" s="423">
        <v>13</v>
      </c>
      <c r="C1535" s="397" t="s">
        <v>471</v>
      </c>
      <c r="D1535" s="397" t="s">
        <v>5296</v>
      </c>
      <c r="E1535" s="56" t="s">
        <v>2498</v>
      </c>
      <c r="F1535" s="56" t="s">
        <v>900</v>
      </c>
      <c r="G1535" s="56">
        <v>9.5</v>
      </c>
      <c r="H1535" s="56">
        <v>0</v>
      </c>
      <c r="I1535" s="56" t="s">
        <v>810</v>
      </c>
      <c r="J1535" s="56" t="s">
        <v>38</v>
      </c>
    </row>
    <row r="1536" spans="1:10" ht="12.75" customHeight="1" x14ac:dyDescent="0.3">
      <c r="A1536" s="397" t="s">
        <v>663</v>
      </c>
      <c r="B1536" s="423">
        <v>14</v>
      </c>
      <c r="C1536" s="397" t="s">
        <v>471</v>
      </c>
      <c r="D1536" s="397" t="s">
        <v>5297</v>
      </c>
      <c r="E1536" s="56" t="s">
        <v>2499</v>
      </c>
      <c r="F1536" s="56" t="s">
        <v>900</v>
      </c>
      <c r="G1536" s="56">
        <v>30</v>
      </c>
      <c r="H1536" s="56">
        <v>0</v>
      </c>
      <c r="I1536" s="56" t="s">
        <v>810</v>
      </c>
      <c r="J1536" s="56" t="s">
        <v>38</v>
      </c>
    </row>
    <row r="1537" spans="1:10" ht="12.75" customHeight="1" x14ac:dyDescent="0.3">
      <c r="A1537" s="397" t="s">
        <v>663</v>
      </c>
      <c r="B1537" s="423">
        <v>15</v>
      </c>
      <c r="C1537" s="397" t="s">
        <v>471</v>
      </c>
      <c r="D1537" s="397" t="s">
        <v>5298</v>
      </c>
      <c r="E1537" s="56" t="s">
        <v>2500</v>
      </c>
      <c r="F1537" s="56" t="s">
        <v>900</v>
      </c>
      <c r="G1537" s="56">
        <v>12</v>
      </c>
      <c r="H1537" s="56">
        <v>0</v>
      </c>
      <c r="I1537" s="56" t="s">
        <v>810</v>
      </c>
      <c r="J1537" s="56" t="s">
        <v>38</v>
      </c>
    </row>
    <row r="1538" spans="1:10" ht="12.75" customHeight="1" x14ac:dyDescent="0.3">
      <c r="A1538" s="397" t="s">
        <v>663</v>
      </c>
      <c r="B1538" s="423">
        <v>16</v>
      </c>
      <c r="C1538" s="397" t="s">
        <v>471</v>
      </c>
      <c r="D1538" s="397" t="s">
        <v>5299</v>
      </c>
      <c r="E1538" s="56" t="s">
        <v>2501</v>
      </c>
      <c r="F1538" s="56" t="s">
        <v>900</v>
      </c>
      <c r="G1538" s="56">
        <v>46</v>
      </c>
      <c r="H1538" s="56">
        <v>0</v>
      </c>
      <c r="I1538" s="56" t="s">
        <v>810</v>
      </c>
      <c r="J1538" s="56" t="s">
        <v>38</v>
      </c>
    </row>
    <row r="1539" spans="1:10" ht="12.75" customHeight="1" x14ac:dyDescent="0.3">
      <c r="A1539" s="397" t="s">
        <v>663</v>
      </c>
      <c r="B1539" s="423">
        <v>17</v>
      </c>
      <c r="C1539" s="397" t="s">
        <v>471</v>
      </c>
      <c r="D1539" s="397" t="s">
        <v>5300</v>
      </c>
      <c r="E1539" s="56" t="s">
        <v>2502</v>
      </c>
      <c r="F1539" s="56" t="s">
        <v>900</v>
      </c>
      <c r="G1539" s="56">
        <v>32.5</v>
      </c>
      <c r="H1539" s="56">
        <v>0</v>
      </c>
      <c r="I1539" s="56" t="s">
        <v>810</v>
      </c>
      <c r="J1539" s="56" t="s">
        <v>38</v>
      </c>
    </row>
    <row r="1540" spans="1:10" ht="12.75" customHeight="1" x14ac:dyDescent="0.3">
      <c r="A1540" s="397" t="s">
        <v>663</v>
      </c>
      <c r="B1540" s="423">
        <v>18</v>
      </c>
      <c r="C1540" s="397" t="s">
        <v>471</v>
      </c>
      <c r="D1540" s="397" t="s">
        <v>5301</v>
      </c>
      <c r="E1540" s="56" t="s">
        <v>2503</v>
      </c>
      <c r="F1540" s="56" t="s">
        <v>900</v>
      </c>
      <c r="G1540" s="56">
        <v>55</v>
      </c>
      <c r="H1540" s="56">
        <v>0</v>
      </c>
      <c r="I1540" s="56" t="s">
        <v>6476</v>
      </c>
      <c r="J1540" s="56" t="s">
        <v>38</v>
      </c>
    </row>
    <row r="1541" spans="1:10" ht="12.75" customHeight="1" x14ac:dyDescent="0.3">
      <c r="A1541" s="397" t="s">
        <v>663</v>
      </c>
      <c r="B1541" s="423">
        <v>19</v>
      </c>
      <c r="C1541" s="397" t="s">
        <v>471</v>
      </c>
      <c r="D1541" s="397" t="s">
        <v>5302</v>
      </c>
      <c r="E1541" s="56" t="s">
        <v>2504</v>
      </c>
      <c r="F1541" s="56" t="s">
        <v>900</v>
      </c>
      <c r="G1541" s="56">
        <v>46</v>
      </c>
      <c r="H1541" s="56">
        <v>0</v>
      </c>
      <c r="I1541" s="56" t="s">
        <v>810</v>
      </c>
      <c r="J1541" s="56" t="s">
        <v>38</v>
      </c>
    </row>
    <row r="1542" spans="1:10" ht="12.75" customHeight="1" x14ac:dyDescent="0.3">
      <c r="A1542" s="397" t="s">
        <v>663</v>
      </c>
      <c r="B1542" s="423">
        <v>20</v>
      </c>
      <c r="C1542" s="397" t="s">
        <v>471</v>
      </c>
      <c r="D1542" s="397" t="s">
        <v>5303</v>
      </c>
      <c r="E1542" s="56" t="s">
        <v>2505</v>
      </c>
      <c r="F1542" s="56" t="s">
        <v>900</v>
      </c>
      <c r="G1542" s="56">
        <v>16.5</v>
      </c>
      <c r="H1542" s="56">
        <v>0</v>
      </c>
      <c r="I1542" s="56" t="s">
        <v>810</v>
      </c>
      <c r="J1542" s="56" t="s">
        <v>38</v>
      </c>
    </row>
    <row r="1543" spans="1:10" ht="12.75" customHeight="1" x14ac:dyDescent="0.3">
      <c r="A1543" s="397" t="s">
        <v>663</v>
      </c>
      <c r="B1543" s="423">
        <v>21</v>
      </c>
      <c r="C1543" s="397" t="s">
        <v>471</v>
      </c>
      <c r="D1543" s="397" t="s">
        <v>5304</v>
      </c>
      <c r="E1543" s="56" t="s">
        <v>2506</v>
      </c>
      <c r="F1543" s="56" t="s">
        <v>900</v>
      </c>
      <c r="G1543" s="56">
        <v>43</v>
      </c>
      <c r="H1543" s="56">
        <v>0</v>
      </c>
      <c r="I1543" s="56" t="s">
        <v>810</v>
      </c>
      <c r="J1543" s="56" t="s">
        <v>38</v>
      </c>
    </row>
    <row r="1544" spans="1:10" ht="12.75" customHeight="1" x14ac:dyDescent="0.3">
      <c r="A1544" s="397" t="s">
        <v>663</v>
      </c>
      <c r="B1544" s="423">
        <v>22</v>
      </c>
      <c r="C1544" s="397" t="s">
        <v>471</v>
      </c>
      <c r="D1544" s="397" t="s">
        <v>5305</v>
      </c>
      <c r="E1544" s="56" t="s">
        <v>2507</v>
      </c>
      <c r="F1544" s="56" t="s">
        <v>900</v>
      </c>
      <c r="G1544" s="56">
        <v>30.5</v>
      </c>
      <c r="H1544" s="56">
        <v>0</v>
      </c>
      <c r="I1544" s="56" t="s">
        <v>810</v>
      </c>
      <c r="J1544" s="56" t="s">
        <v>38</v>
      </c>
    </row>
    <row r="1545" spans="1:10" ht="12.75" customHeight="1" x14ac:dyDescent="0.3">
      <c r="A1545" s="397" t="s">
        <v>663</v>
      </c>
      <c r="B1545" s="423">
        <v>23</v>
      </c>
      <c r="C1545" s="397" t="s">
        <v>471</v>
      </c>
      <c r="D1545" s="397" t="s">
        <v>5306</v>
      </c>
      <c r="E1545" s="56" t="s">
        <v>2508</v>
      </c>
      <c r="F1545" s="56" t="s">
        <v>900</v>
      </c>
      <c r="G1545" s="56">
        <v>40</v>
      </c>
      <c r="H1545" s="56">
        <v>0</v>
      </c>
      <c r="I1545" s="56" t="s">
        <v>6476</v>
      </c>
      <c r="J1545" s="56" t="s">
        <v>38</v>
      </c>
    </row>
    <row r="1546" spans="1:10" ht="12.75" customHeight="1" x14ac:dyDescent="0.3">
      <c r="A1546" s="397" t="s">
        <v>663</v>
      </c>
      <c r="B1546" s="423">
        <v>24</v>
      </c>
      <c r="C1546" s="397" t="s">
        <v>471</v>
      </c>
      <c r="D1546" s="397" t="s">
        <v>5307</v>
      </c>
      <c r="E1546" s="56" t="s">
        <v>2509</v>
      </c>
      <c r="F1546" s="56" t="s">
        <v>900</v>
      </c>
      <c r="G1546" s="56">
        <v>40</v>
      </c>
      <c r="H1546" s="56">
        <v>0</v>
      </c>
      <c r="I1546" s="56" t="s">
        <v>810</v>
      </c>
      <c r="J1546" s="56" t="s">
        <v>38</v>
      </c>
    </row>
    <row r="1547" spans="1:10" ht="12.75" customHeight="1" x14ac:dyDescent="0.3">
      <c r="A1547" s="397" t="s">
        <v>663</v>
      </c>
      <c r="B1547" s="423">
        <v>25</v>
      </c>
      <c r="C1547" s="397" t="s">
        <v>471</v>
      </c>
      <c r="D1547" s="397" t="s">
        <v>5308</v>
      </c>
      <c r="E1547" s="56" t="s">
        <v>2510</v>
      </c>
      <c r="F1547" s="56" t="s">
        <v>900</v>
      </c>
      <c r="G1547" s="56">
        <v>35</v>
      </c>
      <c r="H1547" s="56">
        <v>0</v>
      </c>
      <c r="I1547" s="56" t="s">
        <v>6476</v>
      </c>
      <c r="J1547" s="56" t="s">
        <v>38</v>
      </c>
    </row>
    <row r="1548" spans="1:10" ht="12.75" customHeight="1" x14ac:dyDescent="0.3">
      <c r="A1548" s="397" t="s">
        <v>663</v>
      </c>
      <c r="B1548" s="423">
        <v>26</v>
      </c>
      <c r="C1548" s="397" t="s">
        <v>471</v>
      </c>
      <c r="D1548" s="397" t="s">
        <v>5309</v>
      </c>
      <c r="E1548" s="56" t="s">
        <v>2511</v>
      </c>
      <c r="F1548" s="56" t="s">
        <v>900</v>
      </c>
      <c r="G1548" s="56">
        <v>29</v>
      </c>
      <c r="H1548" s="56">
        <v>0</v>
      </c>
      <c r="I1548" s="56" t="s">
        <v>810</v>
      </c>
      <c r="J1548" s="56" t="s">
        <v>38</v>
      </c>
    </row>
    <row r="1549" spans="1:10" ht="12.75" customHeight="1" x14ac:dyDescent="0.3">
      <c r="A1549" s="397" t="s">
        <v>663</v>
      </c>
      <c r="B1549" s="423">
        <v>27</v>
      </c>
      <c r="C1549" s="397" t="s">
        <v>471</v>
      </c>
      <c r="D1549" s="397" t="s">
        <v>5310</v>
      </c>
      <c r="E1549" s="56" t="s">
        <v>2512</v>
      </c>
      <c r="F1549" s="56" t="s">
        <v>900</v>
      </c>
      <c r="G1549" s="56">
        <v>40</v>
      </c>
      <c r="H1549" s="56">
        <v>0</v>
      </c>
      <c r="I1549" s="56" t="s">
        <v>6476</v>
      </c>
      <c r="J1549" s="56" t="s">
        <v>38</v>
      </c>
    </row>
    <row r="1550" spans="1:10" ht="12.75" customHeight="1" x14ac:dyDescent="0.3">
      <c r="A1550" s="397" t="s">
        <v>663</v>
      </c>
      <c r="B1550" s="423">
        <v>28</v>
      </c>
      <c r="C1550" s="397" t="s">
        <v>471</v>
      </c>
      <c r="D1550" s="397" t="s">
        <v>5311</v>
      </c>
      <c r="E1550" s="56" t="s">
        <v>2513</v>
      </c>
      <c r="F1550" s="56" t="s">
        <v>900</v>
      </c>
      <c r="G1550" s="56">
        <v>10</v>
      </c>
      <c r="H1550" s="56">
        <v>0</v>
      </c>
      <c r="I1550" s="56" t="s">
        <v>810</v>
      </c>
      <c r="J1550" s="56" t="s">
        <v>38</v>
      </c>
    </row>
    <row r="1551" spans="1:10" ht="12.75" customHeight="1" x14ac:dyDescent="0.3">
      <c r="A1551" s="397" t="s">
        <v>663</v>
      </c>
      <c r="B1551" s="423">
        <v>29</v>
      </c>
      <c r="C1551" s="397" t="s">
        <v>471</v>
      </c>
      <c r="D1551" s="397" t="s">
        <v>5312</v>
      </c>
      <c r="E1551" s="56" t="s">
        <v>2514</v>
      </c>
      <c r="F1551" s="56" t="s">
        <v>900</v>
      </c>
      <c r="G1551" s="56">
        <v>38</v>
      </c>
      <c r="H1551" s="56">
        <v>0</v>
      </c>
      <c r="I1551" s="56" t="s">
        <v>810</v>
      </c>
      <c r="J1551" s="56" t="s">
        <v>38</v>
      </c>
    </row>
    <row r="1552" spans="1:10" ht="12.75" customHeight="1" x14ac:dyDescent="0.3">
      <c r="A1552" s="397" t="s">
        <v>663</v>
      </c>
      <c r="B1552" s="423">
        <v>30</v>
      </c>
      <c r="C1552" s="397" t="s">
        <v>471</v>
      </c>
      <c r="D1552" s="397" t="s">
        <v>5313</v>
      </c>
      <c r="E1552" s="56" t="s">
        <v>2515</v>
      </c>
      <c r="F1552" s="56" t="s">
        <v>900</v>
      </c>
      <c r="G1552" s="56">
        <v>35</v>
      </c>
      <c r="H1552" s="56">
        <v>0</v>
      </c>
      <c r="I1552" s="56" t="s">
        <v>6476</v>
      </c>
      <c r="J1552" s="56" t="s">
        <v>38</v>
      </c>
    </row>
    <row r="1553" spans="1:10" ht="12.75" customHeight="1" x14ac:dyDescent="0.3">
      <c r="A1553" s="397" t="s">
        <v>663</v>
      </c>
      <c r="B1553" s="423">
        <v>31</v>
      </c>
      <c r="C1553" s="397" t="s">
        <v>471</v>
      </c>
      <c r="D1553" s="397" t="s">
        <v>5314</v>
      </c>
      <c r="E1553" s="56" t="s">
        <v>2516</v>
      </c>
      <c r="F1553" s="56" t="s">
        <v>900</v>
      </c>
      <c r="G1553" s="56">
        <v>35</v>
      </c>
      <c r="H1553" s="56">
        <v>0</v>
      </c>
      <c r="I1553" s="56" t="s">
        <v>810</v>
      </c>
      <c r="J1553" s="56" t="s">
        <v>38</v>
      </c>
    </row>
    <row r="1554" spans="1:10" ht="12.75" customHeight="1" x14ac:dyDescent="0.3">
      <c r="A1554" s="397" t="s">
        <v>663</v>
      </c>
      <c r="B1554" s="423">
        <v>32</v>
      </c>
      <c r="C1554" s="397" t="s">
        <v>471</v>
      </c>
      <c r="D1554" s="397" t="s">
        <v>5315</v>
      </c>
      <c r="E1554" s="56" t="s">
        <v>2517</v>
      </c>
      <c r="F1554" s="56" t="s">
        <v>900</v>
      </c>
      <c r="G1554" s="56">
        <v>40</v>
      </c>
      <c r="H1554" s="56">
        <v>0</v>
      </c>
      <c r="I1554" s="56" t="s">
        <v>6476</v>
      </c>
      <c r="J1554" s="56" t="s">
        <v>38</v>
      </c>
    </row>
    <row r="1555" spans="1:10" ht="12.75" customHeight="1" x14ac:dyDescent="0.3">
      <c r="A1555" s="397" t="s">
        <v>663</v>
      </c>
      <c r="B1555" s="423">
        <v>33</v>
      </c>
      <c r="C1555" s="397" t="s">
        <v>471</v>
      </c>
      <c r="D1555" s="397" t="s">
        <v>5316</v>
      </c>
      <c r="E1555" s="56" t="s">
        <v>2518</v>
      </c>
      <c r="F1555" s="56" t="s">
        <v>900</v>
      </c>
      <c r="G1555" s="56">
        <v>39</v>
      </c>
      <c r="H1555" s="56">
        <v>0</v>
      </c>
      <c r="I1555" s="56" t="s">
        <v>810</v>
      </c>
      <c r="J1555" s="56" t="s">
        <v>38</v>
      </c>
    </row>
    <row r="1556" spans="1:10" ht="12.75" customHeight="1" x14ac:dyDescent="0.3">
      <c r="A1556" s="397" t="s">
        <v>663</v>
      </c>
      <c r="B1556" s="423">
        <v>34</v>
      </c>
      <c r="C1556" s="397" t="s">
        <v>471</v>
      </c>
      <c r="D1556" s="397" t="s">
        <v>5317</v>
      </c>
      <c r="E1556" s="56" t="s">
        <v>2519</v>
      </c>
      <c r="F1556" s="56" t="s">
        <v>900</v>
      </c>
      <c r="G1556" s="56">
        <v>51</v>
      </c>
      <c r="H1556" s="56">
        <v>0</v>
      </c>
      <c r="I1556" s="56" t="s">
        <v>6476</v>
      </c>
      <c r="J1556" s="56" t="s">
        <v>38</v>
      </c>
    </row>
    <row r="1557" spans="1:10" ht="12.75" customHeight="1" x14ac:dyDescent="0.3">
      <c r="A1557" s="397" t="s">
        <v>663</v>
      </c>
      <c r="B1557" s="423">
        <v>35</v>
      </c>
      <c r="C1557" s="397" t="s">
        <v>471</v>
      </c>
      <c r="D1557" s="397" t="s">
        <v>5318</v>
      </c>
      <c r="E1557" s="56" t="s">
        <v>2520</v>
      </c>
      <c r="F1557" s="56" t="s">
        <v>900</v>
      </c>
      <c r="G1557" s="56">
        <v>40</v>
      </c>
      <c r="H1557" s="56">
        <v>0</v>
      </c>
      <c r="I1557" s="56" t="s">
        <v>6476</v>
      </c>
      <c r="J1557" s="56" t="s">
        <v>38</v>
      </c>
    </row>
    <row r="1558" spans="1:10" ht="12.75" customHeight="1" x14ac:dyDescent="0.3">
      <c r="A1558" s="397" t="s">
        <v>663</v>
      </c>
      <c r="B1558" s="423">
        <v>36</v>
      </c>
      <c r="C1558" s="397" t="s">
        <v>471</v>
      </c>
      <c r="D1558" s="397" t="s">
        <v>5319</v>
      </c>
      <c r="E1558" s="56" t="s">
        <v>2521</v>
      </c>
      <c r="F1558" s="56" t="s">
        <v>900</v>
      </c>
      <c r="G1558" s="56">
        <v>20</v>
      </c>
      <c r="H1558" s="56">
        <v>0</v>
      </c>
      <c r="I1558" s="56" t="s">
        <v>810</v>
      </c>
      <c r="J1558" s="56" t="s">
        <v>38</v>
      </c>
    </row>
    <row r="1559" spans="1:10" ht="12.75" customHeight="1" x14ac:dyDescent="0.3">
      <c r="A1559" s="397" t="s">
        <v>663</v>
      </c>
      <c r="B1559" s="423">
        <v>37</v>
      </c>
      <c r="C1559" s="397" t="s">
        <v>471</v>
      </c>
      <c r="D1559" s="397" t="s">
        <v>5320</v>
      </c>
      <c r="E1559" s="56" t="s">
        <v>2522</v>
      </c>
      <c r="F1559" s="56" t="s">
        <v>900</v>
      </c>
      <c r="G1559" s="56">
        <v>30</v>
      </c>
      <c r="H1559" s="56">
        <v>0</v>
      </c>
      <c r="I1559" s="56" t="s">
        <v>810</v>
      </c>
      <c r="J1559" s="56" t="s">
        <v>38</v>
      </c>
    </row>
    <row r="1560" spans="1:10" ht="12.75" customHeight="1" x14ac:dyDescent="0.3">
      <c r="A1560" s="397" t="s">
        <v>663</v>
      </c>
      <c r="B1560" s="423">
        <v>38</v>
      </c>
      <c r="C1560" s="397" t="s">
        <v>471</v>
      </c>
      <c r="D1560" s="397" t="s">
        <v>5321</v>
      </c>
      <c r="E1560" s="56" t="s">
        <v>2523</v>
      </c>
      <c r="F1560" s="56" t="s">
        <v>900</v>
      </c>
      <c r="G1560" s="56">
        <v>40</v>
      </c>
      <c r="H1560" s="56">
        <v>0</v>
      </c>
      <c r="I1560" s="56" t="s">
        <v>6476</v>
      </c>
      <c r="J1560" s="56" t="s">
        <v>38</v>
      </c>
    </row>
    <row r="1561" spans="1:10" ht="12.75" customHeight="1" x14ac:dyDescent="0.3">
      <c r="A1561" s="397" t="s">
        <v>663</v>
      </c>
      <c r="B1561" s="423">
        <v>39</v>
      </c>
      <c r="C1561" s="397" t="s">
        <v>471</v>
      </c>
      <c r="D1561" s="397" t="s">
        <v>5322</v>
      </c>
      <c r="E1561" s="56" t="s">
        <v>2524</v>
      </c>
      <c r="F1561" s="56" t="s">
        <v>900</v>
      </c>
      <c r="G1561" s="56">
        <v>25</v>
      </c>
      <c r="H1561" s="56">
        <v>0</v>
      </c>
      <c r="I1561" s="56" t="s">
        <v>810</v>
      </c>
      <c r="J1561" s="56" t="s">
        <v>38</v>
      </c>
    </row>
    <row r="1562" spans="1:10" ht="12.75" customHeight="1" x14ac:dyDescent="0.3">
      <c r="A1562" s="397" t="s">
        <v>663</v>
      </c>
      <c r="B1562" s="423">
        <v>40</v>
      </c>
      <c r="C1562" s="397" t="s">
        <v>471</v>
      </c>
      <c r="D1562" s="397" t="s">
        <v>5323</v>
      </c>
      <c r="E1562" s="56" t="s">
        <v>2525</v>
      </c>
      <c r="F1562" s="56" t="s">
        <v>900</v>
      </c>
      <c r="G1562" s="56">
        <v>30</v>
      </c>
      <c r="H1562" s="56">
        <v>0</v>
      </c>
      <c r="I1562" s="56" t="s">
        <v>810</v>
      </c>
      <c r="J1562" s="56" t="s">
        <v>38</v>
      </c>
    </row>
    <row r="1563" spans="1:10" ht="12.75" customHeight="1" x14ac:dyDescent="0.3">
      <c r="A1563" s="397" t="s">
        <v>663</v>
      </c>
      <c r="B1563" s="423">
        <v>41</v>
      </c>
      <c r="C1563" s="397" t="s">
        <v>471</v>
      </c>
      <c r="D1563" s="397" t="s">
        <v>5324</v>
      </c>
      <c r="E1563" s="56" t="s">
        <v>2526</v>
      </c>
      <c r="F1563" s="56" t="s">
        <v>900</v>
      </c>
      <c r="G1563" s="56">
        <v>22</v>
      </c>
      <c r="H1563" s="56">
        <v>0</v>
      </c>
      <c r="I1563" s="56" t="s">
        <v>810</v>
      </c>
      <c r="J1563" s="56" t="s">
        <v>38</v>
      </c>
    </row>
    <row r="1564" spans="1:10" ht="12.75" customHeight="1" x14ac:dyDescent="0.3">
      <c r="A1564" s="397" t="s">
        <v>663</v>
      </c>
      <c r="B1564" s="423">
        <v>42</v>
      </c>
      <c r="C1564" s="397" t="s">
        <v>471</v>
      </c>
      <c r="D1564" s="397" t="s">
        <v>5325</v>
      </c>
      <c r="E1564" s="56" t="s">
        <v>2527</v>
      </c>
      <c r="F1564" s="56" t="s">
        <v>900</v>
      </c>
      <c r="G1564" s="56">
        <v>30</v>
      </c>
      <c r="H1564" s="56">
        <v>0</v>
      </c>
      <c r="I1564" s="56" t="s">
        <v>810</v>
      </c>
      <c r="J1564" s="56" t="s">
        <v>38</v>
      </c>
    </row>
    <row r="1565" spans="1:10" ht="12.75" customHeight="1" x14ac:dyDescent="0.3">
      <c r="A1565" s="397" t="s">
        <v>663</v>
      </c>
      <c r="B1565" s="423">
        <v>43</v>
      </c>
      <c r="C1565" s="397" t="s">
        <v>471</v>
      </c>
      <c r="D1565" s="397" t="s">
        <v>5326</v>
      </c>
      <c r="E1565" s="56" t="s">
        <v>2528</v>
      </c>
      <c r="F1565" s="56" t="s">
        <v>900</v>
      </c>
      <c r="G1565" s="56">
        <v>35</v>
      </c>
      <c r="H1565" s="56">
        <v>0</v>
      </c>
      <c r="I1565" s="56" t="s">
        <v>6476</v>
      </c>
      <c r="J1565" s="56" t="s">
        <v>38</v>
      </c>
    </row>
    <row r="1566" spans="1:10" ht="12.75" customHeight="1" x14ac:dyDescent="0.3">
      <c r="A1566" s="397" t="s">
        <v>663</v>
      </c>
      <c r="B1566" s="423">
        <v>44</v>
      </c>
      <c r="C1566" s="397" t="s">
        <v>471</v>
      </c>
      <c r="D1566" s="397" t="s">
        <v>5327</v>
      </c>
      <c r="E1566" s="56" t="s">
        <v>2529</v>
      </c>
      <c r="F1566" s="56" t="s">
        <v>901</v>
      </c>
      <c r="G1566" s="56">
        <v>20</v>
      </c>
      <c r="H1566" s="56">
        <v>0</v>
      </c>
      <c r="I1566" s="56" t="s">
        <v>6476</v>
      </c>
      <c r="J1566" s="56" t="s">
        <v>38</v>
      </c>
    </row>
    <row r="1567" spans="1:10" ht="12.75" customHeight="1" x14ac:dyDescent="0.3">
      <c r="A1567" s="397" t="s">
        <v>492</v>
      </c>
      <c r="B1567" s="423">
        <v>1</v>
      </c>
      <c r="C1567" s="397" t="s">
        <v>493</v>
      </c>
      <c r="D1567" s="397" t="s">
        <v>4480</v>
      </c>
      <c r="E1567" s="56" t="s">
        <v>1913</v>
      </c>
      <c r="F1567" s="56" t="s">
        <v>900</v>
      </c>
      <c r="G1567" s="56">
        <v>52</v>
      </c>
      <c r="H1567" s="56">
        <v>0</v>
      </c>
      <c r="I1567" s="56" t="s">
        <v>6476</v>
      </c>
      <c r="J1567" s="56" t="s">
        <v>38</v>
      </c>
    </row>
    <row r="1568" spans="1:10" ht="12.75" customHeight="1" x14ac:dyDescent="0.3">
      <c r="A1568" s="397" t="s">
        <v>492</v>
      </c>
      <c r="B1568" s="423">
        <v>2</v>
      </c>
      <c r="C1568" s="397" t="s">
        <v>493</v>
      </c>
      <c r="D1568" s="397" t="s">
        <v>4481</v>
      </c>
      <c r="E1568" s="56" t="s">
        <v>1939</v>
      </c>
      <c r="F1568" s="56" t="s">
        <v>900</v>
      </c>
      <c r="G1568" s="56">
        <v>21</v>
      </c>
      <c r="H1568" s="56">
        <v>0</v>
      </c>
      <c r="I1568" s="56" t="s">
        <v>6476</v>
      </c>
      <c r="J1568" s="56" t="s">
        <v>38</v>
      </c>
    </row>
    <row r="1569" spans="1:10" ht="12.75" customHeight="1" x14ac:dyDescent="0.3">
      <c r="A1569" s="397" t="s">
        <v>492</v>
      </c>
      <c r="B1569" s="423">
        <v>3</v>
      </c>
      <c r="C1569" s="397" t="s">
        <v>493</v>
      </c>
      <c r="D1569" s="397" t="s">
        <v>4482</v>
      </c>
      <c r="E1569" s="56" t="s">
        <v>1917</v>
      </c>
      <c r="F1569" s="56" t="s">
        <v>900</v>
      </c>
      <c r="G1569" s="56">
        <v>45</v>
      </c>
      <c r="H1569" s="56">
        <v>0</v>
      </c>
      <c r="I1569" s="56" t="s">
        <v>6476</v>
      </c>
      <c r="J1569" s="56" t="s">
        <v>38</v>
      </c>
    </row>
    <row r="1570" spans="1:10" ht="12.75" customHeight="1" x14ac:dyDescent="0.3">
      <c r="A1570" s="397" t="s">
        <v>492</v>
      </c>
      <c r="B1570" s="423">
        <v>4</v>
      </c>
      <c r="C1570" s="397" t="s">
        <v>493</v>
      </c>
      <c r="D1570" s="397" t="s">
        <v>4483</v>
      </c>
      <c r="E1570" s="56" t="s">
        <v>1954</v>
      </c>
      <c r="F1570" s="56" t="s">
        <v>900</v>
      </c>
      <c r="G1570" s="56">
        <v>52</v>
      </c>
      <c r="H1570" s="56">
        <v>0</v>
      </c>
      <c r="I1570" s="56" t="s">
        <v>6476</v>
      </c>
      <c r="J1570" s="56" t="s">
        <v>38</v>
      </c>
    </row>
    <row r="1571" spans="1:10" ht="12.75" customHeight="1" x14ac:dyDescent="0.3">
      <c r="A1571" s="397" t="s">
        <v>492</v>
      </c>
      <c r="B1571" s="423">
        <v>5</v>
      </c>
      <c r="C1571" s="397" t="s">
        <v>493</v>
      </c>
      <c r="D1571" s="397" t="s">
        <v>4484</v>
      </c>
      <c r="E1571" s="56" t="s">
        <v>1384</v>
      </c>
      <c r="F1571" s="56" t="s">
        <v>900</v>
      </c>
      <c r="G1571" s="56">
        <v>58</v>
      </c>
      <c r="H1571" s="56">
        <v>0</v>
      </c>
      <c r="I1571" s="56" t="s">
        <v>6476</v>
      </c>
      <c r="J1571" s="56" t="s">
        <v>38</v>
      </c>
    </row>
    <row r="1572" spans="1:10" ht="12.75" customHeight="1" x14ac:dyDescent="0.3">
      <c r="A1572" s="397" t="s">
        <v>492</v>
      </c>
      <c r="B1572" s="423">
        <v>6</v>
      </c>
      <c r="C1572" s="397" t="s">
        <v>493</v>
      </c>
      <c r="D1572" s="397" t="s">
        <v>4485</v>
      </c>
      <c r="E1572" s="56" t="s">
        <v>1944</v>
      </c>
      <c r="F1572" s="56" t="s">
        <v>900</v>
      </c>
      <c r="G1572" s="56">
        <v>22.5</v>
      </c>
      <c r="H1572" s="56">
        <v>0</v>
      </c>
      <c r="I1572" s="56" t="s">
        <v>6476</v>
      </c>
      <c r="J1572" s="56" t="s">
        <v>38</v>
      </c>
    </row>
    <row r="1573" spans="1:10" ht="12.75" customHeight="1" x14ac:dyDescent="0.3">
      <c r="A1573" s="397" t="s">
        <v>492</v>
      </c>
      <c r="B1573" s="423">
        <v>7</v>
      </c>
      <c r="C1573" s="397" t="s">
        <v>493</v>
      </c>
      <c r="D1573" s="397" t="s">
        <v>4486</v>
      </c>
      <c r="E1573" s="56" t="s">
        <v>1949</v>
      </c>
      <c r="F1573" s="56" t="s">
        <v>900</v>
      </c>
      <c r="G1573" s="56">
        <v>17.5</v>
      </c>
      <c r="H1573" s="56">
        <v>0</v>
      </c>
      <c r="I1573" s="56" t="s">
        <v>6476</v>
      </c>
      <c r="J1573" s="56" t="s">
        <v>38</v>
      </c>
    </row>
    <row r="1574" spans="1:10" ht="12.75" customHeight="1" x14ac:dyDescent="0.3">
      <c r="A1574" s="397" t="s">
        <v>492</v>
      </c>
      <c r="B1574" s="423">
        <v>8</v>
      </c>
      <c r="C1574" s="397" t="s">
        <v>493</v>
      </c>
      <c r="D1574" s="397" t="s">
        <v>4487</v>
      </c>
      <c r="E1574" s="56" t="s">
        <v>1918</v>
      </c>
      <c r="F1574" s="56" t="s">
        <v>900</v>
      </c>
      <c r="G1574" s="56">
        <v>34</v>
      </c>
      <c r="H1574" s="56">
        <v>0</v>
      </c>
      <c r="I1574" s="56" t="s">
        <v>6476</v>
      </c>
      <c r="J1574" s="56" t="s">
        <v>38</v>
      </c>
    </row>
    <row r="1575" spans="1:10" ht="12.75" customHeight="1" x14ac:dyDescent="0.3">
      <c r="A1575" s="397" t="s">
        <v>492</v>
      </c>
      <c r="B1575" s="423">
        <v>9</v>
      </c>
      <c r="C1575" s="397" t="s">
        <v>493</v>
      </c>
      <c r="D1575" s="397" t="s">
        <v>4488</v>
      </c>
      <c r="E1575" s="56" t="s">
        <v>1925</v>
      </c>
      <c r="F1575" s="56" t="s">
        <v>900</v>
      </c>
      <c r="G1575" s="56">
        <v>22</v>
      </c>
      <c r="H1575" s="56">
        <v>0</v>
      </c>
      <c r="I1575" s="56" t="s">
        <v>6476</v>
      </c>
      <c r="J1575" s="56" t="s">
        <v>38</v>
      </c>
    </row>
    <row r="1576" spans="1:10" ht="12.75" customHeight="1" x14ac:dyDescent="0.3">
      <c r="A1576" s="397" t="s">
        <v>492</v>
      </c>
      <c r="B1576" s="423">
        <v>10</v>
      </c>
      <c r="C1576" s="397" t="s">
        <v>493</v>
      </c>
      <c r="D1576" s="397" t="s">
        <v>4489</v>
      </c>
      <c r="E1576" s="56" t="s">
        <v>1953</v>
      </c>
      <c r="F1576" s="56" t="s">
        <v>900</v>
      </c>
      <c r="G1576" s="56">
        <v>51</v>
      </c>
      <c r="H1576" s="56">
        <v>0</v>
      </c>
      <c r="I1576" s="56" t="s">
        <v>6476</v>
      </c>
      <c r="J1576" s="56" t="s">
        <v>38</v>
      </c>
    </row>
    <row r="1577" spans="1:10" ht="12.75" customHeight="1" x14ac:dyDescent="0.3">
      <c r="A1577" s="397" t="s">
        <v>492</v>
      </c>
      <c r="B1577" s="423">
        <v>11</v>
      </c>
      <c r="C1577" s="397" t="s">
        <v>493</v>
      </c>
      <c r="D1577" s="397" t="s">
        <v>4490</v>
      </c>
      <c r="E1577" s="56" t="s">
        <v>1935</v>
      </c>
      <c r="F1577" s="56" t="s">
        <v>900</v>
      </c>
      <c r="G1577" s="56">
        <v>38.5</v>
      </c>
      <c r="H1577" s="56">
        <v>0</v>
      </c>
      <c r="I1577" s="56" t="s">
        <v>6476</v>
      </c>
      <c r="J1577" s="56" t="s">
        <v>38</v>
      </c>
    </row>
    <row r="1578" spans="1:10" ht="12.75" customHeight="1" x14ac:dyDescent="0.3">
      <c r="A1578" s="397" t="s">
        <v>492</v>
      </c>
      <c r="B1578" s="423">
        <v>12</v>
      </c>
      <c r="C1578" s="397" t="s">
        <v>493</v>
      </c>
      <c r="D1578" s="397" t="s">
        <v>4491</v>
      </c>
      <c r="E1578" s="56" t="s">
        <v>1950</v>
      </c>
      <c r="F1578" s="56" t="s">
        <v>900</v>
      </c>
      <c r="G1578" s="56">
        <v>44</v>
      </c>
      <c r="H1578" s="56">
        <v>0</v>
      </c>
      <c r="I1578" s="56" t="s">
        <v>6476</v>
      </c>
      <c r="J1578" s="56" t="s">
        <v>38</v>
      </c>
    </row>
    <row r="1579" spans="1:10" ht="12.75" customHeight="1" x14ac:dyDescent="0.3">
      <c r="A1579" s="397" t="s">
        <v>492</v>
      </c>
      <c r="B1579" s="423">
        <v>13</v>
      </c>
      <c r="C1579" s="397" t="s">
        <v>493</v>
      </c>
      <c r="D1579" s="397" t="s">
        <v>4492</v>
      </c>
      <c r="E1579" s="56" t="s">
        <v>1924</v>
      </c>
      <c r="F1579" s="56" t="s">
        <v>900</v>
      </c>
      <c r="G1579" s="56">
        <v>31.5</v>
      </c>
      <c r="H1579" s="56">
        <v>0</v>
      </c>
      <c r="I1579" s="56" t="s">
        <v>6476</v>
      </c>
      <c r="J1579" s="56" t="s">
        <v>38</v>
      </c>
    </row>
    <row r="1580" spans="1:10" ht="12.75" customHeight="1" x14ac:dyDescent="0.3">
      <c r="A1580" s="397" t="s">
        <v>492</v>
      </c>
      <c r="B1580" s="423">
        <v>14</v>
      </c>
      <c r="C1580" s="397" t="s">
        <v>493</v>
      </c>
      <c r="D1580" s="397" t="s">
        <v>4493</v>
      </c>
      <c r="E1580" s="56" t="s">
        <v>1922</v>
      </c>
      <c r="F1580" s="56" t="s">
        <v>900</v>
      </c>
      <c r="G1580" s="56">
        <v>35</v>
      </c>
      <c r="H1580" s="56">
        <v>0</v>
      </c>
      <c r="I1580" s="56" t="s">
        <v>6476</v>
      </c>
      <c r="J1580" s="56" t="s">
        <v>38</v>
      </c>
    </row>
    <row r="1581" spans="1:10" ht="12.75" customHeight="1" x14ac:dyDescent="0.3">
      <c r="A1581" s="397" t="s">
        <v>492</v>
      </c>
      <c r="B1581" s="423">
        <v>15</v>
      </c>
      <c r="C1581" s="397" t="s">
        <v>493</v>
      </c>
      <c r="D1581" s="397" t="s">
        <v>4494</v>
      </c>
      <c r="E1581" s="56" t="s">
        <v>1951</v>
      </c>
      <c r="F1581" s="56" t="s">
        <v>900</v>
      </c>
      <c r="G1581" s="56">
        <v>18.5</v>
      </c>
      <c r="H1581" s="56">
        <v>0</v>
      </c>
      <c r="I1581" s="56" t="s">
        <v>6476</v>
      </c>
      <c r="J1581" s="56" t="s">
        <v>38</v>
      </c>
    </row>
    <row r="1582" spans="1:10" ht="12.75" customHeight="1" x14ac:dyDescent="0.3">
      <c r="A1582" s="397" t="s">
        <v>492</v>
      </c>
      <c r="B1582" s="423">
        <v>16</v>
      </c>
      <c r="C1582" s="397" t="s">
        <v>493</v>
      </c>
      <c r="D1582" s="397" t="s">
        <v>4495</v>
      </c>
      <c r="E1582" s="56" t="s">
        <v>1921</v>
      </c>
      <c r="F1582" s="56" t="s">
        <v>900</v>
      </c>
      <c r="G1582" s="56">
        <v>54</v>
      </c>
      <c r="H1582" s="56">
        <v>0</v>
      </c>
      <c r="I1582" s="56" t="s">
        <v>6476</v>
      </c>
      <c r="J1582" s="56" t="s">
        <v>38</v>
      </c>
    </row>
    <row r="1583" spans="1:10" ht="12.75" customHeight="1" x14ac:dyDescent="0.3">
      <c r="A1583" s="397" t="s">
        <v>492</v>
      </c>
      <c r="B1583" s="423">
        <v>17</v>
      </c>
      <c r="C1583" s="397" t="s">
        <v>493</v>
      </c>
      <c r="D1583" s="397" t="s">
        <v>4496</v>
      </c>
      <c r="E1583" s="56" t="s">
        <v>1914</v>
      </c>
      <c r="F1583" s="56" t="s">
        <v>900</v>
      </c>
      <c r="G1583" s="56">
        <v>52</v>
      </c>
      <c r="H1583" s="56">
        <v>0</v>
      </c>
      <c r="I1583" s="56" t="s">
        <v>6476</v>
      </c>
      <c r="J1583" s="56" t="s">
        <v>38</v>
      </c>
    </row>
    <row r="1584" spans="1:10" ht="12.75" customHeight="1" x14ac:dyDescent="0.3">
      <c r="A1584" s="397" t="s">
        <v>492</v>
      </c>
      <c r="B1584" s="423">
        <v>18</v>
      </c>
      <c r="C1584" s="397" t="s">
        <v>493</v>
      </c>
      <c r="D1584" s="397" t="s">
        <v>4497</v>
      </c>
      <c r="E1584" s="56" t="s">
        <v>1920</v>
      </c>
      <c r="F1584" s="56" t="s">
        <v>900</v>
      </c>
      <c r="G1584" s="56">
        <v>50</v>
      </c>
      <c r="H1584" s="56">
        <v>0</v>
      </c>
      <c r="I1584" s="56" t="s">
        <v>6476</v>
      </c>
      <c r="J1584" s="56" t="s">
        <v>38</v>
      </c>
    </row>
    <row r="1585" spans="1:10" ht="12.75" customHeight="1" x14ac:dyDescent="0.3">
      <c r="A1585" s="397" t="s">
        <v>492</v>
      </c>
      <c r="B1585" s="423">
        <v>19</v>
      </c>
      <c r="C1585" s="397" t="s">
        <v>493</v>
      </c>
      <c r="D1585" s="397" t="s">
        <v>4498</v>
      </c>
      <c r="E1585" s="56" t="s">
        <v>1955</v>
      </c>
      <c r="F1585" s="56" t="s">
        <v>900</v>
      </c>
      <c r="G1585" s="56">
        <v>26</v>
      </c>
      <c r="H1585" s="56">
        <v>0</v>
      </c>
      <c r="I1585" s="56" t="s">
        <v>6476</v>
      </c>
      <c r="J1585" s="56" t="s">
        <v>38</v>
      </c>
    </row>
    <row r="1586" spans="1:10" ht="12.75" customHeight="1" x14ac:dyDescent="0.3">
      <c r="A1586" s="397" t="s">
        <v>492</v>
      </c>
      <c r="B1586" s="423">
        <v>20</v>
      </c>
      <c r="C1586" s="397" t="s">
        <v>493</v>
      </c>
      <c r="D1586" s="397" t="s">
        <v>4499</v>
      </c>
      <c r="E1586" s="56" t="s">
        <v>1383</v>
      </c>
      <c r="F1586" s="56" t="s">
        <v>900</v>
      </c>
      <c r="G1586" s="56">
        <v>58</v>
      </c>
      <c r="H1586" s="56">
        <v>0</v>
      </c>
      <c r="I1586" s="56" t="s">
        <v>6476</v>
      </c>
      <c r="J1586" s="56" t="s">
        <v>38</v>
      </c>
    </row>
    <row r="1587" spans="1:10" ht="12.75" customHeight="1" x14ac:dyDescent="0.3">
      <c r="A1587" s="397" t="s">
        <v>492</v>
      </c>
      <c r="B1587" s="423">
        <v>21</v>
      </c>
      <c r="C1587" s="397" t="s">
        <v>493</v>
      </c>
      <c r="D1587" s="397" t="s">
        <v>7007</v>
      </c>
      <c r="E1587" s="56" t="s">
        <v>1931</v>
      </c>
      <c r="F1587" s="56" t="s">
        <v>900</v>
      </c>
      <c r="G1587" s="56">
        <v>43</v>
      </c>
      <c r="H1587" s="56">
        <v>0</v>
      </c>
      <c r="I1587" s="56" t="s">
        <v>6476</v>
      </c>
      <c r="J1587" s="56" t="s">
        <v>38</v>
      </c>
    </row>
    <row r="1588" spans="1:10" ht="12.75" customHeight="1" x14ac:dyDescent="0.3">
      <c r="A1588" s="397" t="s">
        <v>492</v>
      </c>
      <c r="B1588" s="423">
        <v>22</v>
      </c>
      <c r="C1588" s="397" t="s">
        <v>493</v>
      </c>
      <c r="D1588" s="397" t="s">
        <v>7008</v>
      </c>
      <c r="E1588" s="56" t="s">
        <v>1923</v>
      </c>
      <c r="F1588" s="56" t="s">
        <v>900</v>
      </c>
      <c r="G1588" s="56">
        <v>35.5</v>
      </c>
      <c r="H1588" s="56">
        <v>0</v>
      </c>
      <c r="I1588" s="56" t="s">
        <v>6476</v>
      </c>
      <c r="J1588" s="56" t="s">
        <v>38</v>
      </c>
    </row>
    <row r="1589" spans="1:10" ht="12.75" customHeight="1" x14ac:dyDescent="0.3">
      <c r="A1589" s="397" t="s">
        <v>492</v>
      </c>
      <c r="B1589" s="423">
        <v>23</v>
      </c>
      <c r="C1589" s="397" t="s">
        <v>493</v>
      </c>
      <c r="D1589" s="397" t="s">
        <v>4500</v>
      </c>
      <c r="E1589" s="56" t="s">
        <v>1941</v>
      </c>
      <c r="F1589" s="56" t="s">
        <v>900</v>
      </c>
      <c r="G1589" s="56">
        <v>43.5</v>
      </c>
      <c r="H1589" s="56">
        <v>0</v>
      </c>
      <c r="I1589" s="56" t="s">
        <v>6476</v>
      </c>
      <c r="J1589" s="56" t="s">
        <v>38</v>
      </c>
    </row>
    <row r="1590" spans="1:10" ht="12.75" customHeight="1" x14ac:dyDescent="0.3">
      <c r="A1590" s="397" t="s">
        <v>492</v>
      </c>
      <c r="B1590" s="423">
        <v>24</v>
      </c>
      <c r="C1590" s="397" t="s">
        <v>493</v>
      </c>
      <c r="D1590" s="397" t="s">
        <v>4501</v>
      </c>
      <c r="E1590" s="56" t="s">
        <v>1930</v>
      </c>
      <c r="F1590" s="56" t="s">
        <v>900</v>
      </c>
      <c r="G1590" s="56">
        <v>17</v>
      </c>
      <c r="H1590" s="56">
        <v>0</v>
      </c>
      <c r="I1590" s="56" t="s">
        <v>6476</v>
      </c>
      <c r="J1590" s="56" t="s">
        <v>38</v>
      </c>
    </row>
    <row r="1591" spans="1:10" ht="12.75" customHeight="1" x14ac:dyDescent="0.3">
      <c r="A1591" s="397" t="s">
        <v>492</v>
      </c>
      <c r="B1591" s="423">
        <v>25</v>
      </c>
      <c r="C1591" s="397" t="s">
        <v>493</v>
      </c>
      <c r="D1591" s="397" t="s">
        <v>4502</v>
      </c>
      <c r="E1591" s="56" t="s">
        <v>1520</v>
      </c>
      <c r="F1591" s="56" t="s">
        <v>900</v>
      </c>
      <c r="G1591" s="56">
        <v>48</v>
      </c>
      <c r="H1591" s="56">
        <v>0</v>
      </c>
      <c r="I1591" s="56" t="s">
        <v>6476</v>
      </c>
      <c r="J1591" s="56" t="s">
        <v>38</v>
      </c>
    </row>
    <row r="1592" spans="1:10" ht="12.75" customHeight="1" x14ac:dyDescent="0.3">
      <c r="A1592" s="397" t="s">
        <v>492</v>
      </c>
      <c r="B1592" s="423">
        <v>26</v>
      </c>
      <c r="C1592" s="397" t="s">
        <v>493</v>
      </c>
      <c r="D1592" s="397" t="s">
        <v>4503</v>
      </c>
      <c r="E1592" s="56" t="s">
        <v>1933</v>
      </c>
      <c r="F1592" s="56" t="s">
        <v>900</v>
      </c>
      <c r="G1592" s="56">
        <v>13.5</v>
      </c>
      <c r="H1592" s="56">
        <v>0</v>
      </c>
      <c r="I1592" s="56" t="s">
        <v>811</v>
      </c>
      <c r="J1592" s="56" t="s">
        <v>38</v>
      </c>
    </row>
    <row r="1593" spans="1:10" ht="12.75" customHeight="1" x14ac:dyDescent="0.3">
      <c r="A1593" s="397" t="s">
        <v>492</v>
      </c>
      <c r="B1593" s="423">
        <v>27</v>
      </c>
      <c r="C1593" s="397" t="s">
        <v>493</v>
      </c>
      <c r="D1593" s="397" t="s">
        <v>4504</v>
      </c>
      <c r="E1593" s="56" t="s">
        <v>1926</v>
      </c>
      <c r="F1593" s="56" t="s">
        <v>900</v>
      </c>
      <c r="G1593" s="56">
        <v>25.5</v>
      </c>
      <c r="H1593" s="56">
        <v>0</v>
      </c>
      <c r="I1593" s="56" t="s">
        <v>6476</v>
      </c>
      <c r="J1593" s="56" t="s">
        <v>38</v>
      </c>
    </row>
    <row r="1594" spans="1:10" ht="12.75" customHeight="1" x14ac:dyDescent="0.3">
      <c r="A1594" s="397" t="s">
        <v>492</v>
      </c>
      <c r="B1594" s="423">
        <v>28</v>
      </c>
      <c r="C1594" s="397" t="s">
        <v>493</v>
      </c>
      <c r="D1594" s="397" t="s">
        <v>4505</v>
      </c>
      <c r="E1594" s="56" t="s">
        <v>1932</v>
      </c>
      <c r="F1594" s="56" t="s">
        <v>900</v>
      </c>
      <c r="G1594" s="56">
        <v>35.5</v>
      </c>
      <c r="H1594" s="56">
        <v>0</v>
      </c>
      <c r="I1594" s="56" t="s">
        <v>6476</v>
      </c>
      <c r="J1594" s="56" t="s">
        <v>38</v>
      </c>
    </row>
    <row r="1595" spans="1:10" ht="12.75" customHeight="1" x14ac:dyDescent="0.3">
      <c r="A1595" s="397" t="s">
        <v>492</v>
      </c>
      <c r="B1595" s="423">
        <v>29</v>
      </c>
      <c r="C1595" s="397" t="s">
        <v>493</v>
      </c>
      <c r="D1595" s="397" t="s">
        <v>4506</v>
      </c>
      <c r="E1595" s="56" t="s">
        <v>1915</v>
      </c>
      <c r="F1595" s="56" t="s">
        <v>900</v>
      </c>
      <c r="G1595" s="56">
        <v>18.5</v>
      </c>
      <c r="H1595" s="56">
        <v>0</v>
      </c>
      <c r="I1595" s="56" t="s">
        <v>6476</v>
      </c>
      <c r="J1595" s="56" t="s">
        <v>38</v>
      </c>
    </row>
    <row r="1596" spans="1:10" ht="12.75" customHeight="1" x14ac:dyDescent="0.3">
      <c r="A1596" s="397" t="s">
        <v>492</v>
      </c>
      <c r="B1596" s="423">
        <v>30</v>
      </c>
      <c r="C1596" s="397" t="s">
        <v>493</v>
      </c>
      <c r="D1596" s="397" t="s">
        <v>4507</v>
      </c>
      <c r="E1596" s="56" t="s">
        <v>1943</v>
      </c>
      <c r="F1596" s="56" t="s">
        <v>900</v>
      </c>
      <c r="G1596" s="56">
        <v>35.5</v>
      </c>
      <c r="H1596" s="56">
        <v>0</v>
      </c>
      <c r="I1596" s="56" t="s">
        <v>6476</v>
      </c>
      <c r="J1596" s="56" t="s">
        <v>38</v>
      </c>
    </row>
    <row r="1597" spans="1:10" ht="12.75" customHeight="1" x14ac:dyDescent="0.3">
      <c r="A1597" s="397" t="s">
        <v>492</v>
      </c>
      <c r="B1597" s="423">
        <v>31</v>
      </c>
      <c r="C1597" s="397" t="s">
        <v>493</v>
      </c>
      <c r="D1597" s="397" t="s">
        <v>4508</v>
      </c>
      <c r="E1597" s="56" t="s">
        <v>2065</v>
      </c>
      <c r="F1597" s="56" t="s">
        <v>900</v>
      </c>
      <c r="G1597" s="56">
        <v>45</v>
      </c>
      <c r="H1597" s="56">
        <v>0</v>
      </c>
      <c r="I1597" s="56" t="s">
        <v>810</v>
      </c>
      <c r="J1597" s="56" t="s">
        <v>38</v>
      </c>
    </row>
    <row r="1598" spans="1:10" ht="12.75" customHeight="1" x14ac:dyDescent="0.3">
      <c r="A1598" s="397" t="s">
        <v>492</v>
      </c>
      <c r="B1598" s="423">
        <v>32</v>
      </c>
      <c r="C1598" s="397" t="s">
        <v>493</v>
      </c>
      <c r="D1598" s="397" t="s">
        <v>4509</v>
      </c>
      <c r="E1598" s="56" t="s">
        <v>1947</v>
      </c>
      <c r="F1598" s="56" t="s">
        <v>900</v>
      </c>
      <c r="G1598" s="56">
        <v>52</v>
      </c>
      <c r="H1598" s="56">
        <v>0</v>
      </c>
      <c r="I1598" s="56" t="s">
        <v>6476</v>
      </c>
      <c r="J1598" s="56" t="s">
        <v>38</v>
      </c>
    </row>
    <row r="1599" spans="1:10" ht="12.75" customHeight="1" x14ac:dyDescent="0.3">
      <c r="A1599" s="397" t="s">
        <v>492</v>
      </c>
      <c r="B1599" s="423">
        <v>33</v>
      </c>
      <c r="C1599" s="397" t="s">
        <v>493</v>
      </c>
      <c r="D1599" s="397" t="s">
        <v>4510</v>
      </c>
      <c r="E1599" s="56" t="s">
        <v>1948</v>
      </c>
      <c r="F1599" s="56" t="s">
        <v>900</v>
      </c>
      <c r="G1599" s="56">
        <v>17.5</v>
      </c>
      <c r="H1599" s="56">
        <v>0</v>
      </c>
      <c r="I1599" s="56" t="s">
        <v>6476</v>
      </c>
      <c r="J1599" s="56" t="s">
        <v>38</v>
      </c>
    </row>
    <row r="1600" spans="1:10" ht="12.75" customHeight="1" x14ac:dyDescent="0.3">
      <c r="A1600" s="397" t="s">
        <v>492</v>
      </c>
      <c r="B1600" s="423">
        <v>34</v>
      </c>
      <c r="C1600" s="397" t="s">
        <v>493</v>
      </c>
      <c r="D1600" s="397" t="s">
        <v>4511</v>
      </c>
      <c r="E1600" s="56" t="s">
        <v>1946</v>
      </c>
      <c r="F1600" s="56" t="s">
        <v>900</v>
      </c>
      <c r="G1600" s="56">
        <v>10</v>
      </c>
      <c r="H1600" s="56">
        <v>0</v>
      </c>
      <c r="I1600" s="56" t="s">
        <v>810</v>
      </c>
      <c r="J1600" s="56" t="s">
        <v>38</v>
      </c>
    </row>
    <row r="1601" spans="1:10" ht="12.75" customHeight="1" x14ac:dyDescent="0.3">
      <c r="A1601" s="397" t="s">
        <v>492</v>
      </c>
      <c r="B1601" s="423">
        <v>35</v>
      </c>
      <c r="C1601" s="397" t="s">
        <v>493</v>
      </c>
      <c r="D1601" s="397" t="s">
        <v>4512</v>
      </c>
      <c r="E1601" s="56" t="s">
        <v>1942</v>
      </c>
      <c r="F1601" s="56" t="s">
        <v>900</v>
      </c>
      <c r="G1601" s="56">
        <v>16</v>
      </c>
      <c r="H1601" s="56">
        <v>0</v>
      </c>
      <c r="I1601" s="56" t="s">
        <v>6476</v>
      </c>
      <c r="J1601" s="56" t="s">
        <v>38</v>
      </c>
    </row>
    <row r="1602" spans="1:10" ht="12.75" customHeight="1" x14ac:dyDescent="0.3">
      <c r="A1602" s="397" t="s">
        <v>492</v>
      </c>
      <c r="B1602" s="423">
        <v>36</v>
      </c>
      <c r="C1602" s="397" t="s">
        <v>493</v>
      </c>
      <c r="D1602" s="397" t="s">
        <v>4513</v>
      </c>
      <c r="E1602" s="56" t="s">
        <v>1912</v>
      </c>
      <c r="F1602" s="56" t="s">
        <v>900</v>
      </c>
      <c r="G1602" s="56">
        <v>38</v>
      </c>
      <c r="H1602" s="56">
        <v>0</v>
      </c>
      <c r="I1602" s="56" t="s">
        <v>6476</v>
      </c>
      <c r="J1602" s="56" t="s">
        <v>38</v>
      </c>
    </row>
    <row r="1603" spans="1:10" ht="12.75" customHeight="1" x14ac:dyDescent="0.3">
      <c r="A1603" s="397" t="s">
        <v>492</v>
      </c>
      <c r="B1603" s="423">
        <v>37</v>
      </c>
      <c r="C1603" s="397" t="s">
        <v>493</v>
      </c>
      <c r="D1603" s="397" t="s">
        <v>4514</v>
      </c>
      <c r="E1603" s="56" t="s">
        <v>2066</v>
      </c>
      <c r="F1603" s="56" t="s">
        <v>900</v>
      </c>
      <c r="G1603" s="56">
        <v>22.5</v>
      </c>
      <c r="H1603" s="56">
        <v>0</v>
      </c>
      <c r="I1603" s="56" t="s">
        <v>810</v>
      </c>
      <c r="J1603" s="56" t="s">
        <v>38</v>
      </c>
    </row>
    <row r="1604" spans="1:10" ht="12.75" customHeight="1" x14ac:dyDescent="0.3">
      <c r="A1604" s="397" t="s">
        <v>492</v>
      </c>
      <c r="B1604" s="423">
        <v>38</v>
      </c>
      <c r="C1604" s="397" t="s">
        <v>493</v>
      </c>
      <c r="D1604" s="397" t="s">
        <v>4515</v>
      </c>
      <c r="E1604" s="56" t="s">
        <v>1938</v>
      </c>
      <c r="F1604" s="56" t="s">
        <v>900</v>
      </c>
      <c r="G1604" s="56">
        <v>18</v>
      </c>
      <c r="H1604" s="56">
        <v>0</v>
      </c>
      <c r="I1604" s="56" t="s">
        <v>6476</v>
      </c>
      <c r="J1604" s="56" t="s">
        <v>38</v>
      </c>
    </row>
    <row r="1605" spans="1:10" ht="12.75" customHeight="1" x14ac:dyDescent="0.3">
      <c r="A1605" s="397" t="s">
        <v>492</v>
      </c>
      <c r="B1605" s="423">
        <v>39</v>
      </c>
      <c r="C1605" s="397" t="s">
        <v>493</v>
      </c>
      <c r="D1605" s="397" t="s">
        <v>4516</v>
      </c>
      <c r="E1605" s="56" t="s">
        <v>1936</v>
      </c>
      <c r="F1605" s="56" t="s">
        <v>900</v>
      </c>
      <c r="G1605" s="56">
        <v>11.5</v>
      </c>
      <c r="H1605" s="56">
        <v>0</v>
      </c>
      <c r="I1605" s="56" t="s">
        <v>6476</v>
      </c>
      <c r="J1605" s="56" t="s">
        <v>38</v>
      </c>
    </row>
    <row r="1606" spans="1:10" ht="12.75" customHeight="1" x14ac:dyDescent="0.3">
      <c r="A1606" s="397" t="s">
        <v>492</v>
      </c>
      <c r="B1606" s="423">
        <v>40</v>
      </c>
      <c r="C1606" s="397" t="s">
        <v>493</v>
      </c>
      <c r="D1606" s="397" t="s">
        <v>4517</v>
      </c>
      <c r="E1606" s="56" t="s">
        <v>1916</v>
      </c>
      <c r="F1606" s="56" t="s">
        <v>900</v>
      </c>
      <c r="G1606" s="56">
        <v>52</v>
      </c>
      <c r="H1606" s="56">
        <v>0</v>
      </c>
      <c r="I1606" s="56" t="s">
        <v>6476</v>
      </c>
      <c r="J1606" s="56" t="s">
        <v>38</v>
      </c>
    </row>
    <row r="1607" spans="1:10" ht="12.75" customHeight="1" x14ac:dyDescent="0.3">
      <c r="A1607" s="397" t="s">
        <v>492</v>
      </c>
      <c r="B1607" s="423">
        <v>41</v>
      </c>
      <c r="C1607" s="397" t="s">
        <v>493</v>
      </c>
      <c r="D1607" s="397" t="s">
        <v>4518</v>
      </c>
      <c r="E1607" s="56" t="s">
        <v>1928</v>
      </c>
      <c r="F1607" s="56" t="s">
        <v>900</v>
      </c>
      <c r="G1607" s="56">
        <v>35.5</v>
      </c>
      <c r="H1607" s="56">
        <v>0</v>
      </c>
      <c r="I1607" s="56" t="s">
        <v>6476</v>
      </c>
      <c r="J1607" s="56" t="s">
        <v>38</v>
      </c>
    </row>
    <row r="1608" spans="1:10" ht="12.75" customHeight="1" x14ac:dyDescent="0.3">
      <c r="A1608" s="397" t="s">
        <v>492</v>
      </c>
      <c r="B1608" s="423">
        <v>42</v>
      </c>
      <c r="C1608" s="397" t="s">
        <v>493</v>
      </c>
      <c r="D1608" s="397" t="s">
        <v>4519</v>
      </c>
      <c r="E1608" s="56" t="s">
        <v>1911</v>
      </c>
      <c r="F1608" s="56" t="s">
        <v>900</v>
      </c>
      <c r="G1608" s="56">
        <v>38</v>
      </c>
      <c r="H1608" s="56">
        <v>0</v>
      </c>
      <c r="I1608" s="56" t="s">
        <v>6476</v>
      </c>
      <c r="J1608" s="56" t="s">
        <v>38</v>
      </c>
    </row>
    <row r="1609" spans="1:10" ht="12.75" customHeight="1" x14ac:dyDescent="0.3">
      <c r="A1609" s="397" t="s">
        <v>492</v>
      </c>
      <c r="B1609" s="423">
        <v>43</v>
      </c>
      <c r="C1609" s="397" t="s">
        <v>493</v>
      </c>
      <c r="D1609" s="397" t="s">
        <v>4520</v>
      </c>
      <c r="E1609" s="56" t="s">
        <v>1952</v>
      </c>
      <c r="F1609" s="56" t="s">
        <v>900</v>
      </c>
      <c r="G1609" s="56">
        <v>41</v>
      </c>
      <c r="H1609" s="56">
        <v>0</v>
      </c>
      <c r="I1609" s="56" t="s">
        <v>6476</v>
      </c>
      <c r="J1609" s="56" t="s">
        <v>38</v>
      </c>
    </row>
    <row r="1610" spans="1:10" ht="12.75" customHeight="1" x14ac:dyDescent="0.3">
      <c r="A1610" s="397" t="s">
        <v>492</v>
      </c>
      <c r="B1610" s="423">
        <v>44</v>
      </c>
      <c r="C1610" s="397" t="s">
        <v>493</v>
      </c>
      <c r="D1610" s="397" t="s">
        <v>4521</v>
      </c>
      <c r="E1610" s="56" t="s">
        <v>1934</v>
      </c>
      <c r="F1610" s="56" t="s">
        <v>900</v>
      </c>
      <c r="G1610" s="56">
        <v>26</v>
      </c>
      <c r="H1610" s="56">
        <v>0</v>
      </c>
      <c r="I1610" s="56" t="s">
        <v>6476</v>
      </c>
      <c r="J1610" s="56" t="s">
        <v>38</v>
      </c>
    </row>
    <row r="1611" spans="1:10" ht="12.75" customHeight="1" x14ac:dyDescent="0.3">
      <c r="A1611" s="397" t="s">
        <v>492</v>
      </c>
      <c r="B1611" s="423">
        <v>45</v>
      </c>
      <c r="C1611" s="397" t="s">
        <v>493</v>
      </c>
      <c r="D1611" s="397" t="s">
        <v>4522</v>
      </c>
      <c r="E1611" s="56" t="s">
        <v>2067</v>
      </c>
      <c r="F1611" s="56" t="s">
        <v>900</v>
      </c>
      <c r="G1611" s="56">
        <v>25</v>
      </c>
      <c r="H1611" s="56">
        <v>0</v>
      </c>
      <c r="I1611" s="56" t="s">
        <v>6477</v>
      </c>
      <c r="J1611" s="56" t="s">
        <v>39</v>
      </c>
    </row>
    <row r="1612" spans="1:10" ht="12.75" customHeight="1" x14ac:dyDescent="0.3">
      <c r="A1612" s="397" t="s">
        <v>492</v>
      </c>
      <c r="B1612" s="423">
        <v>46</v>
      </c>
      <c r="C1612" s="397" t="s">
        <v>493</v>
      </c>
      <c r="D1612" s="397" t="s">
        <v>4523</v>
      </c>
      <c r="E1612" s="56" t="s">
        <v>1927</v>
      </c>
      <c r="F1612" s="56" t="s">
        <v>900</v>
      </c>
      <c r="G1612" s="56">
        <v>37.5</v>
      </c>
      <c r="H1612" s="56">
        <v>0</v>
      </c>
      <c r="I1612" s="56" t="s">
        <v>6476</v>
      </c>
      <c r="J1612" s="56" t="s">
        <v>38</v>
      </c>
    </row>
    <row r="1613" spans="1:10" ht="12.75" customHeight="1" x14ac:dyDescent="0.3">
      <c r="A1613" s="397" t="s">
        <v>492</v>
      </c>
      <c r="B1613" s="423">
        <v>47</v>
      </c>
      <c r="C1613" s="397" t="s">
        <v>493</v>
      </c>
      <c r="D1613" s="397" t="s">
        <v>4524</v>
      </c>
      <c r="E1613" s="56" t="s">
        <v>1937</v>
      </c>
      <c r="F1613" s="56" t="s">
        <v>900</v>
      </c>
      <c r="G1613" s="56">
        <v>42</v>
      </c>
      <c r="H1613" s="56">
        <v>0</v>
      </c>
      <c r="I1613" s="56" t="s">
        <v>6476</v>
      </c>
      <c r="J1613" s="56" t="s">
        <v>38</v>
      </c>
    </row>
    <row r="1614" spans="1:10" ht="12.75" customHeight="1" x14ac:dyDescent="0.3">
      <c r="A1614" s="397" t="s">
        <v>492</v>
      </c>
      <c r="B1614" s="423">
        <v>48</v>
      </c>
      <c r="C1614" s="397" t="s">
        <v>493</v>
      </c>
      <c r="D1614" s="397" t="s">
        <v>4525</v>
      </c>
      <c r="E1614" s="56" t="s">
        <v>1945</v>
      </c>
      <c r="F1614" s="56" t="s">
        <v>900</v>
      </c>
      <c r="G1614" s="56">
        <v>41</v>
      </c>
      <c r="H1614" s="56">
        <v>0</v>
      </c>
      <c r="I1614" s="56" t="s">
        <v>6476</v>
      </c>
      <c r="J1614" s="56" t="s">
        <v>38</v>
      </c>
    </row>
    <row r="1615" spans="1:10" ht="12.75" customHeight="1" x14ac:dyDescent="0.3">
      <c r="A1615" s="397" t="s">
        <v>492</v>
      </c>
      <c r="B1615" s="423">
        <v>49</v>
      </c>
      <c r="C1615" s="397" t="s">
        <v>493</v>
      </c>
      <c r="D1615" s="397" t="s">
        <v>4526</v>
      </c>
      <c r="E1615" s="56" t="s">
        <v>1929</v>
      </c>
      <c r="F1615" s="56" t="s">
        <v>900</v>
      </c>
      <c r="G1615" s="56">
        <v>52</v>
      </c>
      <c r="H1615" s="56">
        <v>0</v>
      </c>
      <c r="I1615" s="56" t="s">
        <v>6476</v>
      </c>
      <c r="J1615" s="56" t="s">
        <v>38</v>
      </c>
    </row>
    <row r="1616" spans="1:10" ht="12.75" customHeight="1" x14ac:dyDescent="0.3">
      <c r="A1616" s="397" t="s">
        <v>492</v>
      </c>
      <c r="B1616" s="423">
        <v>50</v>
      </c>
      <c r="C1616" s="397" t="s">
        <v>493</v>
      </c>
      <c r="D1616" s="397" t="s">
        <v>4527</v>
      </c>
      <c r="E1616" s="56" t="s">
        <v>1940</v>
      </c>
      <c r="F1616" s="56" t="s">
        <v>900</v>
      </c>
      <c r="G1616" s="56">
        <v>23</v>
      </c>
      <c r="H1616" s="56">
        <v>0</v>
      </c>
      <c r="I1616" s="56" t="s">
        <v>6476</v>
      </c>
      <c r="J1616" s="56" t="s">
        <v>38</v>
      </c>
    </row>
    <row r="1617" spans="1:10" ht="12.75" customHeight="1" x14ac:dyDescent="0.3">
      <c r="A1617" s="397" t="s">
        <v>492</v>
      </c>
      <c r="B1617" s="423">
        <v>51</v>
      </c>
      <c r="C1617" s="397" t="s">
        <v>493</v>
      </c>
      <c r="D1617" s="397" t="s">
        <v>4528</v>
      </c>
      <c r="E1617" s="56" t="s">
        <v>1807</v>
      </c>
      <c r="F1617" s="56" t="s">
        <v>900</v>
      </c>
      <c r="G1617" s="56">
        <v>20</v>
      </c>
      <c r="H1617" s="56">
        <v>0</v>
      </c>
      <c r="I1617" s="56" t="s">
        <v>6476</v>
      </c>
      <c r="J1617" s="56" t="s">
        <v>38</v>
      </c>
    </row>
    <row r="1618" spans="1:10" ht="12.75" customHeight="1" x14ac:dyDescent="0.3">
      <c r="A1618" s="397" t="s">
        <v>492</v>
      </c>
      <c r="B1618" s="423">
        <v>52</v>
      </c>
      <c r="C1618" s="397" t="s">
        <v>493</v>
      </c>
      <c r="D1618" s="397" t="s">
        <v>4529</v>
      </c>
      <c r="E1618" s="56" t="s">
        <v>1385</v>
      </c>
      <c r="F1618" s="56" t="s">
        <v>900</v>
      </c>
      <c r="G1618" s="56">
        <v>62</v>
      </c>
      <c r="H1618" s="56">
        <v>0</v>
      </c>
      <c r="I1618" s="56" t="s">
        <v>6476</v>
      </c>
      <c r="J1618" s="56" t="s">
        <v>38</v>
      </c>
    </row>
    <row r="1619" spans="1:10" ht="12.75" customHeight="1" x14ac:dyDescent="0.3">
      <c r="A1619" s="397" t="s">
        <v>492</v>
      </c>
      <c r="B1619" s="423">
        <v>53</v>
      </c>
      <c r="C1619" s="397" t="s">
        <v>493</v>
      </c>
      <c r="D1619" s="397" t="s">
        <v>4530</v>
      </c>
      <c r="E1619" s="56" t="s">
        <v>1919</v>
      </c>
      <c r="F1619" s="56" t="s">
        <v>900</v>
      </c>
      <c r="G1619" s="56">
        <v>33</v>
      </c>
      <c r="H1619" s="56">
        <v>0</v>
      </c>
      <c r="I1619" s="56" t="s">
        <v>6476</v>
      </c>
      <c r="J1619" s="56" t="s">
        <v>38</v>
      </c>
    </row>
    <row r="1620" spans="1:10" ht="12.75" customHeight="1" x14ac:dyDescent="0.3">
      <c r="A1620" s="397" t="s">
        <v>204</v>
      </c>
      <c r="B1620" s="423">
        <v>1</v>
      </c>
      <c r="C1620" s="397" t="s">
        <v>13</v>
      </c>
      <c r="D1620" s="397" t="s">
        <v>4606</v>
      </c>
      <c r="E1620" s="56" t="s">
        <v>1431</v>
      </c>
      <c r="F1620" s="56" t="s">
        <v>900</v>
      </c>
      <c r="G1620" s="56">
        <v>84</v>
      </c>
      <c r="H1620" s="56">
        <v>0</v>
      </c>
      <c r="I1620" s="56" t="s">
        <v>811</v>
      </c>
      <c r="J1620" s="56" t="s">
        <v>38</v>
      </c>
    </row>
    <row r="1621" spans="1:10" ht="12.75" customHeight="1" x14ac:dyDescent="0.3">
      <c r="A1621" s="397" t="s">
        <v>204</v>
      </c>
      <c r="B1621" s="423">
        <v>2</v>
      </c>
      <c r="C1621" s="397" t="s">
        <v>13</v>
      </c>
      <c r="D1621" s="397" t="s">
        <v>4607</v>
      </c>
      <c r="E1621" s="56" t="s">
        <v>1432</v>
      </c>
      <c r="F1621" s="56" t="s">
        <v>900</v>
      </c>
      <c r="G1621" s="56">
        <v>17.5</v>
      </c>
      <c r="H1621" s="56">
        <v>0</v>
      </c>
      <c r="I1621" s="56" t="s">
        <v>811</v>
      </c>
      <c r="J1621" s="56" t="s">
        <v>38</v>
      </c>
    </row>
    <row r="1622" spans="1:10" ht="12.75" customHeight="1" x14ac:dyDescent="0.3">
      <c r="A1622" s="397" t="s">
        <v>204</v>
      </c>
      <c r="B1622" s="423">
        <v>3</v>
      </c>
      <c r="C1622" s="397" t="s">
        <v>13</v>
      </c>
      <c r="D1622" s="397" t="s">
        <v>4608</v>
      </c>
      <c r="E1622" s="56" t="s">
        <v>1433</v>
      </c>
      <c r="F1622" s="56" t="s">
        <v>900</v>
      </c>
      <c r="G1622" s="56">
        <v>17.5</v>
      </c>
      <c r="H1622" s="56">
        <v>0</v>
      </c>
      <c r="I1622" s="56" t="s">
        <v>811</v>
      </c>
      <c r="J1622" s="56" t="s">
        <v>38</v>
      </c>
    </row>
    <row r="1623" spans="1:10" ht="12.75" customHeight="1" x14ac:dyDescent="0.3">
      <c r="A1623" s="397" t="s">
        <v>204</v>
      </c>
      <c r="B1623" s="423">
        <v>4</v>
      </c>
      <c r="C1623" s="397" t="s">
        <v>13</v>
      </c>
      <c r="D1623" s="397" t="s">
        <v>4609</v>
      </c>
      <c r="E1623" s="56" t="s">
        <v>1434</v>
      </c>
      <c r="F1623" s="56" t="s">
        <v>900</v>
      </c>
      <c r="G1623" s="56">
        <v>22</v>
      </c>
      <c r="H1623" s="56">
        <v>0</v>
      </c>
      <c r="I1623" s="56" t="s">
        <v>811</v>
      </c>
      <c r="J1623" s="56" t="s">
        <v>38</v>
      </c>
    </row>
    <row r="1624" spans="1:10" ht="12.75" customHeight="1" x14ac:dyDescent="0.3">
      <c r="A1624" s="397" t="s">
        <v>204</v>
      </c>
      <c r="B1624" s="423">
        <v>5</v>
      </c>
      <c r="C1624" s="397" t="s">
        <v>13</v>
      </c>
      <c r="D1624" s="397" t="s">
        <v>4610</v>
      </c>
      <c r="E1624" s="56" t="s">
        <v>1435</v>
      </c>
      <c r="F1624" s="56" t="s">
        <v>900</v>
      </c>
      <c r="G1624" s="56">
        <v>23.5</v>
      </c>
      <c r="H1624" s="56">
        <v>0</v>
      </c>
      <c r="I1624" s="56" t="s">
        <v>811</v>
      </c>
      <c r="J1624" s="56" t="s">
        <v>38</v>
      </c>
    </row>
    <row r="1625" spans="1:10" ht="12.75" customHeight="1" x14ac:dyDescent="0.3">
      <c r="A1625" s="397" t="s">
        <v>204</v>
      </c>
      <c r="B1625" s="423">
        <v>6</v>
      </c>
      <c r="C1625" s="397" t="s">
        <v>13</v>
      </c>
      <c r="D1625" s="397" t="s">
        <v>4611</v>
      </c>
      <c r="E1625" s="56" t="s">
        <v>1436</v>
      </c>
      <c r="F1625" s="56" t="s">
        <v>900</v>
      </c>
      <c r="G1625" s="56">
        <v>18</v>
      </c>
      <c r="H1625" s="56">
        <v>0</v>
      </c>
      <c r="I1625" s="56" t="s">
        <v>811</v>
      </c>
      <c r="J1625" s="56" t="s">
        <v>38</v>
      </c>
    </row>
    <row r="1626" spans="1:10" ht="12.75" customHeight="1" x14ac:dyDescent="0.3">
      <c r="A1626" s="397" t="s">
        <v>204</v>
      </c>
      <c r="B1626" s="423">
        <v>7</v>
      </c>
      <c r="C1626" s="397" t="s">
        <v>13</v>
      </c>
      <c r="D1626" s="397" t="s">
        <v>4612</v>
      </c>
      <c r="E1626" s="56" t="s">
        <v>1437</v>
      </c>
      <c r="F1626" s="56" t="s">
        <v>900</v>
      </c>
      <c r="G1626" s="56">
        <v>17.5</v>
      </c>
      <c r="H1626" s="56">
        <v>0</v>
      </c>
      <c r="I1626" s="56" t="s">
        <v>811</v>
      </c>
      <c r="J1626" s="56" t="s">
        <v>38</v>
      </c>
    </row>
    <row r="1627" spans="1:10" ht="12.75" customHeight="1" x14ac:dyDescent="0.3">
      <c r="A1627" s="397" t="s">
        <v>204</v>
      </c>
      <c r="B1627" s="423">
        <v>8</v>
      </c>
      <c r="C1627" s="397" t="s">
        <v>13</v>
      </c>
      <c r="D1627" s="397" t="s">
        <v>4613</v>
      </c>
      <c r="E1627" s="56" t="s">
        <v>1438</v>
      </c>
      <c r="F1627" s="56" t="s">
        <v>900</v>
      </c>
      <c r="G1627" s="56">
        <v>38</v>
      </c>
      <c r="H1627" s="56">
        <v>0</v>
      </c>
      <c r="I1627" s="56" t="s">
        <v>811</v>
      </c>
      <c r="J1627" s="56" t="s">
        <v>38</v>
      </c>
    </row>
    <row r="1628" spans="1:10" ht="12.75" customHeight="1" x14ac:dyDescent="0.3">
      <c r="A1628" s="397" t="s">
        <v>204</v>
      </c>
      <c r="B1628" s="423">
        <v>9</v>
      </c>
      <c r="C1628" s="397" t="s">
        <v>13</v>
      </c>
      <c r="D1628" s="397" t="s">
        <v>4614</v>
      </c>
      <c r="E1628" s="56" t="s">
        <v>1439</v>
      </c>
      <c r="F1628" s="56" t="s">
        <v>900</v>
      </c>
      <c r="G1628" s="56">
        <v>17.5</v>
      </c>
      <c r="H1628" s="56">
        <v>0</v>
      </c>
      <c r="I1628" s="56" t="s">
        <v>811</v>
      </c>
      <c r="J1628" s="56" t="s">
        <v>38</v>
      </c>
    </row>
    <row r="1629" spans="1:10" ht="12.75" customHeight="1" x14ac:dyDescent="0.3">
      <c r="A1629" s="397" t="s">
        <v>204</v>
      </c>
      <c r="B1629" s="423">
        <v>10</v>
      </c>
      <c r="C1629" s="397" t="s">
        <v>13</v>
      </c>
      <c r="D1629" s="397" t="s">
        <v>4615</v>
      </c>
      <c r="E1629" s="56" t="s">
        <v>1440</v>
      </c>
      <c r="F1629" s="56" t="s">
        <v>900</v>
      </c>
      <c r="G1629" s="56">
        <v>25</v>
      </c>
      <c r="H1629" s="56">
        <v>0</v>
      </c>
      <c r="I1629" s="56" t="s">
        <v>811</v>
      </c>
      <c r="J1629" s="56" t="s">
        <v>38</v>
      </c>
    </row>
    <row r="1630" spans="1:10" ht="12.75" customHeight="1" x14ac:dyDescent="0.3">
      <c r="A1630" s="397" t="s">
        <v>204</v>
      </c>
      <c r="B1630" s="423">
        <v>11</v>
      </c>
      <c r="C1630" s="397" t="s">
        <v>13</v>
      </c>
      <c r="D1630" s="397" t="s">
        <v>4616</v>
      </c>
      <c r="E1630" s="56" t="s">
        <v>1441</v>
      </c>
      <c r="F1630" s="56" t="s">
        <v>900</v>
      </c>
      <c r="G1630" s="56">
        <v>42</v>
      </c>
      <c r="H1630" s="56">
        <v>0</v>
      </c>
      <c r="I1630" s="56" t="s">
        <v>811</v>
      </c>
      <c r="J1630" s="56" t="s">
        <v>38</v>
      </c>
    </row>
    <row r="1631" spans="1:10" ht="12.75" customHeight="1" x14ac:dyDescent="0.3">
      <c r="A1631" s="397" t="s">
        <v>204</v>
      </c>
      <c r="B1631" s="423">
        <v>12</v>
      </c>
      <c r="C1631" s="397" t="s">
        <v>13</v>
      </c>
      <c r="D1631" s="397" t="s">
        <v>4617</v>
      </c>
      <c r="E1631" s="56" t="s">
        <v>1442</v>
      </c>
      <c r="F1631" s="56" t="s">
        <v>900</v>
      </c>
      <c r="G1631" s="56">
        <v>87</v>
      </c>
      <c r="H1631" s="56">
        <v>0</v>
      </c>
      <c r="I1631" s="56" t="s">
        <v>811</v>
      </c>
      <c r="J1631" s="56" t="s">
        <v>38</v>
      </c>
    </row>
    <row r="1632" spans="1:10" ht="12.75" customHeight="1" x14ac:dyDescent="0.3">
      <c r="A1632" s="397" t="s">
        <v>204</v>
      </c>
      <c r="B1632" s="423">
        <v>13</v>
      </c>
      <c r="C1632" s="397" t="s">
        <v>13</v>
      </c>
      <c r="D1632" s="397" t="s">
        <v>4618</v>
      </c>
      <c r="E1632" s="56" t="s">
        <v>1443</v>
      </c>
      <c r="F1632" s="56" t="s">
        <v>900</v>
      </c>
      <c r="G1632" s="56">
        <v>5</v>
      </c>
      <c r="H1632" s="56">
        <v>0</v>
      </c>
      <c r="I1632" s="56" t="s">
        <v>811</v>
      </c>
      <c r="J1632" s="56" t="s">
        <v>38</v>
      </c>
    </row>
    <row r="1633" spans="1:10" ht="12.75" customHeight="1" x14ac:dyDescent="0.3">
      <c r="A1633" s="397" t="s">
        <v>204</v>
      </c>
      <c r="B1633" s="423">
        <v>14</v>
      </c>
      <c r="C1633" s="397" t="s">
        <v>13</v>
      </c>
      <c r="D1633" s="397" t="s">
        <v>4619</v>
      </c>
      <c r="E1633" s="56" t="s">
        <v>1444</v>
      </c>
      <c r="F1633" s="56" t="s">
        <v>900</v>
      </c>
      <c r="G1633" s="56">
        <v>22</v>
      </c>
      <c r="H1633" s="56">
        <v>0</v>
      </c>
      <c r="I1633" s="56" t="s">
        <v>811</v>
      </c>
      <c r="J1633" s="56" t="s">
        <v>38</v>
      </c>
    </row>
    <row r="1634" spans="1:10" ht="12.75" customHeight="1" x14ac:dyDescent="0.3">
      <c r="A1634" s="397" t="s">
        <v>204</v>
      </c>
      <c r="B1634" s="423">
        <v>15</v>
      </c>
      <c r="C1634" s="397" t="s">
        <v>13</v>
      </c>
      <c r="D1634" s="397" t="s">
        <v>4620</v>
      </c>
      <c r="E1634" s="56" t="s">
        <v>1445</v>
      </c>
      <c r="F1634" s="56" t="s">
        <v>900</v>
      </c>
      <c r="G1634" s="56">
        <v>12</v>
      </c>
      <c r="H1634" s="56">
        <v>0</v>
      </c>
      <c r="I1634" s="56" t="s">
        <v>811</v>
      </c>
      <c r="J1634" s="56" t="s">
        <v>38</v>
      </c>
    </row>
    <row r="1635" spans="1:10" ht="12.75" customHeight="1" x14ac:dyDescent="0.3">
      <c r="A1635" s="397" t="s">
        <v>204</v>
      </c>
      <c r="B1635" s="423">
        <v>16</v>
      </c>
      <c r="C1635" s="397" t="s">
        <v>13</v>
      </c>
      <c r="D1635" s="397" t="s">
        <v>4621</v>
      </c>
      <c r="E1635" s="56" t="s">
        <v>1446</v>
      </c>
      <c r="F1635" s="56" t="s">
        <v>900</v>
      </c>
      <c r="G1635" s="56">
        <v>56</v>
      </c>
      <c r="H1635" s="56">
        <v>0</v>
      </c>
      <c r="I1635" s="56" t="s">
        <v>811</v>
      </c>
      <c r="J1635" s="56" t="s">
        <v>38</v>
      </c>
    </row>
    <row r="1636" spans="1:10" ht="12.75" customHeight="1" x14ac:dyDescent="0.3">
      <c r="A1636" s="397" t="s">
        <v>204</v>
      </c>
      <c r="B1636" s="423">
        <v>17</v>
      </c>
      <c r="C1636" s="397" t="s">
        <v>13</v>
      </c>
      <c r="D1636" s="397" t="s">
        <v>4622</v>
      </c>
      <c r="E1636" s="56" t="s">
        <v>1447</v>
      </c>
      <c r="F1636" s="56" t="s">
        <v>900</v>
      </c>
      <c r="G1636" s="56">
        <v>43.25</v>
      </c>
      <c r="H1636" s="56">
        <v>0</v>
      </c>
      <c r="I1636" s="56" t="s">
        <v>811</v>
      </c>
      <c r="J1636" s="56" t="s">
        <v>38</v>
      </c>
    </row>
    <row r="1637" spans="1:10" ht="12.75" customHeight="1" x14ac:dyDescent="0.3">
      <c r="A1637" s="397" t="s">
        <v>204</v>
      </c>
      <c r="B1637" s="423">
        <v>18</v>
      </c>
      <c r="C1637" s="397" t="s">
        <v>13</v>
      </c>
      <c r="D1637" s="397" t="s">
        <v>4623</v>
      </c>
      <c r="E1637" s="56" t="s">
        <v>1448</v>
      </c>
      <c r="F1637" s="56" t="s">
        <v>900</v>
      </c>
      <c r="G1637" s="56">
        <v>35.25</v>
      </c>
      <c r="H1637" s="56">
        <v>0</v>
      </c>
      <c r="I1637" s="56" t="s">
        <v>811</v>
      </c>
      <c r="J1637" s="56" t="s">
        <v>38</v>
      </c>
    </row>
    <row r="1638" spans="1:10" ht="12.75" customHeight="1" x14ac:dyDescent="0.3">
      <c r="A1638" s="397" t="s">
        <v>204</v>
      </c>
      <c r="B1638" s="423">
        <v>19</v>
      </c>
      <c r="C1638" s="397" t="s">
        <v>13</v>
      </c>
      <c r="D1638" s="397" t="s">
        <v>4624</v>
      </c>
      <c r="E1638" s="56" t="s">
        <v>1449</v>
      </c>
      <c r="F1638" s="56" t="s">
        <v>900</v>
      </c>
      <c r="G1638" s="56">
        <v>33.5</v>
      </c>
      <c r="H1638" s="56">
        <v>0</v>
      </c>
      <c r="I1638" s="56" t="s">
        <v>811</v>
      </c>
      <c r="J1638" s="56" t="s">
        <v>38</v>
      </c>
    </row>
    <row r="1639" spans="1:10" ht="12.75" customHeight="1" x14ac:dyDescent="0.3">
      <c r="A1639" s="397" t="s">
        <v>204</v>
      </c>
      <c r="B1639" s="423">
        <v>20</v>
      </c>
      <c r="C1639" s="397" t="s">
        <v>13</v>
      </c>
      <c r="D1639" s="397" t="s">
        <v>4625</v>
      </c>
      <c r="E1639" s="56" t="s">
        <v>1450</v>
      </c>
      <c r="F1639" s="56" t="s">
        <v>900</v>
      </c>
      <c r="G1639" s="56">
        <v>10</v>
      </c>
      <c r="H1639" s="56">
        <v>0</v>
      </c>
      <c r="I1639" s="56" t="s">
        <v>811</v>
      </c>
      <c r="J1639" s="56" t="s">
        <v>38</v>
      </c>
    </row>
    <row r="1640" spans="1:10" ht="12.75" customHeight="1" x14ac:dyDescent="0.3">
      <c r="A1640" s="397" t="s">
        <v>204</v>
      </c>
      <c r="B1640" s="423">
        <v>21</v>
      </c>
      <c r="C1640" s="397" t="s">
        <v>13</v>
      </c>
      <c r="D1640" s="397" t="s">
        <v>4626</v>
      </c>
      <c r="E1640" s="56" t="s">
        <v>1451</v>
      </c>
      <c r="F1640" s="56" t="s">
        <v>900</v>
      </c>
      <c r="G1640" s="56">
        <v>15</v>
      </c>
      <c r="H1640" s="56">
        <v>0</v>
      </c>
      <c r="I1640" s="56" t="s">
        <v>811</v>
      </c>
      <c r="J1640" s="56" t="s">
        <v>38</v>
      </c>
    </row>
    <row r="1641" spans="1:10" ht="12.75" customHeight="1" x14ac:dyDescent="0.3">
      <c r="A1641" s="397" t="s">
        <v>204</v>
      </c>
      <c r="B1641" s="423">
        <v>22</v>
      </c>
      <c r="C1641" s="397" t="s">
        <v>13</v>
      </c>
      <c r="D1641" s="397" t="s">
        <v>4627</v>
      </c>
      <c r="E1641" s="56" t="s">
        <v>1452</v>
      </c>
      <c r="F1641" s="56" t="s">
        <v>900</v>
      </c>
      <c r="G1641" s="56">
        <v>10</v>
      </c>
      <c r="H1641" s="56">
        <v>0</v>
      </c>
      <c r="I1641" s="56" t="s">
        <v>811</v>
      </c>
      <c r="J1641" s="56" t="s">
        <v>38</v>
      </c>
    </row>
    <row r="1642" spans="1:10" ht="12.75" customHeight="1" x14ac:dyDescent="0.3">
      <c r="A1642" s="397" t="s">
        <v>204</v>
      </c>
      <c r="B1642" s="423">
        <v>23</v>
      </c>
      <c r="C1642" s="397" t="s">
        <v>13</v>
      </c>
      <c r="D1642" s="397" t="s">
        <v>4628</v>
      </c>
      <c r="E1642" s="56" t="s">
        <v>1453</v>
      </c>
      <c r="F1642" s="56" t="s">
        <v>900</v>
      </c>
      <c r="G1642" s="56">
        <v>51.1</v>
      </c>
      <c r="H1642" s="56">
        <v>0</v>
      </c>
      <c r="I1642" s="56" t="s">
        <v>811</v>
      </c>
      <c r="J1642" s="56" t="s">
        <v>38</v>
      </c>
    </row>
    <row r="1643" spans="1:10" ht="12.75" customHeight="1" x14ac:dyDescent="0.3">
      <c r="A1643" s="397" t="s">
        <v>204</v>
      </c>
      <c r="B1643" s="423">
        <v>24</v>
      </c>
      <c r="C1643" s="397" t="s">
        <v>13</v>
      </c>
      <c r="D1643" s="397" t="s">
        <v>4629</v>
      </c>
      <c r="E1643" s="56" t="s">
        <v>1454</v>
      </c>
      <c r="F1643" s="56" t="s">
        <v>900</v>
      </c>
      <c r="G1643" s="56">
        <v>37.75</v>
      </c>
      <c r="H1643" s="56">
        <v>0</v>
      </c>
      <c r="I1643" s="56" t="s">
        <v>811</v>
      </c>
      <c r="J1643" s="56" t="s">
        <v>38</v>
      </c>
    </row>
    <row r="1644" spans="1:10" ht="12.75" customHeight="1" x14ac:dyDescent="0.3">
      <c r="A1644" s="397" t="s">
        <v>204</v>
      </c>
      <c r="B1644" s="423">
        <v>25</v>
      </c>
      <c r="C1644" s="397" t="s">
        <v>13</v>
      </c>
      <c r="D1644" s="397" t="s">
        <v>4630</v>
      </c>
      <c r="E1644" s="56" t="s">
        <v>1455</v>
      </c>
      <c r="F1644" s="56" t="s">
        <v>900</v>
      </c>
      <c r="G1644" s="56">
        <v>16</v>
      </c>
      <c r="H1644" s="56">
        <v>0</v>
      </c>
      <c r="I1644" s="56" t="s">
        <v>811</v>
      </c>
      <c r="J1644" s="56" t="s">
        <v>38</v>
      </c>
    </row>
    <row r="1645" spans="1:10" ht="12.75" customHeight="1" x14ac:dyDescent="0.3">
      <c r="A1645" s="397" t="s">
        <v>204</v>
      </c>
      <c r="B1645" s="423">
        <v>26</v>
      </c>
      <c r="C1645" s="397" t="s">
        <v>13</v>
      </c>
      <c r="D1645" s="397" t="s">
        <v>4631</v>
      </c>
      <c r="E1645" s="56" t="s">
        <v>1456</v>
      </c>
      <c r="F1645" s="56" t="s">
        <v>900</v>
      </c>
      <c r="G1645" s="56">
        <v>14</v>
      </c>
      <c r="H1645" s="56">
        <v>0</v>
      </c>
      <c r="I1645" s="56" t="s">
        <v>811</v>
      </c>
      <c r="J1645" s="56" t="s">
        <v>38</v>
      </c>
    </row>
    <row r="1646" spans="1:10" ht="12.75" customHeight="1" x14ac:dyDescent="0.3">
      <c r="A1646" s="397" t="s">
        <v>204</v>
      </c>
      <c r="B1646" s="423">
        <v>27</v>
      </c>
      <c r="C1646" s="397" t="s">
        <v>13</v>
      </c>
      <c r="D1646" s="397" t="s">
        <v>4632</v>
      </c>
      <c r="E1646" s="56" t="s">
        <v>1457</v>
      </c>
      <c r="F1646" s="56" t="s">
        <v>900</v>
      </c>
      <c r="G1646" s="56">
        <v>28</v>
      </c>
      <c r="H1646" s="56">
        <v>0</v>
      </c>
      <c r="I1646" s="56" t="s">
        <v>811</v>
      </c>
      <c r="J1646" s="56" t="s">
        <v>38</v>
      </c>
    </row>
    <row r="1647" spans="1:10" ht="12.75" customHeight="1" x14ac:dyDescent="0.3">
      <c r="A1647" s="397" t="s">
        <v>204</v>
      </c>
      <c r="B1647" s="423">
        <v>28</v>
      </c>
      <c r="C1647" s="397" t="s">
        <v>13</v>
      </c>
      <c r="D1647" s="397" t="s">
        <v>4633</v>
      </c>
      <c r="E1647" s="56" t="s">
        <v>1458</v>
      </c>
      <c r="F1647" s="56" t="s">
        <v>900</v>
      </c>
      <c r="G1647" s="56">
        <v>37</v>
      </c>
      <c r="H1647" s="56">
        <v>0</v>
      </c>
      <c r="I1647" s="56" t="s">
        <v>811</v>
      </c>
      <c r="J1647" s="56" t="s">
        <v>38</v>
      </c>
    </row>
    <row r="1648" spans="1:10" ht="12.75" customHeight="1" x14ac:dyDescent="0.3">
      <c r="A1648" s="397" t="s">
        <v>204</v>
      </c>
      <c r="B1648" s="423">
        <v>29</v>
      </c>
      <c r="C1648" s="397" t="s">
        <v>13</v>
      </c>
      <c r="D1648" s="397" t="s">
        <v>4634</v>
      </c>
      <c r="E1648" s="56" t="s">
        <v>1459</v>
      </c>
      <c r="F1648" s="56" t="s">
        <v>900</v>
      </c>
      <c r="G1648" s="56">
        <v>22.7</v>
      </c>
      <c r="H1648" s="56">
        <v>0</v>
      </c>
      <c r="I1648" s="56" t="s">
        <v>811</v>
      </c>
      <c r="J1648" s="56" t="s">
        <v>38</v>
      </c>
    </row>
    <row r="1649" spans="1:10" ht="12.75" customHeight="1" x14ac:dyDescent="0.3">
      <c r="A1649" s="397" t="s">
        <v>204</v>
      </c>
      <c r="B1649" s="423">
        <v>30</v>
      </c>
      <c r="C1649" s="397" t="s">
        <v>13</v>
      </c>
      <c r="D1649" s="397" t="s">
        <v>4635</v>
      </c>
      <c r="E1649" s="56" t="s">
        <v>1460</v>
      </c>
      <c r="F1649" s="56" t="s">
        <v>900</v>
      </c>
      <c r="G1649" s="56">
        <v>56</v>
      </c>
      <c r="H1649" s="56">
        <v>0</v>
      </c>
      <c r="I1649" s="56" t="s">
        <v>811</v>
      </c>
      <c r="J1649" s="56" t="s">
        <v>38</v>
      </c>
    </row>
    <row r="1650" spans="1:10" ht="12.75" customHeight="1" x14ac:dyDescent="0.3">
      <c r="A1650" s="397" t="s">
        <v>204</v>
      </c>
      <c r="B1650" s="423">
        <v>31</v>
      </c>
      <c r="C1650" s="397" t="s">
        <v>13</v>
      </c>
      <c r="D1650" s="397" t="s">
        <v>4636</v>
      </c>
      <c r="E1650" s="56" t="s">
        <v>1461</v>
      </c>
      <c r="F1650" s="56" t="s">
        <v>900</v>
      </c>
      <c r="G1650" s="56">
        <v>42</v>
      </c>
      <c r="H1650" s="56">
        <v>0</v>
      </c>
      <c r="I1650" s="56" t="s">
        <v>811</v>
      </c>
      <c r="J1650" s="56" t="s">
        <v>38</v>
      </c>
    </row>
    <row r="1651" spans="1:10" ht="12.75" customHeight="1" x14ac:dyDescent="0.3">
      <c r="A1651" s="397" t="s">
        <v>204</v>
      </c>
      <c r="B1651" s="423">
        <v>32</v>
      </c>
      <c r="C1651" s="397" t="s">
        <v>13</v>
      </c>
      <c r="D1651" s="397" t="s">
        <v>4637</v>
      </c>
      <c r="E1651" s="56" t="s">
        <v>1462</v>
      </c>
      <c r="F1651" s="56" t="s">
        <v>900</v>
      </c>
      <c r="G1651" s="56">
        <v>41</v>
      </c>
      <c r="H1651" s="56">
        <v>0</v>
      </c>
      <c r="I1651" s="56" t="s">
        <v>811</v>
      </c>
      <c r="J1651" s="56" t="s">
        <v>38</v>
      </c>
    </row>
    <row r="1652" spans="1:10" ht="12.75" customHeight="1" x14ac:dyDescent="0.3">
      <c r="A1652" s="397" t="s">
        <v>204</v>
      </c>
      <c r="B1652" s="423">
        <v>33</v>
      </c>
      <c r="C1652" s="397" t="s">
        <v>13</v>
      </c>
      <c r="D1652" s="397" t="s">
        <v>4638</v>
      </c>
      <c r="E1652" s="56" t="s">
        <v>1463</v>
      </c>
      <c r="F1652" s="56" t="s">
        <v>900</v>
      </c>
      <c r="G1652" s="56">
        <v>83</v>
      </c>
      <c r="H1652" s="56">
        <v>0</v>
      </c>
      <c r="I1652" s="56" t="s">
        <v>811</v>
      </c>
      <c r="J1652" s="56" t="s">
        <v>38</v>
      </c>
    </row>
    <row r="1653" spans="1:10" ht="12.75" customHeight="1" x14ac:dyDescent="0.3">
      <c r="A1653" s="397" t="s">
        <v>204</v>
      </c>
      <c r="B1653" s="423">
        <v>34</v>
      </c>
      <c r="C1653" s="397" t="s">
        <v>13</v>
      </c>
      <c r="D1653" s="397" t="s">
        <v>4639</v>
      </c>
      <c r="E1653" s="56" t="s">
        <v>1464</v>
      </c>
      <c r="F1653" s="56" t="s">
        <v>900</v>
      </c>
      <c r="G1653" s="56">
        <v>27</v>
      </c>
      <c r="H1653" s="56">
        <v>0</v>
      </c>
      <c r="I1653" s="56" t="s">
        <v>811</v>
      </c>
      <c r="J1653" s="56" t="s">
        <v>38</v>
      </c>
    </row>
    <row r="1654" spans="1:10" ht="12.75" customHeight="1" x14ac:dyDescent="0.3">
      <c r="A1654" s="397" t="s">
        <v>204</v>
      </c>
      <c r="B1654" s="423">
        <v>35</v>
      </c>
      <c r="C1654" s="397" t="s">
        <v>13</v>
      </c>
      <c r="D1654" s="397" t="s">
        <v>4640</v>
      </c>
      <c r="E1654" s="56" t="s">
        <v>1465</v>
      </c>
      <c r="F1654" s="56" t="s">
        <v>900</v>
      </c>
      <c r="G1654" s="56">
        <v>18</v>
      </c>
      <c r="H1654" s="56">
        <v>0</v>
      </c>
      <c r="I1654" s="56" t="s">
        <v>811</v>
      </c>
      <c r="J1654" s="56" t="s">
        <v>38</v>
      </c>
    </row>
    <row r="1655" spans="1:10" ht="12.75" customHeight="1" x14ac:dyDescent="0.3">
      <c r="A1655" s="397" t="s">
        <v>204</v>
      </c>
      <c r="B1655" s="423">
        <v>36</v>
      </c>
      <c r="C1655" s="397" t="s">
        <v>13</v>
      </c>
      <c r="D1655" s="397" t="s">
        <v>4641</v>
      </c>
      <c r="E1655" s="56" t="s">
        <v>1466</v>
      </c>
      <c r="F1655" s="56" t="s">
        <v>900</v>
      </c>
      <c r="G1655" s="56">
        <v>42</v>
      </c>
      <c r="H1655" s="56">
        <v>0</v>
      </c>
      <c r="I1655" s="56" t="s">
        <v>811</v>
      </c>
      <c r="J1655" s="56" t="s">
        <v>38</v>
      </c>
    </row>
    <row r="1656" spans="1:10" ht="12.75" customHeight="1" x14ac:dyDescent="0.3">
      <c r="A1656" s="397" t="s">
        <v>204</v>
      </c>
      <c r="B1656" s="423">
        <v>37</v>
      </c>
      <c r="C1656" s="397" t="s">
        <v>13</v>
      </c>
      <c r="D1656" s="397" t="s">
        <v>4642</v>
      </c>
      <c r="E1656" s="56" t="s">
        <v>1467</v>
      </c>
      <c r="F1656" s="56" t="s">
        <v>900</v>
      </c>
      <c r="G1656" s="56">
        <v>27</v>
      </c>
      <c r="H1656" s="56">
        <v>0</v>
      </c>
      <c r="I1656" s="56" t="s">
        <v>811</v>
      </c>
      <c r="J1656" s="56" t="s">
        <v>38</v>
      </c>
    </row>
    <row r="1657" spans="1:10" ht="12.75" customHeight="1" x14ac:dyDescent="0.3">
      <c r="A1657" s="397" t="s">
        <v>204</v>
      </c>
      <c r="B1657" s="423">
        <v>38</v>
      </c>
      <c r="C1657" s="397" t="s">
        <v>13</v>
      </c>
      <c r="D1657" s="397" t="s">
        <v>4643</v>
      </c>
      <c r="E1657" s="56" t="s">
        <v>1468</v>
      </c>
      <c r="F1657" s="56" t="s">
        <v>900</v>
      </c>
      <c r="G1657" s="56">
        <v>46</v>
      </c>
      <c r="H1657" s="56">
        <v>0</v>
      </c>
      <c r="I1657" s="56" t="s">
        <v>811</v>
      </c>
      <c r="J1657" s="56" t="s">
        <v>38</v>
      </c>
    </row>
    <row r="1658" spans="1:10" ht="12.75" customHeight="1" x14ac:dyDescent="0.3">
      <c r="A1658" s="397" t="s">
        <v>204</v>
      </c>
      <c r="B1658" s="423">
        <v>39</v>
      </c>
      <c r="C1658" s="397" t="s">
        <v>13</v>
      </c>
      <c r="D1658" s="397" t="s">
        <v>4644</v>
      </c>
      <c r="E1658" s="56" t="s">
        <v>1469</v>
      </c>
      <c r="F1658" s="56" t="s">
        <v>900</v>
      </c>
      <c r="G1658" s="56">
        <v>2</v>
      </c>
      <c r="H1658" s="56">
        <v>0</v>
      </c>
      <c r="I1658" s="56" t="s">
        <v>811</v>
      </c>
      <c r="J1658" s="56" t="s">
        <v>38</v>
      </c>
    </row>
    <row r="1659" spans="1:10" ht="12.75" customHeight="1" x14ac:dyDescent="0.3">
      <c r="A1659" s="397" t="s">
        <v>204</v>
      </c>
      <c r="B1659" s="423">
        <v>40</v>
      </c>
      <c r="C1659" s="397" t="s">
        <v>13</v>
      </c>
      <c r="D1659" s="397" t="s">
        <v>4645</v>
      </c>
      <c r="E1659" s="56" t="s">
        <v>1470</v>
      </c>
      <c r="F1659" s="56" t="s">
        <v>900</v>
      </c>
      <c r="G1659" s="56">
        <v>16.5</v>
      </c>
      <c r="H1659" s="56">
        <v>0</v>
      </c>
      <c r="I1659" s="56" t="s">
        <v>811</v>
      </c>
      <c r="J1659" s="56" t="s">
        <v>38</v>
      </c>
    </row>
    <row r="1660" spans="1:10" ht="12.75" customHeight="1" x14ac:dyDescent="0.3">
      <c r="A1660" s="397" t="s">
        <v>204</v>
      </c>
      <c r="B1660" s="423">
        <v>41</v>
      </c>
      <c r="C1660" s="397" t="s">
        <v>13</v>
      </c>
      <c r="D1660" s="397" t="s">
        <v>4646</v>
      </c>
      <c r="E1660" s="56" t="s">
        <v>1478</v>
      </c>
      <c r="F1660" s="56" t="s">
        <v>901</v>
      </c>
      <c r="G1660" s="56">
        <v>15</v>
      </c>
      <c r="H1660" s="56">
        <v>0</v>
      </c>
      <c r="I1660" s="56" t="s">
        <v>811</v>
      </c>
      <c r="J1660" s="56" t="s">
        <v>38</v>
      </c>
    </row>
    <row r="1661" spans="1:10" ht="12.75" customHeight="1" x14ac:dyDescent="0.3">
      <c r="A1661" s="397" t="s">
        <v>204</v>
      </c>
      <c r="B1661" s="423">
        <v>42</v>
      </c>
      <c r="C1661" s="397" t="s">
        <v>13</v>
      </c>
      <c r="D1661" s="397" t="s">
        <v>4647</v>
      </c>
      <c r="E1661" s="56" t="s">
        <v>1481</v>
      </c>
      <c r="F1661" s="56" t="s">
        <v>901</v>
      </c>
      <c r="G1661" s="56">
        <v>18.600000000000001</v>
      </c>
      <c r="H1661" s="56">
        <v>0</v>
      </c>
      <c r="I1661" s="56" t="s">
        <v>811</v>
      </c>
      <c r="J1661" s="56" t="s">
        <v>38</v>
      </c>
    </row>
    <row r="1662" spans="1:10" ht="12.75" customHeight="1" x14ac:dyDescent="0.3">
      <c r="A1662" s="397" t="s">
        <v>204</v>
      </c>
      <c r="B1662" s="423">
        <v>43</v>
      </c>
      <c r="C1662" s="397" t="s">
        <v>13</v>
      </c>
      <c r="D1662" s="397" t="s">
        <v>4648</v>
      </c>
      <c r="E1662" s="56" t="s">
        <v>1479</v>
      </c>
      <c r="F1662" s="56" t="s">
        <v>901</v>
      </c>
      <c r="G1662" s="56">
        <v>17</v>
      </c>
      <c r="H1662" s="56">
        <v>0</v>
      </c>
      <c r="I1662" s="56" t="s">
        <v>811</v>
      </c>
      <c r="J1662" s="56" t="s">
        <v>38</v>
      </c>
    </row>
    <row r="1663" spans="1:10" ht="12.75" customHeight="1" x14ac:dyDescent="0.3">
      <c r="A1663" s="397" t="s">
        <v>204</v>
      </c>
      <c r="B1663" s="423">
        <v>44</v>
      </c>
      <c r="C1663" s="397" t="s">
        <v>13</v>
      </c>
      <c r="D1663" s="397" t="s">
        <v>4649</v>
      </c>
      <c r="E1663" s="56" t="s">
        <v>1480</v>
      </c>
      <c r="F1663" s="56" t="s">
        <v>901</v>
      </c>
      <c r="G1663" s="56">
        <v>21</v>
      </c>
      <c r="H1663" s="56">
        <v>0</v>
      </c>
      <c r="I1663" s="56" t="s">
        <v>811</v>
      </c>
      <c r="J1663" s="56" t="s">
        <v>38</v>
      </c>
    </row>
    <row r="1664" spans="1:10" ht="12.75" customHeight="1" x14ac:dyDescent="0.3">
      <c r="A1664" s="397" t="s">
        <v>204</v>
      </c>
      <c r="B1664" s="423">
        <v>45</v>
      </c>
      <c r="C1664" s="397" t="s">
        <v>13</v>
      </c>
      <c r="D1664" s="397" t="s">
        <v>4650</v>
      </c>
      <c r="E1664" s="56" t="s">
        <v>1477</v>
      </c>
      <c r="F1664" s="56" t="s">
        <v>901</v>
      </c>
      <c r="G1664" s="56">
        <v>13.8</v>
      </c>
      <c r="H1664" s="56">
        <v>0</v>
      </c>
      <c r="I1664" s="56" t="s">
        <v>811</v>
      </c>
      <c r="J1664" s="56" t="s">
        <v>38</v>
      </c>
    </row>
    <row r="1665" spans="1:10" ht="12.75" customHeight="1" x14ac:dyDescent="0.3">
      <c r="A1665" s="397" t="s">
        <v>204</v>
      </c>
      <c r="B1665" s="423">
        <v>46</v>
      </c>
      <c r="C1665" s="397" t="s">
        <v>13</v>
      </c>
      <c r="D1665" s="397" t="s">
        <v>4651</v>
      </c>
      <c r="E1665" s="56" t="s">
        <v>1483</v>
      </c>
      <c r="F1665" s="56" t="s">
        <v>901</v>
      </c>
      <c r="G1665" s="56">
        <v>17.8</v>
      </c>
      <c r="H1665" s="56">
        <v>0</v>
      </c>
      <c r="I1665" s="56" t="s">
        <v>811</v>
      </c>
      <c r="J1665" s="56" t="s">
        <v>38</v>
      </c>
    </row>
    <row r="1666" spans="1:10" ht="12.75" customHeight="1" x14ac:dyDescent="0.3">
      <c r="A1666" s="397" t="s">
        <v>204</v>
      </c>
      <c r="B1666" s="423">
        <v>47</v>
      </c>
      <c r="C1666" s="397" t="s">
        <v>13</v>
      </c>
      <c r="D1666" s="397" t="s">
        <v>4652</v>
      </c>
      <c r="E1666" s="56" t="s">
        <v>2263</v>
      </c>
      <c r="F1666" s="56" t="s">
        <v>901</v>
      </c>
      <c r="G1666" s="56">
        <v>15</v>
      </c>
      <c r="H1666" s="56">
        <v>0</v>
      </c>
      <c r="I1666" s="56" t="s">
        <v>811</v>
      </c>
      <c r="J1666" s="56" t="s">
        <v>38</v>
      </c>
    </row>
    <row r="1667" spans="1:10" ht="12.75" customHeight="1" x14ac:dyDescent="0.3">
      <c r="A1667" s="397" t="s">
        <v>204</v>
      </c>
      <c r="B1667" s="423">
        <v>48</v>
      </c>
      <c r="C1667" s="397" t="s">
        <v>13</v>
      </c>
      <c r="D1667" s="397" t="s">
        <v>4653</v>
      </c>
      <c r="E1667" s="56" t="s">
        <v>1482</v>
      </c>
      <c r="F1667" s="56" t="s">
        <v>901</v>
      </c>
      <c r="G1667" s="56">
        <v>13.8</v>
      </c>
      <c r="H1667" s="56">
        <v>0</v>
      </c>
      <c r="I1667" s="56" t="s">
        <v>811</v>
      </c>
      <c r="J1667" s="56" t="s">
        <v>38</v>
      </c>
    </row>
    <row r="1668" spans="1:10" ht="12.75" customHeight="1" x14ac:dyDescent="0.3">
      <c r="A1668" s="397" t="s">
        <v>204</v>
      </c>
      <c r="B1668" s="423">
        <v>49</v>
      </c>
      <c r="C1668" s="397" t="s">
        <v>13</v>
      </c>
      <c r="D1668" s="397" t="s">
        <v>4654</v>
      </c>
      <c r="E1668" s="56" t="s">
        <v>1471</v>
      </c>
      <c r="F1668" s="56" t="s">
        <v>900</v>
      </c>
      <c r="G1668" s="56">
        <v>2</v>
      </c>
      <c r="H1668" s="56">
        <v>0</v>
      </c>
      <c r="I1668" s="56" t="s">
        <v>810</v>
      </c>
      <c r="J1668" s="56" t="s">
        <v>38</v>
      </c>
    </row>
    <row r="1669" spans="1:10" ht="12.75" customHeight="1" x14ac:dyDescent="0.3">
      <c r="A1669" s="397" t="s">
        <v>204</v>
      </c>
      <c r="B1669" s="423">
        <v>50</v>
      </c>
      <c r="C1669" s="397" t="s">
        <v>13</v>
      </c>
      <c r="D1669" s="397" t="s">
        <v>4655</v>
      </c>
      <c r="E1669" s="56" t="s">
        <v>1472</v>
      </c>
      <c r="F1669" s="56" t="s">
        <v>900</v>
      </c>
      <c r="G1669" s="56">
        <v>2</v>
      </c>
      <c r="H1669" s="56">
        <v>0</v>
      </c>
      <c r="I1669" s="56" t="s">
        <v>810</v>
      </c>
      <c r="J1669" s="56" t="s">
        <v>38</v>
      </c>
    </row>
    <row r="1670" spans="1:10" ht="12.75" customHeight="1" x14ac:dyDescent="0.3">
      <c r="A1670" s="397" t="s">
        <v>204</v>
      </c>
      <c r="B1670" s="423">
        <v>51</v>
      </c>
      <c r="C1670" s="397" t="s">
        <v>13</v>
      </c>
      <c r="D1670" s="397" t="s">
        <v>4656</v>
      </c>
      <c r="E1670" s="56" t="s">
        <v>1473</v>
      </c>
      <c r="F1670" s="56" t="s">
        <v>900</v>
      </c>
      <c r="G1670" s="56">
        <v>2</v>
      </c>
      <c r="H1670" s="56">
        <v>0</v>
      </c>
      <c r="I1670" s="56" t="s">
        <v>810</v>
      </c>
      <c r="J1670" s="56" t="s">
        <v>38</v>
      </c>
    </row>
    <row r="1671" spans="1:10" ht="12.75" customHeight="1" x14ac:dyDescent="0.3">
      <c r="A1671" s="397" t="s">
        <v>204</v>
      </c>
      <c r="B1671" s="423">
        <v>52</v>
      </c>
      <c r="C1671" s="397" t="s">
        <v>13</v>
      </c>
      <c r="D1671" s="397" t="s">
        <v>4657</v>
      </c>
      <c r="E1671" s="56" t="s">
        <v>1474</v>
      </c>
      <c r="F1671" s="56" t="s">
        <v>900</v>
      </c>
      <c r="G1671" s="56">
        <v>2</v>
      </c>
      <c r="H1671" s="56">
        <v>0</v>
      </c>
      <c r="I1671" s="56" t="s">
        <v>810</v>
      </c>
      <c r="J1671" s="56" t="s">
        <v>38</v>
      </c>
    </row>
    <row r="1672" spans="1:10" ht="12.75" customHeight="1" x14ac:dyDescent="0.3">
      <c r="A1672" s="397" t="s">
        <v>204</v>
      </c>
      <c r="B1672" s="423">
        <v>53</v>
      </c>
      <c r="C1672" s="397" t="s">
        <v>13</v>
      </c>
      <c r="D1672" s="397" t="s">
        <v>4658</v>
      </c>
      <c r="E1672" s="56" t="s">
        <v>1475</v>
      </c>
      <c r="F1672" s="56" t="s">
        <v>900</v>
      </c>
      <c r="G1672" s="56">
        <v>2</v>
      </c>
      <c r="H1672" s="56">
        <v>0</v>
      </c>
      <c r="I1672" s="56" t="s">
        <v>810</v>
      </c>
      <c r="J1672" s="56" t="s">
        <v>38</v>
      </c>
    </row>
    <row r="1673" spans="1:10" ht="12.75" customHeight="1" x14ac:dyDescent="0.3">
      <c r="A1673" s="397" t="s">
        <v>204</v>
      </c>
      <c r="B1673" s="423">
        <v>54</v>
      </c>
      <c r="C1673" s="397" t="s">
        <v>13</v>
      </c>
      <c r="D1673" s="397" t="s">
        <v>4659</v>
      </c>
      <c r="E1673" s="56" t="s">
        <v>1476</v>
      </c>
      <c r="F1673" s="56" t="s">
        <v>900</v>
      </c>
      <c r="G1673" s="56">
        <v>2</v>
      </c>
      <c r="H1673" s="56">
        <v>0</v>
      </c>
      <c r="I1673" s="56" t="s">
        <v>810</v>
      </c>
      <c r="J1673" s="56" t="s">
        <v>38</v>
      </c>
    </row>
    <row r="1674" spans="1:10" ht="12.75" customHeight="1" x14ac:dyDescent="0.3">
      <c r="A1674" s="397" t="s">
        <v>161</v>
      </c>
      <c r="B1674" s="423">
        <v>1</v>
      </c>
      <c r="C1674" s="397" t="s">
        <v>162</v>
      </c>
      <c r="D1674" s="397" t="s">
        <v>5829</v>
      </c>
      <c r="E1674" s="56" t="s">
        <v>7009</v>
      </c>
      <c r="F1674" s="56" t="s">
        <v>900</v>
      </c>
      <c r="G1674" s="56">
        <v>35</v>
      </c>
      <c r="H1674" s="56">
        <v>51.2</v>
      </c>
      <c r="I1674" s="56" t="s">
        <v>6476</v>
      </c>
      <c r="J1674" s="56" t="s">
        <v>38</v>
      </c>
    </row>
    <row r="1675" spans="1:10" ht="12.75" customHeight="1" x14ac:dyDescent="0.3">
      <c r="A1675" s="397" t="s">
        <v>161</v>
      </c>
      <c r="B1675" s="423">
        <v>2</v>
      </c>
      <c r="C1675" s="397" t="s">
        <v>162</v>
      </c>
      <c r="D1675" s="397" t="s">
        <v>5830</v>
      </c>
      <c r="E1675" s="56" t="s">
        <v>7010</v>
      </c>
      <c r="F1675" s="56" t="s">
        <v>900</v>
      </c>
      <c r="G1675" s="56">
        <v>24</v>
      </c>
      <c r="H1675" s="56">
        <v>55.5</v>
      </c>
      <c r="I1675" s="56" t="s">
        <v>6476</v>
      </c>
      <c r="J1675" s="56" t="s">
        <v>38</v>
      </c>
    </row>
    <row r="1676" spans="1:10" ht="12.75" customHeight="1" x14ac:dyDescent="0.3">
      <c r="A1676" s="397" t="s">
        <v>161</v>
      </c>
      <c r="B1676" s="423">
        <v>3</v>
      </c>
      <c r="C1676" s="397" t="s">
        <v>162</v>
      </c>
      <c r="D1676" s="397" t="s">
        <v>5831</v>
      </c>
      <c r="E1676" s="56" t="s">
        <v>7011</v>
      </c>
      <c r="F1676" s="56" t="s">
        <v>900</v>
      </c>
      <c r="G1676" s="56">
        <v>22</v>
      </c>
      <c r="H1676" s="56">
        <v>0</v>
      </c>
      <c r="I1676" s="56" t="s">
        <v>811</v>
      </c>
      <c r="J1676" s="56" t="s">
        <v>38</v>
      </c>
    </row>
    <row r="1677" spans="1:10" ht="12.75" customHeight="1" x14ac:dyDescent="0.3">
      <c r="A1677" s="397" t="s">
        <v>161</v>
      </c>
      <c r="B1677" s="423">
        <v>4</v>
      </c>
      <c r="C1677" s="397" t="s">
        <v>162</v>
      </c>
      <c r="D1677" s="397" t="s">
        <v>5832</v>
      </c>
      <c r="E1677" s="56" t="s">
        <v>7012</v>
      </c>
      <c r="F1677" s="56" t="s">
        <v>900</v>
      </c>
      <c r="G1677" s="56">
        <v>26</v>
      </c>
      <c r="H1677" s="56">
        <v>53.5</v>
      </c>
      <c r="I1677" s="56" t="s">
        <v>6476</v>
      </c>
      <c r="J1677" s="56" t="s">
        <v>38</v>
      </c>
    </row>
    <row r="1678" spans="1:10" ht="12.75" customHeight="1" x14ac:dyDescent="0.3">
      <c r="A1678" s="397" t="s">
        <v>161</v>
      </c>
      <c r="B1678" s="423">
        <v>5</v>
      </c>
      <c r="C1678" s="397" t="s">
        <v>162</v>
      </c>
      <c r="D1678" s="397" t="s">
        <v>5833</v>
      </c>
      <c r="E1678" s="56" t="s">
        <v>7013</v>
      </c>
      <c r="F1678" s="56" t="s">
        <v>900</v>
      </c>
      <c r="G1678" s="56">
        <v>26</v>
      </c>
      <c r="H1678" s="56">
        <v>53.5</v>
      </c>
      <c r="I1678" s="56" t="s">
        <v>6476</v>
      </c>
      <c r="J1678" s="56" t="s">
        <v>38</v>
      </c>
    </row>
    <row r="1679" spans="1:10" ht="12.75" customHeight="1" x14ac:dyDescent="0.3">
      <c r="A1679" s="397" t="s">
        <v>161</v>
      </c>
      <c r="B1679" s="423">
        <v>6</v>
      </c>
      <c r="C1679" s="397" t="s">
        <v>162</v>
      </c>
      <c r="D1679" s="397" t="s">
        <v>5834</v>
      </c>
      <c r="E1679" s="56" t="s">
        <v>7014</v>
      </c>
      <c r="F1679" s="56" t="s">
        <v>900</v>
      </c>
      <c r="G1679" s="56">
        <v>26</v>
      </c>
      <c r="H1679" s="56">
        <v>53.5</v>
      </c>
      <c r="I1679" s="56" t="s">
        <v>6476</v>
      </c>
      <c r="J1679" s="56" t="s">
        <v>38</v>
      </c>
    </row>
    <row r="1680" spans="1:10" ht="12.75" customHeight="1" x14ac:dyDescent="0.3">
      <c r="A1680" s="397" t="s">
        <v>161</v>
      </c>
      <c r="B1680" s="423">
        <v>7</v>
      </c>
      <c r="C1680" s="397" t="s">
        <v>162</v>
      </c>
      <c r="D1680" s="397" t="s">
        <v>5835</v>
      </c>
      <c r="E1680" s="56" t="s">
        <v>7015</v>
      </c>
      <c r="F1680" s="56" t="s">
        <v>900</v>
      </c>
      <c r="G1680" s="56">
        <v>26</v>
      </c>
      <c r="H1680" s="56">
        <v>50</v>
      </c>
      <c r="I1680" s="56" t="s">
        <v>6476</v>
      </c>
      <c r="J1680" s="56" t="s">
        <v>38</v>
      </c>
    </row>
    <row r="1681" spans="1:10" ht="12.75" customHeight="1" x14ac:dyDescent="0.3">
      <c r="A1681" s="397" t="s">
        <v>161</v>
      </c>
      <c r="B1681" s="423">
        <v>8</v>
      </c>
      <c r="C1681" s="397" t="s">
        <v>162</v>
      </c>
      <c r="D1681" s="397" t="s">
        <v>5836</v>
      </c>
      <c r="E1681" s="56" t="s">
        <v>7016</v>
      </c>
      <c r="F1681" s="56" t="s">
        <v>900</v>
      </c>
      <c r="G1681" s="56">
        <v>26</v>
      </c>
      <c r="H1681" s="56">
        <v>54.5</v>
      </c>
      <c r="I1681" s="56" t="s">
        <v>6476</v>
      </c>
      <c r="J1681" s="56" t="s">
        <v>38</v>
      </c>
    </row>
    <row r="1682" spans="1:10" ht="12.75" customHeight="1" x14ac:dyDescent="0.3">
      <c r="A1682" s="397" t="s">
        <v>161</v>
      </c>
      <c r="B1682" s="423">
        <v>9</v>
      </c>
      <c r="C1682" s="397" t="s">
        <v>162</v>
      </c>
      <c r="D1682" s="397" t="s">
        <v>5837</v>
      </c>
      <c r="E1682" s="56" t="s">
        <v>7017</v>
      </c>
      <c r="F1682" s="56" t="s">
        <v>900</v>
      </c>
      <c r="G1682" s="56">
        <v>34.5</v>
      </c>
      <c r="H1682" s="56">
        <v>13.7</v>
      </c>
      <c r="I1682" s="56" t="s">
        <v>6476</v>
      </c>
      <c r="J1682" s="56" t="s">
        <v>38</v>
      </c>
    </row>
    <row r="1683" spans="1:10" ht="12.75" customHeight="1" x14ac:dyDescent="0.3">
      <c r="A1683" s="397" t="s">
        <v>161</v>
      </c>
      <c r="B1683" s="423">
        <v>10</v>
      </c>
      <c r="C1683" s="397" t="s">
        <v>162</v>
      </c>
      <c r="D1683" s="397" t="s">
        <v>5838</v>
      </c>
      <c r="E1683" s="56" t="s">
        <v>7018</v>
      </c>
      <c r="F1683" s="56" t="s">
        <v>900</v>
      </c>
      <c r="G1683" s="56">
        <v>26</v>
      </c>
      <c r="H1683" s="56">
        <v>53.5</v>
      </c>
      <c r="I1683" s="56" t="s">
        <v>6476</v>
      </c>
      <c r="J1683" s="56" t="s">
        <v>38</v>
      </c>
    </row>
    <row r="1684" spans="1:10" ht="12.75" customHeight="1" x14ac:dyDescent="0.3">
      <c r="A1684" s="397" t="s">
        <v>161</v>
      </c>
      <c r="B1684" s="423">
        <v>11</v>
      </c>
      <c r="C1684" s="397" t="s">
        <v>162</v>
      </c>
      <c r="D1684" s="397" t="s">
        <v>5839</v>
      </c>
      <c r="E1684" s="56" t="s">
        <v>7019</v>
      </c>
      <c r="F1684" s="56" t="s">
        <v>900</v>
      </c>
      <c r="G1684" s="56">
        <v>35</v>
      </c>
      <c r="H1684" s="56">
        <v>44.2</v>
      </c>
      <c r="I1684" s="56" t="s">
        <v>6476</v>
      </c>
      <c r="J1684" s="56" t="s">
        <v>38</v>
      </c>
    </row>
    <row r="1685" spans="1:10" ht="12.75" customHeight="1" x14ac:dyDescent="0.3">
      <c r="A1685" s="397" t="s">
        <v>161</v>
      </c>
      <c r="B1685" s="423">
        <v>12</v>
      </c>
      <c r="C1685" s="397" t="s">
        <v>162</v>
      </c>
      <c r="D1685" s="397" t="s">
        <v>5840</v>
      </c>
      <c r="E1685" s="56" t="s">
        <v>7020</v>
      </c>
      <c r="F1685" s="56" t="s">
        <v>900</v>
      </c>
      <c r="G1685" s="56">
        <v>24</v>
      </c>
      <c r="H1685" s="56">
        <v>55.5</v>
      </c>
      <c r="I1685" s="56" t="s">
        <v>6476</v>
      </c>
      <c r="J1685" s="56" t="s">
        <v>38</v>
      </c>
    </row>
    <row r="1686" spans="1:10" ht="12.75" customHeight="1" x14ac:dyDescent="0.3">
      <c r="A1686" s="397" t="s">
        <v>161</v>
      </c>
      <c r="B1686" s="423">
        <v>13</v>
      </c>
      <c r="C1686" s="397" t="s">
        <v>162</v>
      </c>
      <c r="D1686" s="397" t="s">
        <v>5841</v>
      </c>
      <c r="E1686" s="56" t="s">
        <v>7021</v>
      </c>
      <c r="F1686" s="56" t="s">
        <v>900</v>
      </c>
      <c r="G1686" s="56">
        <v>25</v>
      </c>
      <c r="H1686" s="56">
        <v>44.2</v>
      </c>
      <c r="I1686" s="56" t="s">
        <v>6476</v>
      </c>
      <c r="J1686" s="56" t="s">
        <v>38</v>
      </c>
    </row>
    <row r="1687" spans="1:10" ht="12.75" customHeight="1" x14ac:dyDescent="0.3">
      <c r="A1687" s="397" t="s">
        <v>132</v>
      </c>
      <c r="B1687" s="423">
        <v>1</v>
      </c>
      <c r="C1687" s="397" t="s">
        <v>133</v>
      </c>
      <c r="D1687" s="397" t="s">
        <v>6414</v>
      </c>
      <c r="E1687" s="56" t="s">
        <v>3240</v>
      </c>
      <c r="F1687" s="56" t="s">
        <v>900</v>
      </c>
      <c r="G1687" s="56">
        <v>29</v>
      </c>
      <c r="H1687" s="56">
        <v>0</v>
      </c>
      <c r="I1687" s="56" t="s">
        <v>6476</v>
      </c>
      <c r="J1687" s="56" t="s">
        <v>38</v>
      </c>
    </row>
    <row r="1688" spans="1:10" ht="12.75" customHeight="1" x14ac:dyDescent="0.3">
      <c r="A1688" s="397" t="s">
        <v>132</v>
      </c>
      <c r="B1688" s="423">
        <v>2</v>
      </c>
      <c r="C1688" s="397" t="s">
        <v>133</v>
      </c>
      <c r="D1688" s="397" t="s">
        <v>6415</v>
      </c>
      <c r="E1688" s="56" t="s">
        <v>3241</v>
      </c>
      <c r="F1688" s="56" t="s">
        <v>900</v>
      </c>
      <c r="G1688" s="56">
        <v>33.5</v>
      </c>
      <c r="H1688" s="56">
        <v>0</v>
      </c>
      <c r="I1688" s="56" t="s">
        <v>6476</v>
      </c>
      <c r="J1688" s="56" t="s">
        <v>38</v>
      </c>
    </row>
    <row r="1689" spans="1:10" ht="12.75" customHeight="1" x14ac:dyDescent="0.3">
      <c r="A1689" s="397" t="s">
        <v>132</v>
      </c>
      <c r="B1689" s="423">
        <v>3</v>
      </c>
      <c r="C1689" s="397" t="s">
        <v>133</v>
      </c>
      <c r="D1689" s="397" t="s">
        <v>6416</v>
      </c>
      <c r="E1689" s="56" t="s">
        <v>3242</v>
      </c>
      <c r="F1689" s="56" t="s">
        <v>900</v>
      </c>
      <c r="G1689" s="56">
        <v>24.5</v>
      </c>
      <c r="H1689" s="56">
        <v>0</v>
      </c>
      <c r="I1689" s="56" t="s">
        <v>6476</v>
      </c>
      <c r="J1689" s="56" t="s">
        <v>38</v>
      </c>
    </row>
    <row r="1690" spans="1:10" ht="12.75" customHeight="1" x14ac:dyDescent="0.3">
      <c r="A1690" s="397" t="s">
        <v>132</v>
      </c>
      <c r="B1690" s="423">
        <v>4</v>
      </c>
      <c r="C1690" s="397" t="s">
        <v>133</v>
      </c>
      <c r="D1690" s="397" t="s">
        <v>6417</v>
      </c>
      <c r="E1690" s="56" t="s">
        <v>3243</v>
      </c>
      <c r="F1690" s="56" t="s">
        <v>900</v>
      </c>
      <c r="G1690" s="56">
        <v>48</v>
      </c>
      <c r="H1690" s="56">
        <v>0</v>
      </c>
      <c r="I1690" s="56" t="s">
        <v>6476</v>
      </c>
      <c r="J1690" s="56" t="s">
        <v>38</v>
      </c>
    </row>
    <row r="1691" spans="1:10" ht="12.75" customHeight="1" x14ac:dyDescent="0.3">
      <c r="A1691" s="397" t="s">
        <v>132</v>
      </c>
      <c r="B1691" s="423">
        <v>5</v>
      </c>
      <c r="C1691" s="397" t="s">
        <v>133</v>
      </c>
      <c r="D1691" s="397" t="s">
        <v>6418</v>
      </c>
      <c r="E1691" s="56" t="s">
        <v>3244</v>
      </c>
      <c r="F1691" s="56" t="s">
        <v>900</v>
      </c>
      <c r="G1691" s="56">
        <v>15</v>
      </c>
      <c r="H1691" s="56">
        <v>0</v>
      </c>
      <c r="I1691" s="56" t="s">
        <v>6476</v>
      </c>
      <c r="J1691" s="56" t="s">
        <v>38</v>
      </c>
    </row>
    <row r="1692" spans="1:10" ht="12.75" customHeight="1" x14ac:dyDescent="0.3">
      <c r="A1692" s="397" t="s">
        <v>132</v>
      </c>
      <c r="B1692" s="423">
        <v>6</v>
      </c>
      <c r="C1692" s="397" t="s">
        <v>133</v>
      </c>
      <c r="D1692" s="397" t="s">
        <v>6419</v>
      </c>
      <c r="E1692" s="56" t="s">
        <v>3245</v>
      </c>
      <c r="F1692" s="56" t="s">
        <v>900</v>
      </c>
      <c r="G1692" s="56">
        <v>39</v>
      </c>
      <c r="H1692" s="56">
        <v>0</v>
      </c>
      <c r="I1692" s="56" t="s">
        <v>6476</v>
      </c>
      <c r="J1692" s="56" t="s">
        <v>38</v>
      </c>
    </row>
    <row r="1693" spans="1:10" ht="12.75" customHeight="1" x14ac:dyDescent="0.3">
      <c r="A1693" s="397" t="s">
        <v>132</v>
      </c>
      <c r="B1693" s="423">
        <v>7</v>
      </c>
      <c r="C1693" s="397" t="s">
        <v>133</v>
      </c>
      <c r="D1693" s="397" t="s">
        <v>6420</v>
      </c>
      <c r="E1693" s="56" t="s">
        <v>3246</v>
      </c>
      <c r="F1693" s="56" t="s">
        <v>900</v>
      </c>
      <c r="G1693" s="56">
        <v>46</v>
      </c>
      <c r="H1693" s="56">
        <v>0</v>
      </c>
      <c r="I1693" s="56" t="s">
        <v>6476</v>
      </c>
      <c r="J1693" s="56" t="s">
        <v>38</v>
      </c>
    </row>
    <row r="1694" spans="1:10" ht="12.75" customHeight="1" x14ac:dyDescent="0.3">
      <c r="A1694" s="397" t="s">
        <v>132</v>
      </c>
      <c r="B1694" s="423">
        <v>8</v>
      </c>
      <c r="C1694" s="397" t="s">
        <v>133</v>
      </c>
      <c r="D1694" s="397" t="s">
        <v>6421</v>
      </c>
      <c r="E1694" s="56" t="s">
        <v>3247</v>
      </c>
      <c r="F1694" s="56" t="s">
        <v>900</v>
      </c>
      <c r="G1694" s="56">
        <v>34.5</v>
      </c>
      <c r="H1694" s="56">
        <v>0</v>
      </c>
      <c r="I1694" s="56" t="s">
        <v>6476</v>
      </c>
      <c r="J1694" s="56" t="s">
        <v>38</v>
      </c>
    </row>
    <row r="1695" spans="1:10" ht="12.75" customHeight="1" x14ac:dyDescent="0.3">
      <c r="A1695" s="397" t="s">
        <v>132</v>
      </c>
      <c r="B1695" s="423">
        <v>9</v>
      </c>
      <c r="C1695" s="397" t="s">
        <v>133</v>
      </c>
      <c r="D1695" s="397" t="s">
        <v>6422</v>
      </c>
      <c r="E1695" s="56" t="s">
        <v>3248</v>
      </c>
      <c r="F1695" s="56" t="s">
        <v>900</v>
      </c>
      <c r="G1695" s="56">
        <v>50</v>
      </c>
      <c r="H1695" s="56">
        <v>0</v>
      </c>
      <c r="I1695" s="56" t="s">
        <v>6476</v>
      </c>
      <c r="J1695" s="56" t="s">
        <v>38</v>
      </c>
    </row>
    <row r="1696" spans="1:10" ht="12.75" customHeight="1" x14ac:dyDescent="0.3">
      <c r="A1696" s="397" t="s">
        <v>132</v>
      </c>
      <c r="B1696" s="423">
        <v>10</v>
      </c>
      <c r="C1696" s="397" t="s">
        <v>133</v>
      </c>
      <c r="D1696" s="397" t="s">
        <v>6423</v>
      </c>
      <c r="E1696" s="56" t="s">
        <v>3249</v>
      </c>
      <c r="F1696" s="56" t="s">
        <v>900</v>
      </c>
      <c r="G1696" s="56">
        <v>51</v>
      </c>
      <c r="H1696" s="56">
        <v>0</v>
      </c>
      <c r="I1696" s="56" t="s">
        <v>6476</v>
      </c>
      <c r="J1696" s="56" t="s">
        <v>38</v>
      </c>
    </row>
    <row r="1697" spans="1:10" ht="12.75" customHeight="1" x14ac:dyDescent="0.3">
      <c r="A1697" s="397" t="s">
        <v>132</v>
      </c>
      <c r="B1697" s="423">
        <v>11</v>
      </c>
      <c r="C1697" s="397" t="s">
        <v>133</v>
      </c>
      <c r="D1697" s="397" t="s">
        <v>6424</v>
      </c>
      <c r="E1697" s="56" t="s">
        <v>3250</v>
      </c>
      <c r="F1697" s="56" t="s">
        <v>900</v>
      </c>
      <c r="G1697" s="56">
        <v>52</v>
      </c>
      <c r="H1697" s="56">
        <v>0</v>
      </c>
      <c r="I1697" s="56" t="s">
        <v>6476</v>
      </c>
      <c r="J1697" s="56" t="s">
        <v>38</v>
      </c>
    </row>
    <row r="1698" spans="1:10" ht="12.75" customHeight="1" x14ac:dyDescent="0.3">
      <c r="A1698" s="397" t="s">
        <v>132</v>
      </c>
      <c r="B1698" s="423">
        <v>12</v>
      </c>
      <c r="C1698" s="397" t="s">
        <v>133</v>
      </c>
      <c r="D1698" s="397" t="s">
        <v>6425</v>
      </c>
      <c r="E1698" s="56" t="s">
        <v>3251</v>
      </c>
      <c r="F1698" s="56" t="s">
        <v>900</v>
      </c>
      <c r="G1698" s="56">
        <v>52</v>
      </c>
      <c r="H1698" s="56">
        <v>0</v>
      </c>
      <c r="I1698" s="56" t="s">
        <v>6476</v>
      </c>
      <c r="J1698" s="56" t="s">
        <v>38</v>
      </c>
    </row>
    <row r="1699" spans="1:10" ht="12.75" customHeight="1" x14ac:dyDescent="0.3">
      <c r="A1699" s="397" t="s">
        <v>132</v>
      </c>
      <c r="B1699" s="423">
        <v>13</v>
      </c>
      <c r="C1699" s="397" t="s">
        <v>133</v>
      </c>
      <c r="D1699" s="397" t="s">
        <v>6426</v>
      </c>
      <c r="E1699" s="56" t="s">
        <v>3252</v>
      </c>
      <c r="F1699" s="56" t="s">
        <v>900</v>
      </c>
      <c r="G1699" s="56">
        <v>35</v>
      </c>
      <c r="H1699" s="56">
        <v>0</v>
      </c>
      <c r="I1699" s="56" t="s">
        <v>6476</v>
      </c>
      <c r="J1699" s="56" t="s">
        <v>38</v>
      </c>
    </row>
    <row r="1700" spans="1:10" ht="12.75" customHeight="1" x14ac:dyDescent="0.3">
      <c r="A1700" s="397" t="s">
        <v>132</v>
      </c>
      <c r="B1700" s="423">
        <v>14</v>
      </c>
      <c r="C1700" s="397" t="s">
        <v>133</v>
      </c>
      <c r="D1700" s="397" t="s">
        <v>6427</v>
      </c>
      <c r="E1700" s="56" t="s">
        <v>3253</v>
      </c>
      <c r="F1700" s="56" t="s">
        <v>900</v>
      </c>
      <c r="G1700" s="56">
        <v>48</v>
      </c>
      <c r="H1700" s="56">
        <v>0</v>
      </c>
      <c r="I1700" s="56" t="s">
        <v>6476</v>
      </c>
      <c r="J1700" s="56" t="s">
        <v>38</v>
      </c>
    </row>
    <row r="1701" spans="1:10" ht="12.75" customHeight="1" x14ac:dyDescent="0.3">
      <c r="A1701" s="397" t="s">
        <v>132</v>
      </c>
      <c r="B1701" s="423">
        <v>15</v>
      </c>
      <c r="C1701" s="397" t="s">
        <v>133</v>
      </c>
      <c r="D1701" s="397" t="s">
        <v>6428</v>
      </c>
      <c r="E1701" s="56" t="s">
        <v>3254</v>
      </c>
      <c r="F1701" s="56" t="s">
        <v>900</v>
      </c>
      <c r="G1701" s="56">
        <v>39</v>
      </c>
      <c r="H1701" s="56">
        <v>0</v>
      </c>
      <c r="I1701" s="56" t="s">
        <v>6476</v>
      </c>
      <c r="J1701" s="56" t="s">
        <v>38</v>
      </c>
    </row>
    <row r="1702" spans="1:10" ht="12.75" customHeight="1" x14ac:dyDescent="0.3">
      <c r="A1702" s="397" t="s">
        <v>132</v>
      </c>
      <c r="B1702" s="423">
        <v>16</v>
      </c>
      <c r="C1702" s="397" t="s">
        <v>133</v>
      </c>
      <c r="D1702" s="397" t="s">
        <v>6429</v>
      </c>
      <c r="E1702" s="56" t="s">
        <v>3255</v>
      </c>
      <c r="F1702" s="56" t="s">
        <v>900</v>
      </c>
      <c r="G1702" s="56">
        <v>37</v>
      </c>
      <c r="H1702" s="56">
        <v>0</v>
      </c>
      <c r="I1702" s="56" t="s">
        <v>6476</v>
      </c>
      <c r="J1702" s="56" t="s">
        <v>38</v>
      </c>
    </row>
    <row r="1703" spans="1:10" ht="12.75" customHeight="1" x14ac:dyDescent="0.3">
      <c r="A1703" s="397" t="s">
        <v>132</v>
      </c>
      <c r="B1703" s="423">
        <v>17</v>
      </c>
      <c r="C1703" s="397" t="s">
        <v>133</v>
      </c>
      <c r="D1703" s="397" t="s">
        <v>6430</v>
      </c>
      <c r="E1703" s="56" t="s">
        <v>3256</v>
      </c>
      <c r="F1703" s="56" t="s">
        <v>900</v>
      </c>
      <c r="G1703" s="56">
        <v>24.5</v>
      </c>
      <c r="H1703" s="56">
        <v>0</v>
      </c>
      <c r="I1703" s="56" t="s">
        <v>6476</v>
      </c>
      <c r="J1703" s="56" t="s">
        <v>38</v>
      </c>
    </row>
    <row r="1704" spans="1:10" ht="12.75" customHeight="1" x14ac:dyDescent="0.3">
      <c r="A1704" s="397" t="s">
        <v>132</v>
      </c>
      <c r="B1704" s="423">
        <v>18</v>
      </c>
      <c r="C1704" s="397" t="s">
        <v>133</v>
      </c>
      <c r="D1704" s="397" t="s">
        <v>6431</v>
      </c>
      <c r="E1704" s="56" t="s">
        <v>3257</v>
      </c>
      <c r="F1704" s="56" t="s">
        <v>900</v>
      </c>
      <c r="G1704" s="56">
        <v>41</v>
      </c>
      <c r="H1704" s="56">
        <v>0</v>
      </c>
      <c r="I1704" s="56" t="s">
        <v>6476</v>
      </c>
      <c r="J1704" s="56" t="s">
        <v>38</v>
      </c>
    </row>
    <row r="1705" spans="1:10" ht="12.75" customHeight="1" x14ac:dyDescent="0.3">
      <c r="A1705" s="397" t="s">
        <v>132</v>
      </c>
      <c r="B1705" s="423">
        <v>19</v>
      </c>
      <c r="C1705" s="397" t="s">
        <v>133</v>
      </c>
      <c r="D1705" s="397" t="s">
        <v>6432</v>
      </c>
      <c r="E1705" s="56" t="s">
        <v>3258</v>
      </c>
      <c r="F1705" s="56" t="s">
        <v>900</v>
      </c>
      <c r="G1705" s="56">
        <v>31</v>
      </c>
      <c r="H1705" s="56">
        <v>0</v>
      </c>
      <c r="I1705" s="56" t="s">
        <v>6476</v>
      </c>
      <c r="J1705" s="56" t="s">
        <v>38</v>
      </c>
    </row>
    <row r="1706" spans="1:10" ht="12.75" customHeight="1" x14ac:dyDescent="0.3">
      <c r="A1706" s="397" t="s">
        <v>132</v>
      </c>
      <c r="B1706" s="423">
        <v>20</v>
      </c>
      <c r="C1706" s="397" t="s">
        <v>133</v>
      </c>
      <c r="D1706" s="397" t="s">
        <v>6433</v>
      </c>
      <c r="E1706" s="56" t="s">
        <v>3259</v>
      </c>
      <c r="F1706" s="56" t="s">
        <v>900</v>
      </c>
      <c r="G1706" s="56">
        <v>94.5</v>
      </c>
      <c r="H1706" s="56">
        <v>0</v>
      </c>
      <c r="I1706" s="56" t="s">
        <v>6476</v>
      </c>
      <c r="J1706" s="56" t="s">
        <v>38</v>
      </c>
    </row>
    <row r="1707" spans="1:10" ht="12.75" customHeight="1" x14ac:dyDescent="0.3">
      <c r="A1707" s="397" t="s">
        <v>132</v>
      </c>
      <c r="B1707" s="423">
        <v>21</v>
      </c>
      <c r="C1707" s="397" t="s">
        <v>133</v>
      </c>
      <c r="D1707" s="397" t="s">
        <v>6434</v>
      </c>
      <c r="E1707" s="56" t="s">
        <v>3260</v>
      </c>
      <c r="F1707" s="56" t="s">
        <v>900</v>
      </c>
      <c r="G1707" s="56">
        <v>31.5</v>
      </c>
      <c r="H1707" s="56">
        <v>0</v>
      </c>
      <c r="I1707" s="56" t="s">
        <v>6476</v>
      </c>
      <c r="J1707" s="56" t="s">
        <v>38</v>
      </c>
    </row>
    <row r="1708" spans="1:10" ht="12.75" customHeight="1" x14ac:dyDescent="0.3">
      <c r="A1708" s="397" t="s">
        <v>132</v>
      </c>
      <c r="B1708" s="423">
        <v>22</v>
      </c>
      <c r="C1708" s="397" t="s">
        <v>133</v>
      </c>
      <c r="D1708" s="397" t="s">
        <v>6435</v>
      </c>
      <c r="E1708" s="56" t="s">
        <v>901</v>
      </c>
      <c r="F1708" s="56" t="s">
        <v>901</v>
      </c>
      <c r="G1708" s="56">
        <v>16.25</v>
      </c>
      <c r="H1708" s="56">
        <v>0</v>
      </c>
      <c r="I1708" s="56" t="s">
        <v>6476</v>
      </c>
      <c r="J1708" s="56" t="s">
        <v>38</v>
      </c>
    </row>
    <row r="1709" spans="1:10" ht="12.75" customHeight="1" x14ac:dyDescent="0.3">
      <c r="A1709" s="397" t="s">
        <v>132</v>
      </c>
      <c r="B1709" s="423">
        <v>23</v>
      </c>
      <c r="C1709" s="397" t="s">
        <v>133</v>
      </c>
      <c r="D1709" s="397" t="s">
        <v>6436</v>
      </c>
      <c r="E1709" s="56" t="s">
        <v>3261</v>
      </c>
      <c r="F1709" s="56" t="s">
        <v>900</v>
      </c>
      <c r="G1709" s="56">
        <v>9</v>
      </c>
      <c r="H1709" s="56">
        <v>0</v>
      </c>
      <c r="I1709" s="56" t="s">
        <v>6476</v>
      </c>
      <c r="J1709" s="56" t="s">
        <v>38</v>
      </c>
    </row>
    <row r="1710" spans="1:10" ht="12.75" customHeight="1" x14ac:dyDescent="0.3">
      <c r="A1710" s="397" t="s">
        <v>132</v>
      </c>
      <c r="B1710" s="423">
        <v>24</v>
      </c>
      <c r="C1710" s="397" t="s">
        <v>133</v>
      </c>
      <c r="D1710" s="397" t="s">
        <v>6437</v>
      </c>
      <c r="E1710" s="56" t="s">
        <v>3262</v>
      </c>
      <c r="F1710" s="56" t="s">
        <v>900</v>
      </c>
      <c r="G1710" s="56">
        <v>8.25</v>
      </c>
      <c r="H1710" s="56">
        <v>0</v>
      </c>
      <c r="I1710" s="56" t="s">
        <v>6476</v>
      </c>
      <c r="J1710" s="56" t="s">
        <v>38</v>
      </c>
    </row>
    <row r="1711" spans="1:10" ht="12.75" customHeight="1" x14ac:dyDescent="0.3">
      <c r="A1711" s="397" t="s">
        <v>178</v>
      </c>
      <c r="B1711" s="423">
        <v>1</v>
      </c>
      <c r="C1711" s="397" t="s">
        <v>26</v>
      </c>
      <c r="D1711" s="397" t="s">
        <v>5738</v>
      </c>
      <c r="E1711" s="56" t="s">
        <v>2872</v>
      </c>
      <c r="F1711" s="56" t="s">
        <v>900</v>
      </c>
      <c r="G1711" s="56">
        <v>48</v>
      </c>
      <c r="H1711" s="56">
        <v>0</v>
      </c>
      <c r="I1711" s="56" t="s">
        <v>6476</v>
      </c>
      <c r="J1711" s="56" t="s">
        <v>38</v>
      </c>
    </row>
    <row r="1712" spans="1:10" ht="12.75" customHeight="1" x14ac:dyDescent="0.3">
      <c r="A1712" s="397" t="s">
        <v>178</v>
      </c>
      <c r="B1712" s="423">
        <v>2</v>
      </c>
      <c r="C1712" s="397" t="s">
        <v>26</v>
      </c>
      <c r="D1712" s="397" t="s">
        <v>5739</v>
      </c>
      <c r="E1712" s="56" t="s">
        <v>2873</v>
      </c>
      <c r="F1712" s="56" t="s">
        <v>900</v>
      </c>
      <c r="G1712" s="56">
        <v>7</v>
      </c>
      <c r="H1712" s="56">
        <v>0</v>
      </c>
      <c r="I1712" s="56" t="s">
        <v>6476</v>
      </c>
      <c r="J1712" s="56" t="s">
        <v>38</v>
      </c>
    </row>
    <row r="1713" spans="1:10" ht="12.75" customHeight="1" x14ac:dyDescent="0.3">
      <c r="A1713" s="397" t="s">
        <v>178</v>
      </c>
      <c r="B1713" s="423">
        <v>3</v>
      </c>
      <c r="C1713" s="397" t="s">
        <v>26</v>
      </c>
      <c r="D1713" s="397" t="s">
        <v>5740</v>
      </c>
      <c r="E1713" s="56" t="s">
        <v>6658</v>
      </c>
      <c r="F1713" s="56" t="s">
        <v>900</v>
      </c>
      <c r="G1713" s="56">
        <v>7</v>
      </c>
      <c r="H1713" s="56">
        <v>0</v>
      </c>
      <c r="I1713" s="56" t="s">
        <v>6476</v>
      </c>
      <c r="J1713" s="56" t="s">
        <v>38</v>
      </c>
    </row>
    <row r="1714" spans="1:10" ht="12.75" customHeight="1" x14ac:dyDescent="0.3">
      <c r="A1714" s="397" t="s">
        <v>178</v>
      </c>
      <c r="B1714" s="423">
        <v>4</v>
      </c>
      <c r="C1714" s="397" t="s">
        <v>26</v>
      </c>
      <c r="D1714" s="397" t="s">
        <v>5741</v>
      </c>
      <c r="E1714" s="56" t="s">
        <v>6659</v>
      </c>
      <c r="F1714" s="56" t="s">
        <v>900</v>
      </c>
      <c r="G1714" s="56">
        <v>10</v>
      </c>
      <c r="H1714" s="56">
        <v>0</v>
      </c>
      <c r="I1714" s="56" t="s">
        <v>6476</v>
      </c>
      <c r="J1714" s="56" t="s">
        <v>38</v>
      </c>
    </row>
    <row r="1715" spans="1:10" ht="12.75" customHeight="1" x14ac:dyDescent="0.3">
      <c r="A1715" s="397" t="s">
        <v>178</v>
      </c>
      <c r="B1715" s="423">
        <v>5</v>
      </c>
      <c r="C1715" s="397" t="s">
        <v>26</v>
      </c>
      <c r="D1715" s="397" t="s">
        <v>5742</v>
      </c>
      <c r="E1715" s="56" t="s">
        <v>2874</v>
      </c>
      <c r="F1715" s="56" t="s">
        <v>900</v>
      </c>
      <c r="G1715" s="56">
        <v>7</v>
      </c>
      <c r="H1715" s="56">
        <v>0</v>
      </c>
      <c r="I1715" s="56" t="s">
        <v>6476</v>
      </c>
      <c r="J1715" s="56" t="s">
        <v>38</v>
      </c>
    </row>
    <row r="1716" spans="1:10" ht="12.75" customHeight="1" x14ac:dyDescent="0.3">
      <c r="A1716" s="397" t="s">
        <v>178</v>
      </c>
      <c r="B1716" s="423">
        <v>6</v>
      </c>
      <c r="C1716" s="397" t="s">
        <v>26</v>
      </c>
      <c r="D1716" s="397" t="s">
        <v>5743</v>
      </c>
      <c r="E1716" s="56" t="s">
        <v>2875</v>
      </c>
      <c r="F1716" s="56" t="s">
        <v>900</v>
      </c>
      <c r="G1716" s="56">
        <v>10</v>
      </c>
      <c r="H1716" s="56">
        <v>0</v>
      </c>
      <c r="I1716" s="56" t="s">
        <v>6476</v>
      </c>
      <c r="J1716" s="56" t="s">
        <v>38</v>
      </c>
    </row>
    <row r="1717" spans="1:10" ht="12.75" customHeight="1" x14ac:dyDescent="0.3">
      <c r="A1717" s="397" t="s">
        <v>178</v>
      </c>
      <c r="B1717" s="423">
        <v>7</v>
      </c>
      <c r="C1717" s="397" t="s">
        <v>26</v>
      </c>
      <c r="D1717" s="397" t="s">
        <v>5744</v>
      </c>
      <c r="E1717" s="56" t="s">
        <v>2876</v>
      </c>
      <c r="F1717" s="56" t="s">
        <v>900</v>
      </c>
      <c r="G1717" s="56">
        <v>7</v>
      </c>
      <c r="H1717" s="56">
        <v>0</v>
      </c>
      <c r="I1717" s="56" t="s">
        <v>6476</v>
      </c>
      <c r="J1717" s="56" t="s">
        <v>38</v>
      </c>
    </row>
    <row r="1718" spans="1:10" ht="12.75" customHeight="1" x14ac:dyDescent="0.3">
      <c r="A1718" s="397" t="s">
        <v>178</v>
      </c>
      <c r="B1718" s="423">
        <v>8</v>
      </c>
      <c r="C1718" s="397" t="s">
        <v>26</v>
      </c>
      <c r="D1718" s="397" t="s">
        <v>5746</v>
      </c>
      <c r="E1718" s="56" t="s">
        <v>5745</v>
      </c>
      <c r="F1718" s="56" t="s">
        <v>900</v>
      </c>
      <c r="G1718" s="56">
        <v>7</v>
      </c>
      <c r="H1718" s="56">
        <v>0</v>
      </c>
      <c r="I1718" s="56" t="s">
        <v>6476</v>
      </c>
      <c r="J1718" s="56" t="s">
        <v>38</v>
      </c>
    </row>
    <row r="1719" spans="1:10" ht="12.75" customHeight="1" x14ac:dyDescent="0.3">
      <c r="A1719" s="397" t="s">
        <v>178</v>
      </c>
      <c r="B1719" s="423">
        <v>9</v>
      </c>
      <c r="C1719" s="397" t="s">
        <v>26</v>
      </c>
      <c r="D1719" s="397" t="s">
        <v>5747</v>
      </c>
      <c r="E1719" s="56" t="s">
        <v>901</v>
      </c>
      <c r="F1719" s="56" t="s">
        <v>901</v>
      </c>
      <c r="G1719" s="56">
        <v>12.5</v>
      </c>
      <c r="H1719" s="56">
        <v>0</v>
      </c>
      <c r="I1719" s="56" t="s">
        <v>6476</v>
      </c>
      <c r="J1719" s="56" t="s">
        <v>38</v>
      </c>
    </row>
    <row r="1720" spans="1:10" ht="12.75" customHeight="1" x14ac:dyDescent="0.3">
      <c r="A1720" s="397" t="s">
        <v>337</v>
      </c>
      <c r="B1720" s="423">
        <v>1</v>
      </c>
      <c r="C1720" s="397" t="s">
        <v>338</v>
      </c>
      <c r="D1720" s="397" t="s">
        <v>3878</v>
      </c>
      <c r="E1720" s="56" t="s">
        <v>3879</v>
      </c>
      <c r="F1720" s="56" t="s">
        <v>900</v>
      </c>
      <c r="G1720" s="56">
        <v>26</v>
      </c>
      <c r="H1720" s="56">
        <v>0</v>
      </c>
      <c r="I1720" s="56" t="s">
        <v>6476</v>
      </c>
      <c r="J1720" s="56" t="s">
        <v>38</v>
      </c>
    </row>
    <row r="1721" spans="1:10" ht="12.75" customHeight="1" x14ac:dyDescent="0.3">
      <c r="A1721" s="397" t="s">
        <v>337</v>
      </c>
      <c r="B1721" s="423">
        <v>2</v>
      </c>
      <c r="C1721" s="397" t="s">
        <v>338</v>
      </c>
      <c r="D1721" s="397" t="s">
        <v>3880</v>
      </c>
      <c r="E1721" s="56" t="s">
        <v>3881</v>
      </c>
      <c r="F1721" s="56" t="s">
        <v>900</v>
      </c>
      <c r="G1721" s="56">
        <v>26</v>
      </c>
      <c r="H1721" s="56">
        <v>0</v>
      </c>
      <c r="I1721" s="56" t="s">
        <v>6476</v>
      </c>
      <c r="J1721" s="56" t="s">
        <v>38</v>
      </c>
    </row>
    <row r="1722" spans="1:10" ht="12.75" customHeight="1" x14ac:dyDescent="0.3">
      <c r="A1722" s="397" t="s">
        <v>337</v>
      </c>
      <c r="B1722" s="423">
        <v>3</v>
      </c>
      <c r="C1722" s="397" t="s">
        <v>338</v>
      </c>
      <c r="D1722" s="397" t="s">
        <v>3882</v>
      </c>
      <c r="E1722" s="56" t="s">
        <v>3883</v>
      </c>
      <c r="F1722" s="56" t="s">
        <v>900</v>
      </c>
      <c r="G1722" s="56">
        <v>51</v>
      </c>
      <c r="H1722" s="56">
        <v>0</v>
      </c>
      <c r="I1722" s="56" t="s">
        <v>6476</v>
      </c>
      <c r="J1722" s="56" t="s">
        <v>38</v>
      </c>
    </row>
    <row r="1723" spans="1:10" ht="12.75" customHeight="1" x14ac:dyDescent="0.3">
      <c r="A1723" s="397" t="s">
        <v>337</v>
      </c>
      <c r="B1723" s="423">
        <v>4</v>
      </c>
      <c r="C1723" s="397" t="s">
        <v>338</v>
      </c>
      <c r="D1723" s="397" t="s">
        <v>3884</v>
      </c>
      <c r="E1723" s="56" t="s">
        <v>3885</v>
      </c>
      <c r="F1723" s="56" t="s">
        <v>900</v>
      </c>
      <c r="G1723" s="56">
        <v>22</v>
      </c>
      <c r="H1723" s="56">
        <v>0</v>
      </c>
      <c r="I1723" s="56" t="s">
        <v>6476</v>
      </c>
      <c r="J1723" s="56" t="s">
        <v>38</v>
      </c>
    </row>
    <row r="1724" spans="1:10" ht="12.75" customHeight="1" x14ac:dyDescent="0.3">
      <c r="A1724" s="397" t="s">
        <v>337</v>
      </c>
      <c r="B1724" s="423">
        <v>5</v>
      </c>
      <c r="C1724" s="397" t="s">
        <v>338</v>
      </c>
      <c r="D1724" s="397" t="s">
        <v>3886</v>
      </c>
      <c r="E1724" s="56" t="s">
        <v>3887</v>
      </c>
      <c r="F1724" s="56" t="s">
        <v>900</v>
      </c>
      <c r="G1724" s="56">
        <v>26</v>
      </c>
      <c r="H1724" s="56">
        <v>0</v>
      </c>
      <c r="I1724" s="56" t="s">
        <v>6476</v>
      </c>
      <c r="J1724" s="56" t="s">
        <v>38</v>
      </c>
    </row>
    <row r="1725" spans="1:10" ht="12.75" customHeight="1" x14ac:dyDescent="0.3">
      <c r="A1725" s="397" t="s">
        <v>337</v>
      </c>
      <c r="B1725" s="423">
        <v>6</v>
      </c>
      <c r="C1725" s="397" t="s">
        <v>338</v>
      </c>
      <c r="D1725" s="397" t="s">
        <v>3888</v>
      </c>
      <c r="E1725" s="56" t="s">
        <v>2264</v>
      </c>
      <c r="F1725" s="56" t="s">
        <v>900</v>
      </c>
      <c r="G1725" s="56">
        <v>61.5</v>
      </c>
      <c r="H1725" s="56">
        <v>0</v>
      </c>
      <c r="I1725" s="56" t="s">
        <v>6476</v>
      </c>
      <c r="J1725" s="56" t="s">
        <v>38</v>
      </c>
    </row>
    <row r="1726" spans="1:10" ht="12.75" customHeight="1" x14ac:dyDescent="0.3">
      <c r="A1726" s="397" t="s">
        <v>337</v>
      </c>
      <c r="B1726" s="423">
        <v>7</v>
      </c>
      <c r="C1726" s="397" t="s">
        <v>338</v>
      </c>
      <c r="D1726" s="397" t="s">
        <v>3889</v>
      </c>
      <c r="E1726" s="56" t="s">
        <v>3890</v>
      </c>
      <c r="F1726" s="56" t="s">
        <v>900</v>
      </c>
      <c r="G1726" s="56">
        <v>26</v>
      </c>
      <c r="H1726" s="56">
        <v>0</v>
      </c>
      <c r="I1726" s="56" t="s">
        <v>810</v>
      </c>
      <c r="J1726" s="56" t="s">
        <v>39</v>
      </c>
    </row>
    <row r="1727" spans="1:10" ht="12.75" customHeight="1" x14ac:dyDescent="0.3">
      <c r="A1727" s="397" t="s">
        <v>337</v>
      </c>
      <c r="B1727" s="423">
        <v>8</v>
      </c>
      <c r="C1727" s="397" t="s">
        <v>338</v>
      </c>
      <c r="D1727" s="397" t="s">
        <v>3891</v>
      </c>
      <c r="E1727" s="56" t="s">
        <v>3892</v>
      </c>
      <c r="F1727" s="56" t="s">
        <v>900</v>
      </c>
      <c r="G1727" s="56">
        <v>43</v>
      </c>
      <c r="H1727" s="56">
        <v>0</v>
      </c>
      <c r="I1727" s="56" t="s">
        <v>6476</v>
      </c>
      <c r="J1727" s="56" t="s">
        <v>38</v>
      </c>
    </row>
    <row r="1728" spans="1:10" ht="12.75" customHeight="1" x14ac:dyDescent="0.3">
      <c r="A1728" s="397" t="s">
        <v>337</v>
      </c>
      <c r="B1728" s="423">
        <v>9</v>
      </c>
      <c r="C1728" s="397" t="s">
        <v>338</v>
      </c>
      <c r="D1728" s="397" t="s">
        <v>3893</v>
      </c>
      <c r="E1728" s="56" t="s">
        <v>3894</v>
      </c>
      <c r="F1728" s="56" t="s">
        <v>900</v>
      </c>
      <c r="G1728" s="56">
        <v>28</v>
      </c>
      <c r="H1728" s="56">
        <v>0</v>
      </c>
      <c r="I1728" s="56" t="s">
        <v>810</v>
      </c>
      <c r="J1728" s="56" t="s">
        <v>39</v>
      </c>
    </row>
    <row r="1729" spans="1:10" ht="12.75" customHeight="1" x14ac:dyDescent="0.3">
      <c r="A1729" s="397" t="s">
        <v>337</v>
      </c>
      <c r="B1729" s="423">
        <v>10</v>
      </c>
      <c r="C1729" s="397" t="s">
        <v>338</v>
      </c>
      <c r="D1729" s="397" t="s">
        <v>3895</v>
      </c>
      <c r="E1729" s="56" t="s">
        <v>3896</v>
      </c>
      <c r="F1729" s="56" t="s">
        <v>900</v>
      </c>
      <c r="G1729" s="56">
        <v>27</v>
      </c>
      <c r="H1729" s="56">
        <v>0</v>
      </c>
      <c r="I1729" s="56" t="s">
        <v>810</v>
      </c>
      <c r="J1729" s="56" t="s">
        <v>39</v>
      </c>
    </row>
    <row r="1730" spans="1:10" ht="12.75" customHeight="1" x14ac:dyDescent="0.3">
      <c r="A1730" s="397" t="s">
        <v>337</v>
      </c>
      <c r="B1730" s="423">
        <v>11</v>
      </c>
      <c r="C1730" s="397" t="s">
        <v>338</v>
      </c>
      <c r="D1730" s="397" t="s">
        <v>3897</v>
      </c>
      <c r="E1730" s="56" t="s">
        <v>3898</v>
      </c>
      <c r="F1730" s="56" t="s">
        <v>900</v>
      </c>
      <c r="G1730" s="56">
        <v>51</v>
      </c>
      <c r="H1730" s="56">
        <v>0</v>
      </c>
      <c r="I1730" s="56" t="s">
        <v>6476</v>
      </c>
      <c r="J1730" s="56" t="s">
        <v>38</v>
      </c>
    </row>
    <row r="1731" spans="1:10" ht="12.75" customHeight="1" x14ac:dyDescent="0.3">
      <c r="A1731" s="397" t="s">
        <v>337</v>
      </c>
      <c r="B1731" s="423">
        <v>12</v>
      </c>
      <c r="C1731" s="397" t="s">
        <v>338</v>
      </c>
      <c r="D1731" s="397" t="s">
        <v>3899</v>
      </c>
      <c r="E1731" s="56" t="s">
        <v>3900</v>
      </c>
      <c r="F1731" s="56" t="s">
        <v>900</v>
      </c>
      <c r="G1731" s="56">
        <v>19</v>
      </c>
      <c r="H1731" s="56">
        <v>0</v>
      </c>
      <c r="I1731" s="56" t="s">
        <v>6476</v>
      </c>
      <c r="J1731" s="56" t="s">
        <v>38</v>
      </c>
    </row>
    <row r="1732" spans="1:10" ht="12.75" customHeight="1" x14ac:dyDescent="0.3">
      <c r="A1732" s="397" t="s">
        <v>337</v>
      </c>
      <c r="B1732" s="423">
        <v>13</v>
      </c>
      <c r="C1732" s="397" t="s">
        <v>338</v>
      </c>
      <c r="D1732" s="397" t="s">
        <v>3901</v>
      </c>
      <c r="E1732" s="56" t="s">
        <v>3902</v>
      </c>
      <c r="F1732" s="56" t="s">
        <v>900</v>
      </c>
      <c r="G1732" s="56">
        <v>20</v>
      </c>
      <c r="H1732" s="56">
        <v>0</v>
      </c>
      <c r="I1732" s="56" t="s">
        <v>6476</v>
      </c>
      <c r="J1732" s="56" t="s">
        <v>38</v>
      </c>
    </row>
    <row r="1733" spans="1:10" ht="12.75" customHeight="1" x14ac:dyDescent="0.3">
      <c r="A1733" s="397" t="s">
        <v>337</v>
      </c>
      <c r="B1733" s="423">
        <v>14</v>
      </c>
      <c r="C1733" s="397" t="s">
        <v>338</v>
      </c>
      <c r="D1733" s="397" t="s">
        <v>3903</v>
      </c>
      <c r="E1733" s="56" t="s">
        <v>3904</v>
      </c>
      <c r="F1733" s="56" t="s">
        <v>900</v>
      </c>
      <c r="G1733" s="56">
        <v>43</v>
      </c>
      <c r="H1733" s="56">
        <v>0</v>
      </c>
      <c r="I1733" s="56" t="s">
        <v>6476</v>
      </c>
      <c r="J1733" s="56" t="s">
        <v>38</v>
      </c>
    </row>
    <row r="1734" spans="1:10" ht="12.75" customHeight="1" x14ac:dyDescent="0.3">
      <c r="A1734" s="397" t="s">
        <v>337</v>
      </c>
      <c r="B1734" s="423">
        <v>15</v>
      </c>
      <c r="C1734" s="397" t="s">
        <v>338</v>
      </c>
      <c r="D1734" s="397" t="s">
        <v>3905</v>
      </c>
      <c r="E1734" s="56" t="s">
        <v>3906</v>
      </c>
      <c r="F1734" s="56" t="s">
        <v>900</v>
      </c>
      <c r="G1734" s="56">
        <v>47</v>
      </c>
      <c r="H1734" s="56">
        <v>0</v>
      </c>
      <c r="I1734" s="56" t="s">
        <v>6476</v>
      </c>
      <c r="J1734" s="56" t="s">
        <v>38</v>
      </c>
    </row>
    <row r="1735" spans="1:10" ht="12.75" customHeight="1" x14ac:dyDescent="0.3">
      <c r="A1735" s="397" t="s">
        <v>337</v>
      </c>
      <c r="B1735" s="423">
        <v>16</v>
      </c>
      <c r="C1735" s="397" t="s">
        <v>338</v>
      </c>
      <c r="D1735" s="397" t="s">
        <v>3907</v>
      </c>
      <c r="E1735" s="56" t="s">
        <v>3908</v>
      </c>
      <c r="F1735" s="56" t="s">
        <v>900</v>
      </c>
      <c r="G1735" s="56">
        <v>47</v>
      </c>
      <c r="H1735" s="56">
        <v>0</v>
      </c>
      <c r="I1735" s="56" t="s">
        <v>6476</v>
      </c>
      <c r="J1735" s="56" t="s">
        <v>38</v>
      </c>
    </row>
    <row r="1736" spans="1:10" ht="12.75" customHeight="1" x14ac:dyDescent="0.3">
      <c r="A1736" s="397" t="s">
        <v>337</v>
      </c>
      <c r="B1736" s="423">
        <v>17</v>
      </c>
      <c r="C1736" s="397" t="s">
        <v>338</v>
      </c>
      <c r="D1736" s="397" t="s">
        <v>3909</v>
      </c>
      <c r="E1736" s="56" t="s">
        <v>3910</v>
      </c>
      <c r="F1736" s="56" t="s">
        <v>900</v>
      </c>
      <c r="G1736" s="56">
        <v>43</v>
      </c>
      <c r="H1736" s="56">
        <v>0</v>
      </c>
      <c r="I1736" s="56" t="s">
        <v>6476</v>
      </c>
      <c r="J1736" s="56" t="s">
        <v>38</v>
      </c>
    </row>
    <row r="1737" spans="1:10" ht="12.75" customHeight="1" x14ac:dyDescent="0.3">
      <c r="A1737" s="397" t="s">
        <v>451</v>
      </c>
      <c r="B1737" s="423">
        <v>1</v>
      </c>
      <c r="C1737" s="397" t="s">
        <v>452</v>
      </c>
      <c r="D1737" s="397" t="s">
        <v>4678</v>
      </c>
      <c r="E1737" s="56" t="s">
        <v>2068</v>
      </c>
      <c r="F1737" s="56" t="s">
        <v>900</v>
      </c>
      <c r="G1737" s="56">
        <v>18</v>
      </c>
      <c r="H1737" s="56">
        <v>0</v>
      </c>
      <c r="I1737" s="56" t="s">
        <v>810</v>
      </c>
      <c r="J1737" s="56" t="s">
        <v>39</v>
      </c>
    </row>
    <row r="1738" spans="1:10" ht="12.75" customHeight="1" x14ac:dyDescent="0.3">
      <c r="A1738" s="397" t="s">
        <v>451</v>
      </c>
      <c r="B1738" s="423">
        <v>2</v>
      </c>
      <c r="C1738" s="397" t="s">
        <v>452</v>
      </c>
      <c r="D1738" s="397" t="s">
        <v>4679</v>
      </c>
      <c r="E1738" s="56" t="s">
        <v>2069</v>
      </c>
      <c r="F1738" s="56" t="s">
        <v>900</v>
      </c>
      <c r="G1738" s="56">
        <v>13</v>
      </c>
      <c r="H1738" s="56">
        <v>0</v>
      </c>
      <c r="I1738" s="56" t="s">
        <v>810</v>
      </c>
      <c r="J1738" s="56" t="s">
        <v>39</v>
      </c>
    </row>
    <row r="1739" spans="1:10" ht="12.75" customHeight="1" x14ac:dyDescent="0.3">
      <c r="A1739" s="397" t="s">
        <v>451</v>
      </c>
      <c r="B1739" s="423">
        <v>3</v>
      </c>
      <c r="C1739" s="397" t="s">
        <v>452</v>
      </c>
      <c r="D1739" s="397" t="s">
        <v>4680</v>
      </c>
      <c r="E1739" s="56" t="s">
        <v>1960</v>
      </c>
      <c r="F1739" s="56" t="s">
        <v>900</v>
      </c>
      <c r="G1739" s="56">
        <v>24.5</v>
      </c>
      <c r="H1739" s="56">
        <v>0</v>
      </c>
      <c r="I1739" s="56" t="s">
        <v>6476</v>
      </c>
      <c r="J1739" s="56" t="s">
        <v>38</v>
      </c>
    </row>
    <row r="1740" spans="1:10" ht="12.75" customHeight="1" x14ac:dyDescent="0.3">
      <c r="A1740" s="397" t="s">
        <v>451</v>
      </c>
      <c r="B1740" s="423">
        <v>4</v>
      </c>
      <c r="C1740" s="397" t="s">
        <v>452</v>
      </c>
      <c r="D1740" s="397" t="s">
        <v>4681</v>
      </c>
      <c r="E1740" s="56" t="s">
        <v>2070</v>
      </c>
      <c r="F1740" s="56" t="s">
        <v>900</v>
      </c>
      <c r="G1740" s="56">
        <v>15</v>
      </c>
      <c r="H1740" s="56">
        <v>0</v>
      </c>
      <c r="I1740" s="56" t="s">
        <v>810</v>
      </c>
      <c r="J1740" s="56" t="s">
        <v>39</v>
      </c>
    </row>
    <row r="1741" spans="1:10" ht="12.75" customHeight="1" x14ac:dyDescent="0.3">
      <c r="A1741" s="397" t="s">
        <v>451</v>
      </c>
      <c r="B1741" s="423">
        <v>5</v>
      </c>
      <c r="C1741" s="397" t="s">
        <v>452</v>
      </c>
      <c r="D1741" s="397" t="s">
        <v>4682</v>
      </c>
      <c r="E1741" s="56" t="s">
        <v>2071</v>
      </c>
      <c r="F1741" s="56" t="s">
        <v>900</v>
      </c>
      <c r="G1741" s="56">
        <v>10</v>
      </c>
      <c r="H1741" s="56">
        <v>0</v>
      </c>
      <c r="I1741" s="56" t="s">
        <v>810</v>
      </c>
      <c r="J1741" s="56" t="s">
        <v>39</v>
      </c>
    </row>
    <row r="1742" spans="1:10" ht="12.75" customHeight="1" x14ac:dyDescent="0.3">
      <c r="A1742" s="397" t="s">
        <v>451</v>
      </c>
      <c r="B1742" s="423">
        <v>6</v>
      </c>
      <c r="C1742" s="397" t="s">
        <v>452</v>
      </c>
      <c r="D1742" s="397" t="s">
        <v>4683</v>
      </c>
      <c r="E1742" s="56" t="s">
        <v>1961</v>
      </c>
      <c r="F1742" s="56" t="s">
        <v>900</v>
      </c>
      <c r="G1742" s="56">
        <v>24.5</v>
      </c>
      <c r="H1742" s="56">
        <v>0</v>
      </c>
      <c r="I1742" s="56" t="s">
        <v>6476</v>
      </c>
      <c r="J1742" s="56" t="s">
        <v>38</v>
      </c>
    </row>
    <row r="1743" spans="1:10" ht="12.75" customHeight="1" x14ac:dyDescent="0.3">
      <c r="A1743" s="397" t="s">
        <v>451</v>
      </c>
      <c r="B1743" s="423">
        <v>7</v>
      </c>
      <c r="C1743" s="397" t="s">
        <v>452</v>
      </c>
      <c r="D1743" s="397" t="s">
        <v>4684</v>
      </c>
      <c r="E1743" s="56" t="s">
        <v>1962</v>
      </c>
      <c r="F1743" s="56" t="s">
        <v>900</v>
      </c>
      <c r="G1743" s="56">
        <v>50</v>
      </c>
      <c r="H1743" s="56">
        <v>0</v>
      </c>
      <c r="I1743" s="56" t="s">
        <v>6476</v>
      </c>
      <c r="J1743" s="56" t="s">
        <v>38</v>
      </c>
    </row>
    <row r="1744" spans="1:10" ht="12.75" customHeight="1" x14ac:dyDescent="0.3">
      <c r="A1744" s="397" t="s">
        <v>451</v>
      </c>
      <c r="B1744" s="423">
        <v>8</v>
      </c>
      <c r="C1744" s="397" t="s">
        <v>452</v>
      </c>
      <c r="D1744" s="397" t="s">
        <v>4685</v>
      </c>
      <c r="E1744" s="56" t="s">
        <v>1963</v>
      </c>
      <c r="F1744" s="56" t="s">
        <v>900</v>
      </c>
      <c r="G1744" s="56">
        <v>42</v>
      </c>
      <c r="H1744" s="56">
        <v>0</v>
      </c>
      <c r="I1744" s="56" t="s">
        <v>6476</v>
      </c>
      <c r="J1744" s="56" t="s">
        <v>38</v>
      </c>
    </row>
    <row r="1745" spans="1:10" ht="12.75" customHeight="1" x14ac:dyDescent="0.3">
      <c r="A1745" s="397" t="s">
        <v>451</v>
      </c>
      <c r="B1745" s="423">
        <v>9</v>
      </c>
      <c r="C1745" s="397" t="s">
        <v>452</v>
      </c>
      <c r="D1745" s="397" t="s">
        <v>4686</v>
      </c>
      <c r="E1745" s="56" t="s">
        <v>1964</v>
      </c>
      <c r="F1745" s="56" t="s">
        <v>900</v>
      </c>
      <c r="G1745" s="56">
        <v>27.5</v>
      </c>
      <c r="H1745" s="56">
        <v>0</v>
      </c>
      <c r="I1745" s="56" t="s">
        <v>6476</v>
      </c>
      <c r="J1745" s="56" t="s">
        <v>38</v>
      </c>
    </row>
    <row r="1746" spans="1:10" ht="12.75" customHeight="1" x14ac:dyDescent="0.3">
      <c r="A1746" s="397" t="s">
        <v>451</v>
      </c>
      <c r="B1746" s="423">
        <v>10</v>
      </c>
      <c r="C1746" s="397" t="s">
        <v>452</v>
      </c>
      <c r="D1746" s="397" t="s">
        <v>4687</v>
      </c>
      <c r="E1746" s="56" t="s">
        <v>2072</v>
      </c>
      <c r="F1746" s="56" t="s">
        <v>900</v>
      </c>
      <c r="G1746" s="56">
        <v>22.5</v>
      </c>
      <c r="H1746" s="56">
        <v>0</v>
      </c>
      <c r="I1746" s="56" t="s">
        <v>810</v>
      </c>
      <c r="J1746" s="56" t="s">
        <v>39</v>
      </c>
    </row>
    <row r="1747" spans="1:10" ht="12.75" customHeight="1" x14ac:dyDescent="0.3">
      <c r="A1747" s="397" t="s">
        <v>451</v>
      </c>
      <c r="B1747" s="423">
        <v>11</v>
      </c>
      <c r="C1747" s="397" t="s">
        <v>452</v>
      </c>
      <c r="D1747" s="397" t="s">
        <v>4688</v>
      </c>
      <c r="E1747" s="56" t="s">
        <v>1965</v>
      </c>
      <c r="F1747" s="56" t="s">
        <v>900</v>
      </c>
      <c r="G1747" s="56">
        <v>24</v>
      </c>
      <c r="H1747" s="56">
        <v>0</v>
      </c>
      <c r="I1747" s="56" t="s">
        <v>6476</v>
      </c>
      <c r="J1747" s="56" t="s">
        <v>38</v>
      </c>
    </row>
    <row r="1748" spans="1:10" ht="12.75" customHeight="1" x14ac:dyDescent="0.3">
      <c r="A1748" s="397" t="s">
        <v>451</v>
      </c>
      <c r="B1748" s="423">
        <v>12</v>
      </c>
      <c r="C1748" s="397" t="s">
        <v>452</v>
      </c>
      <c r="D1748" s="397" t="s">
        <v>4689</v>
      </c>
      <c r="E1748" s="56" t="s">
        <v>1958</v>
      </c>
      <c r="F1748" s="56" t="s">
        <v>901</v>
      </c>
      <c r="G1748" s="56">
        <v>9</v>
      </c>
      <c r="H1748" s="56">
        <v>0</v>
      </c>
      <c r="I1748" s="56" t="s">
        <v>6476</v>
      </c>
      <c r="J1748" s="56" t="s">
        <v>38</v>
      </c>
    </row>
    <row r="1749" spans="1:10" ht="12.75" customHeight="1" x14ac:dyDescent="0.3">
      <c r="A1749" s="397" t="s">
        <v>451</v>
      </c>
      <c r="B1749" s="423">
        <v>13</v>
      </c>
      <c r="C1749" s="397" t="s">
        <v>452</v>
      </c>
      <c r="D1749" s="397" t="s">
        <v>4690</v>
      </c>
      <c r="E1749" s="56" t="s">
        <v>1959</v>
      </c>
      <c r="F1749" s="56" t="s">
        <v>901</v>
      </c>
      <c r="G1749" s="56">
        <v>9</v>
      </c>
      <c r="H1749" s="56">
        <v>0</v>
      </c>
      <c r="I1749" s="56" t="s">
        <v>6476</v>
      </c>
      <c r="J1749" s="56" t="s">
        <v>38</v>
      </c>
    </row>
    <row r="1750" spans="1:10" ht="12.75" customHeight="1" x14ac:dyDescent="0.3">
      <c r="A1750" s="397" t="s">
        <v>514</v>
      </c>
      <c r="B1750" s="423">
        <v>1</v>
      </c>
      <c r="C1750" s="397" t="s">
        <v>710</v>
      </c>
      <c r="D1750" s="397" t="s">
        <v>6558</v>
      </c>
      <c r="E1750" s="56" t="s">
        <v>6541</v>
      </c>
      <c r="F1750" s="56" t="s">
        <v>900</v>
      </c>
      <c r="G1750" s="56">
        <v>42</v>
      </c>
      <c r="H1750" s="56">
        <v>0</v>
      </c>
      <c r="I1750" s="56" t="s">
        <v>6476</v>
      </c>
      <c r="J1750" s="56" t="s">
        <v>38</v>
      </c>
    </row>
    <row r="1751" spans="1:10" ht="12.75" customHeight="1" x14ac:dyDescent="0.3">
      <c r="A1751" s="397" t="s">
        <v>514</v>
      </c>
      <c r="B1751" s="423">
        <v>2</v>
      </c>
      <c r="C1751" s="397" t="s">
        <v>710</v>
      </c>
      <c r="D1751" s="397" t="s">
        <v>6559</v>
      </c>
      <c r="E1751" s="56" t="s">
        <v>6560</v>
      </c>
      <c r="F1751" s="56" t="s">
        <v>900</v>
      </c>
      <c r="G1751" s="56">
        <v>39</v>
      </c>
      <c r="H1751" s="56">
        <v>0</v>
      </c>
      <c r="I1751" s="56" t="s">
        <v>6476</v>
      </c>
      <c r="J1751" s="56" t="s">
        <v>38</v>
      </c>
    </row>
    <row r="1752" spans="1:10" ht="12.75" customHeight="1" x14ac:dyDescent="0.3">
      <c r="A1752" s="397" t="s">
        <v>514</v>
      </c>
      <c r="B1752" s="423">
        <v>3</v>
      </c>
      <c r="C1752" s="397" t="s">
        <v>710</v>
      </c>
      <c r="D1752" s="397" t="s">
        <v>6561</v>
      </c>
      <c r="E1752" s="56" t="s">
        <v>6562</v>
      </c>
      <c r="F1752" s="56" t="s">
        <v>900</v>
      </c>
      <c r="G1752" s="56">
        <v>38.5</v>
      </c>
      <c r="H1752" s="56">
        <v>0</v>
      </c>
      <c r="I1752" s="56" t="s">
        <v>6476</v>
      </c>
      <c r="J1752" s="56" t="s">
        <v>38</v>
      </c>
    </row>
    <row r="1753" spans="1:10" ht="12.75" customHeight="1" x14ac:dyDescent="0.3">
      <c r="A1753" s="397" t="s">
        <v>514</v>
      </c>
      <c r="B1753" s="423">
        <v>4</v>
      </c>
      <c r="C1753" s="397" t="s">
        <v>710</v>
      </c>
      <c r="D1753" s="397" t="s">
        <v>6563</v>
      </c>
      <c r="E1753" s="56" t="s">
        <v>6564</v>
      </c>
      <c r="F1753" s="56" t="s">
        <v>900</v>
      </c>
      <c r="G1753" s="56">
        <v>37.5</v>
      </c>
      <c r="H1753" s="56">
        <v>0</v>
      </c>
      <c r="I1753" s="56" t="s">
        <v>6476</v>
      </c>
      <c r="J1753" s="56" t="s">
        <v>38</v>
      </c>
    </row>
    <row r="1754" spans="1:10" ht="12.75" customHeight="1" x14ac:dyDescent="0.3">
      <c r="A1754" s="397" t="s">
        <v>514</v>
      </c>
      <c r="B1754" s="423">
        <v>5</v>
      </c>
      <c r="C1754" s="397" t="s">
        <v>710</v>
      </c>
      <c r="D1754" s="397" t="s">
        <v>6565</v>
      </c>
      <c r="E1754" s="56" t="s">
        <v>6566</v>
      </c>
      <c r="F1754" s="56" t="s">
        <v>900</v>
      </c>
      <c r="G1754" s="56">
        <v>17</v>
      </c>
      <c r="H1754" s="56">
        <v>0</v>
      </c>
      <c r="I1754" s="56" t="s">
        <v>810</v>
      </c>
      <c r="J1754" s="56" t="s">
        <v>38</v>
      </c>
    </row>
    <row r="1755" spans="1:10" ht="12.75" customHeight="1" x14ac:dyDescent="0.3">
      <c r="A1755" s="397" t="s">
        <v>514</v>
      </c>
      <c r="B1755" s="423">
        <v>6</v>
      </c>
      <c r="C1755" s="397" t="s">
        <v>710</v>
      </c>
      <c r="D1755" s="397" t="s">
        <v>6567</v>
      </c>
      <c r="E1755" s="56" t="s">
        <v>6568</v>
      </c>
      <c r="F1755" s="56" t="s">
        <v>900</v>
      </c>
      <c r="G1755" s="56">
        <v>9</v>
      </c>
      <c r="H1755" s="56">
        <v>0</v>
      </c>
      <c r="I1755" s="56" t="s">
        <v>810</v>
      </c>
      <c r="J1755" s="56" t="s">
        <v>39</v>
      </c>
    </row>
    <row r="1756" spans="1:10" ht="12.75" customHeight="1" x14ac:dyDescent="0.3">
      <c r="A1756" s="397" t="s">
        <v>514</v>
      </c>
      <c r="B1756" s="423">
        <v>7</v>
      </c>
      <c r="C1756" s="397" t="s">
        <v>710</v>
      </c>
      <c r="D1756" s="397" t="s">
        <v>6569</v>
      </c>
      <c r="E1756" s="56" t="s">
        <v>6570</v>
      </c>
      <c r="F1756" s="56" t="s">
        <v>901</v>
      </c>
      <c r="G1756" s="56">
        <v>37</v>
      </c>
      <c r="H1756" s="56">
        <v>0</v>
      </c>
      <c r="I1756" s="56" t="s">
        <v>6476</v>
      </c>
      <c r="J1756" s="56" t="s">
        <v>38</v>
      </c>
    </row>
    <row r="1757" spans="1:10" ht="12.75" customHeight="1" x14ac:dyDescent="0.3">
      <c r="A1757" s="397" t="s">
        <v>514</v>
      </c>
      <c r="B1757" s="423">
        <v>8</v>
      </c>
      <c r="C1757" s="397" t="s">
        <v>710</v>
      </c>
      <c r="D1757" s="397" t="s">
        <v>6571</v>
      </c>
      <c r="E1757" s="56" t="s">
        <v>6572</v>
      </c>
      <c r="F1757" s="56" t="s">
        <v>901</v>
      </c>
      <c r="G1757" s="56">
        <v>37</v>
      </c>
      <c r="H1757" s="56">
        <v>0</v>
      </c>
      <c r="I1757" s="56" t="s">
        <v>6476</v>
      </c>
      <c r="J1757" s="56" t="s">
        <v>38</v>
      </c>
    </row>
    <row r="1758" spans="1:10" ht="12.75" customHeight="1" x14ac:dyDescent="0.3">
      <c r="A1758" s="397" t="s">
        <v>514</v>
      </c>
      <c r="B1758" s="423">
        <v>9</v>
      </c>
      <c r="C1758" s="397" t="s">
        <v>710</v>
      </c>
      <c r="D1758" s="397" t="s">
        <v>6573</v>
      </c>
      <c r="E1758" s="56" t="s">
        <v>6574</v>
      </c>
      <c r="F1758" s="56" t="s">
        <v>901</v>
      </c>
      <c r="G1758" s="56">
        <v>37</v>
      </c>
      <c r="H1758" s="56">
        <v>0</v>
      </c>
      <c r="I1758" s="56" t="s">
        <v>6476</v>
      </c>
      <c r="J1758" s="56" t="s">
        <v>38</v>
      </c>
    </row>
    <row r="1759" spans="1:10" ht="12.75" customHeight="1" x14ac:dyDescent="0.3">
      <c r="A1759" s="397" t="s">
        <v>358</v>
      </c>
      <c r="B1759" s="423">
        <v>1</v>
      </c>
      <c r="C1759" s="397" t="s">
        <v>359</v>
      </c>
      <c r="D1759" s="397" t="s">
        <v>5592</v>
      </c>
      <c r="E1759" s="56" t="s">
        <v>2758</v>
      </c>
      <c r="F1759" s="56" t="s">
        <v>900</v>
      </c>
      <c r="G1759" s="56">
        <v>41</v>
      </c>
      <c r="H1759" s="56">
        <v>0</v>
      </c>
      <c r="I1759" s="56" t="s">
        <v>6476</v>
      </c>
      <c r="J1759" s="56" t="s">
        <v>38</v>
      </c>
    </row>
    <row r="1760" spans="1:10" ht="12.75" customHeight="1" x14ac:dyDescent="0.3">
      <c r="A1760" s="397" t="s">
        <v>358</v>
      </c>
      <c r="B1760" s="423">
        <v>2</v>
      </c>
      <c r="C1760" s="397" t="s">
        <v>359</v>
      </c>
      <c r="D1760" s="397" t="s">
        <v>5593</v>
      </c>
      <c r="E1760" s="56" t="s">
        <v>2759</v>
      </c>
      <c r="F1760" s="56" t="s">
        <v>900</v>
      </c>
      <c r="G1760" s="56">
        <v>53.5</v>
      </c>
      <c r="H1760" s="56">
        <v>0</v>
      </c>
      <c r="I1760" s="56" t="s">
        <v>6476</v>
      </c>
      <c r="J1760" s="56" t="s">
        <v>38</v>
      </c>
    </row>
    <row r="1761" spans="1:10" ht="12.75" customHeight="1" x14ac:dyDescent="0.3">
      <c r="A1761" s="397" t="s">
        <v>358</v>
      </c>
      <c r="B1761" s="423">
        <v>3</v>
      </c>
      <c r="C1761" s="397" t="s">
        <v>359</v>
      </c>
      <c r="D1761" s="397" t="s">
        <v>5594</v>
      </c>
      <c r="E1761" s="56" t="s">
        <v>2760</v>
      </c>
      <c r="F1761" s="56" t="s">
        <v>900</v>
      </c>
      <c r="G1761" s="56">
        <v>41</v>
      </c>
      <c r="H1761" s="56">
        <v>0</v>
      </c>
      <c r="I1761" s="56" t="s">
        <v>6476</v>
      </c>
      <c r="J1761" s="56" t="s">
        <v>38</v>
      </c>
    </row>
    <row r="1762" spans="1:10" ht="12.75" customHeight="1" x14ac:dyDescent="0.3">
      <c r="A1762" s="397" t="s">
        <v>358</v>
      </c>
      <c r="B1762" s="423">
        <v>4</v>
      </c>
      <c r="C1762" s="397" t="s">
        <v>359</v>
      </c>
      <c r="D1762" s="397" t="s">
        <v>5595</v>
      </c>
      <c r="E1762" s="56" t="s">
        <v>2761</v>
      </c>
      <c r="F1762" s="56" t="s">
        <v>900</v>
      </c>
      <c r="G1762" s="56">
        <v>41</v>
      </c>
      <c r="H1762" s="56">
        <v>0</v>
      </c>
      <c r="I1762" s="56" t="s">
        <v>6476</v>
      </c>
      <c r="J1762" s="56" t="s">
        <v>38</v>
      </c>
    </row>
    <row r="1763" spans="1:10" ht="12.75" customHeight="1" x14ac:dyDescent="0.3">
      <c r="A1763" s="397" t="s">
        <v>358</v>
      </c>
      <c r="B1763" s="423">
        <v>5</v>
      </c>
      <c r="C1763" s="397" t="s">
        <v>359</v>
      </c>
      <c r="D1763" s="397" t="s">
        <v>5596</v>
      </c>
      <c r="E1763" s="56" t="s">
        <v>2762</v>
      </c>
      <c r="F1763" s="56" t="s">
        <v>900</v>
      </c>
      <c r="G1763" s="56">
        <v>41</v>
      </c>
      <c r="H1763" s="56">
        <v>0</v>
      </c>
      <c r="I1763" s="56" t="s">
        <v>6476</v>
      </c>
      <c r="J1763" s="56" t="s">
        <v>38</v>
      </c>
    </row>
    <row r="1764" spans="1:10" ht="12.75" customHeight="1" x14ac:dyDescent="0.3">
      <c r="A1764" s="397" t="s">
        <v>358</v>
      </c>
      <c r="B1764" s="423">
        <v>6</v>
      </c>
      <c r="C1764" s="397" t="s">
        <v>359</v>
      </c>
      <c r="D1764" s="397" t="s">
        <v>5597</v>
      </c>
      <c r="E1764" s="56" t="s">
        <v>2763</v>
      </c>
      <c r="F1764" s="56" t="s">
        <v>900</v>
      </c>
      <c r="G1764" s="56">
        <v>19.5</v>
      </c>
      <c r="H1764" s="56">
        <v>0</v>
      </c>
      <c r="I1764" s="56" t="s">
        <v>6476</v>
      </c>
      <c r="J1764" s="56" t="s">
        <v>38</v>
      </c>
    </row>
    <row r="1765" spans="1:10" ht="12.75" customHeight="1" x14ac:dyDescent="0.3">
      <c r="A1765" s="397" t="s">
        <v>358</v>
      </c>
      <c r="B1765" s="423">
        <v>7</v>
      </c>
      <c r="C1765" s="397" t="s">
        <v>359</v>
      </c>
      <c r="D1765" s="397" t="s">
        <v>5598</v>
      </c>
      <c r="E1765" s="56" t="s">
        <v>2764</v>
      </c>
      <c r="F1765" s="56" t="s">
        <v>900</v>
      </c>
      <c r="G1765" s="56">
        <v>22.5</v>
      </c>
      <c r="H1765" s="56">
        <v>0</v>
      </c>
      <c r="I1765" s="56" t="s">
        <v>6476</v>
      </c>
      <c r="J1765" s="56" t="s">
        <v>38</v>
      </c>
    </row>
    <row r="1766" spans="1:10" ht="12.75" customHeight="1" x14ac:dyDescent="0.3">
      <c r="A1766" s="397" t="s">
        <v>358</v>
      </c>
      <c r="B1766" s="423">
        <v>8</v>
      </c>
      <c r="C1766" s="397" t="s">
        <v>359</v>
      </c>
      <c r="D1766" s="397" t="s">
        <v>5599</v>
      </c>
      <c r="E1766" s="56" t="s">
        <v>2765</v>
      </c>
      <c r="F1766" s="56" t="s">
        <v>900</v>
      </c>
      <c r="G1766" s="56">
        <v>54.5</v>
      </c>
      <c r="H1766" s="56">
        <v>0</v>
      </c>
      <c r="I1766" s="56" t="s">
        <v>6476</v>
      </c>
      <c r="J1766" s="56" t="s">
        <v>38</v>
      </c>
    </row>
    <row r="1767" spans="1:10" ht="12.75" customHeight="1" x14ac:dyDescent="0.3">
      <c r="A1767" s="397" t="s">
        <v>358</v>
      </c>
      <c r="B1767" s="423">
        <v>9</v>
      </c>
      <c r="C1767" s="397" t="s">
        <v>359</v>
      </c>
      <c r="D1767" s="397" t="s">
        <v>5600</v>
      </c>
      <c r="E1767" s="56" t="s">
        <v>2766</v>
      </c>
      <c r="F1767" s="56" t="s">
        <v>900</v>
      </c>
      <c r="G1767" s="56">
        <v>50.5</v>
      </c>
      <c r="H1767" s="56">
        <v>0</v>
      </c>
      <c r="I1767" s="56" t="s">
        <v>6476</v>
      </c>
      <c r="J1767" s="56" t="s">
        <v>38</v>
      </c>
    </row>
    <row r="1768" spans="1:10" ht="12.75" customHeight="1" x14ac:dyDescent="0.3">
      <c r="A1768" s="397" t="s">
        <v>358</v>
      </c>
      <c r="B1768" s="423">
        <v>10</v>
      </c>
      <c r="C1768" s="397" t="s">
        <v>359</v>
      </c>
      <c r="D1768" s="397" t="s">
        <v>5601</v>
      </c>
      <c r="E1768" s="56" t="s">
        <v>2767</v>
      </c>
      <c r="F1768" s="56" t="s">
        <v>900</v>
      </c>
      <c r="G1768" s="56">
        <v>54.5</v>
      </c>
      <c r="H1768" s="56">
        <v>0</v>
      </c>
      <c r="I1768" s="56" t="s">
        <v>6476</v>
      </c>
      <c r="J1768" s="56" t="s">
        <v>38</v>
      </c>
    </row>
    <row r="1769" spans="1:10" ht="12.75" customHeight="1" x14ac:dyDescent="0.3">
      <c r="A1769" s="397" t="s">
        <v>358</v>
      </c>
      <c r="B1769" s="423">
        <v>11</v>
      </c>
      <c r="C1769" s="397" t="s">
        <v>359</v>
      </c>
      <c r="D1769" s="397" t="s">
        <v>5602</v>
      </c>
      <c r="E1769" s="56" t="s">
        <v>2768</v>
      </c>
      <c r="F1769" s="56" t="s">
        <v>900</v>
      </c>
      <c r="G1769" s="56">
        <v>50.5</v>
      </c>
      <c r="H1769" s="56">
        <v>0</v>
      </c>
      <c r="I1769" s="56" t="s">
        <v>6476</v>
      </c>
      <c r="J1769" s="56" t="s">
        <v>38</v>
      </c>
    </row>
    <row r="1770" spans="1:10" ht="12.75" customHeight="1" x14ac:dyDescent="0.3">
      <c r="A1770" s="397" t="s">
        <v>358</v>
      </c>
      <c r="B1770" s="423">
        <v>12</v>
      </c>
      <c r="C1770" s="397" t="s">
        <v>359</v>
      </c>
      <c r="D1770" s="397" t="s">
        <v>5603</v>
      </c>
      <c r="E1770" s="56" t="s">
        <v>2769</v>
      </c>
      <c r="F1770" s="56" t="s">
        <v>900</v>
      </c>
      <c r="G1770" s="56">
        <v>49.5</v>
      </c>
      <c r="H1770" s="56">
        <v>0</v>
      </c>
      <c r="I1770" s="56" t="s">
        <v>6476</v>
      </c>
      <c r="J1770" s="56" t="s">
        <v>38</v>
      </c>
    </row>
    <row r="1771" spans="1:10" ht="12.75" customHeight="1" x14ac:dyDescent="0.3">
      <c r="A1771" s="397" t="s">
        <v>331</v>
      </c>
      <c r="B1771" s="423">
        <v>1</v>
      </c>
      <c r="C1771" s="397" t="s">
        <v>332</v>
      </c>
      <c r="D1771" s="397" t="s">
        <v>7022</v>
      </c>
      <c r="E1771" s="56" t="s">
        <v>7023</v>
      </c>
      <c r="F1771" s="56" t="s">
        <v>900</v>
      </c>
      <c r="G1771" s="56">
        <v>60</v>
      </c>
      <c r="H1771" s="56">
        <v>0</v>
      </c>
      <c r="I1771" s="56" t="s">
        <v>6476</v>
      </c>
      <c r="J1771" s="56" t="s">
        <v>38</v>
      </c>
    </row>
    <row r="1772" spans="1:10" ht="12.75" customHeight="1" x14ac:dyDescent="0.3">
      <c r="A1772" s="397" t="s">
        <v>331</v>
      </c>
      <c r="B1772" s="423">
        <v>2</v>
      </c>
      <c r="C1772" s="397" t="s">
        <v>332</v>
      </c>
      <c r="D1772" s="397" t="s">
        <v>7024</v>
      </c>
      <c r="E1772" s="56" t="s">
        <v>7025</v>
      </c>
      <c r="F1772" s="56" t="s">
        <v>900</v>
      </c>
      <c r="G1772" s="56">
        <v>48</v>
      </c>
      <c r="H1772" s="56">
        <v>0</v>
      </c>
      <c r="I1772" s="56" t="s">
        <v>6476</v>
      </c>
      <c r="J1772" s="56" t="s">
        <v>38</v>
      </c>
    </row>
    <row r="1773" spans="1:10" ht="12.75" customHeight="1" x14ac:dyDescent="0.3">
      <c r="A1773" s="397" t="s">
        <v>331</v>
      </c>
      <c r="B1773" s="423">
        <v>3</v>
      </c>
      <c r="C1773" s="397" t="s">
        <v>332</v>
      </c>
      <c r="D1773" s="397" t="s">
        <v>7026</v>
      </c>
      <c r="E1773" s="56" t="s">
        <v>7027</v>
      </c>
      <c r="F1773" s="56" t="s">
        <v>900</v>
      </c>
      <c r="G1773" s="56">
        <v>51.5</v>
      </c>
      <c r="H1773" s="56">
        <v>0</v>
      </c>
      <c r="I1773" s="56" t="s">
        <v>6476</v>
      </c>
      <c r="J1773" s="56" t="s">
        <v>38</v>
      </c>
    </row>
    <row r="1774" spans="1:10" ht="12.75" customHeight="1" x14ac:dyDescent="0.3">
      <c r="A1774" s="397" t="s">
        <v>331</v>
      </c>
      <c r="B1774" s="423">
        <v>4</v>
      </c>
      <c r="C1774" s="397" t="s">
        <v>332</v>
      </c>
      <c r="D1774" s="397" t="s">
        <v>7028</v>
      </c>
      <c r="E1774" s="56" t="s">
        <v>7029</v>
      </c>
      <c r="F1774" s="56" t="s">
        <v>900</v>
      </c>
      <c r="G1774" s="56">
        <v>51.5</v>
      </c>
      <c r="H1774" s="56">
        <v>0</v>
      </c>
      <c r="I1774" s="56" t="s">
        <v>6476</v>
      </c>
      <c r="J1774" s="56" t="s">
        <v>38</v>
      </c>
    </row>
    <row r="1775" spans="1:10" ht="12.75" customHeight="1" x14ac:dyDescent="0.3">
      <c r="A1775" s="397" t="s">
        <v>331</v>
      </c>
      <c r="B1775" s="423">
        <v>5</v>
      </c>
      <c r="C1775" s="397" t="s">
        <v>332</v>
      </c>
      <c r="D1775" s="397" t="s">
        <v>7030</v>
      </c>
      <c r="E1775" s="56" t="s">
        <v>7031</v>
      </c>
      <c r="F1775" s="56" t="s">
        <v>900</v>
      </c>
      <c r="G1775" s="56">
        <v>32.5</v>
      </c>
      <c r="H1775" s="56">
        <v>0</v>
      </c>
      <c r="I1775" s="56" t="s">
        <v>810</v>
      </c>
      <c r="J1775" s="56" t="s">
        <v>39</v>
      </c>
    </row>
    <row r="1776" spans="1:10" ht="12.75" customHeight="1" x14ac:dyDescent="0.3">
      <c r="A1776" s="397" t="s">
        <v>331</v>
      </c>
      <c r="B1776" s="423">
        <v>6</v>
      </c>
      <c r="C1776" s="397" t="s">
        <v>332</v>
      </c>
      <c r="D1776" s="397" t="s">
        <v>7032</v>
      </c>
      <c r="E1776" s="56" t="s">
        <v>7033</v>
      </c>
      <c r="F1776" s="56" t="s">
        <v>900</v>
      </c>
      <c r="G1776" s="56">
        <v>35</v>
      </c>
      <c r="H1776" s="56">
        <v>0</v>
      </c>
      <c r="I1776" s="56" t="s">
        <v>810</v>
      </c>
      <c r="J1776" s="56" t="s">
        <v>39</v>
      </c>
    </row>
    <row r="1777" spans="1:10" ht="12.75" customHeight="1" x14ac:dyDescent="0.3">
      <c r="A1777" s="397" t="s">
        <v>331</v>
      </c>
      <c r="B1777" s="423">
        <v>7</v>
      </c>
      <c r="C1777" s="397" t="s">
        <v>332</v>
      </c>
      <c r="D1777" s="397" t="s">
        <v>7034</v>
      </c>
      <c r="E1777" s="56" t="s">
        <v>7035</v>
      </c>
      <c r="F1777" s="56" t="s">
        <v>900</v>
      </c>
      <c r="G1777" s="56">
        <v>47</v>
      </c>
      <c r="H1777" s="56">
        <v>0</v>
      </c>
      <c r="I1777" s="56" t="s">
        <v>810</v>
      </c>
      <c r="J1777" s="56" t="s">
        <v>39</v>
      </c>
    </row>
    <row r="1778" spans="1:10" ht="12.75" customHeight="1" x14ac:dyDescent="0.3">
      <c r="A1778" s="397" t="s">
        <v>331</v>
      </c>
      <c r="B1778" s="423">
        <v>8</v>
      </c>
      <c r="C1778" s="397" t="s">
        <v>332</v>
      </c>
      <c r="D1778" s="397" t="s">
        <v>7036</v>
      </c>
      <c r="E1778" s="56" t="s">
        <v>7037</v>
      </c>
      <c r="F1778" s="56" t="s">
        <v>900</v>
      </c>
      <c r="G1778" s="56">
        <v>24</v>
      </c>
      <c r="H1778" s="56">
        <v>0</v>
      </c>
      <c r="I1778" s="56" t="s">
        <v>810</v>
      </c>
      <c r="J1778" s="56" t="s">
        <v>39</v>
      </c>
    </row>
    <row r="1779" spans="1:10" ht="12.75" customHeight="1" x14ac:dyDescent="0.3">
      <c r="A1779" s="397" t="s">
        <v>371</v>
      </c>
      <c r="B1779" s="423">
        <v>1</v>
      </c>
      <c r="C1779" s="397" t="s">
        <v>372</v>
      </c>
      <c r="D1779" s="397" t="s">
        <v>5604</v>
      </c>
      <c r="E1779" s="56" t="s">
        <v>2784</v>
      </c>
      <c r="F1779" s="56" t="s">
        <v>900</v>
      </c>
      <c r="G1779" s="56">
        <v>27.5</v>
      </c>
      <c r="H1779" s="56">
        <v>0</v>
      </c>
      <c r="I1779" s="56" t="s">
        <v>6476</v>
      </c>
      <c r="J1779" s="56" t="s">
        <v>38</v>
      </c>
    </row>
    <row r="1780" spans="1:10" ht="12.75" customHeight="1" x14ac:dyDescent="0.3">
      <c r="A1780" s="397" t="s">
        <v>371</v>
      </c>
      <c r="B1780" s="423">
        <v>2</v>
      </c>
      <c r="C1780" s="397" t="s">
        <v>372</v>
      </c>
      <c r="D1780" s="397" t="s">
        <v>5605</v>
      </c>
      <c r="E1780" s="56" t="s">
        <v>2783</v>
      </c>
      <c r="F1780" s="56" t="s">
        <v>900</v>
      </c>
      <c r="G1780" s="56">
        <v>30.5</v>
      </c>
      <c r="H1780" s="56">
        <v>0</v>
      </c>
      <c r="I1780" s="56" t="s">
        <v>6476</v>
      </c>
      <c r="J1780" s="56" t="s">
        <v>38</v>
      </c>
    </row>
    <row r="1781" spans="1:10" ht="12.75" customHeight="1" x14ac:dyDescent="0.3">
      <c r="A1781" s="397" t="s">
        <v>371</v>
      </c>
      <c r="B1781" s="423">
        <v>3</v>
      </c>
      <c r="C1781" s="397" t="s">
        <v>372</v>
      </c>
      <c r="D1781" s="397" t="s">
        <v>5606</v>
      </c>
      <c r="E1781" s="56" t="s">
        <v>2786</v>
      </c>
      <c r="F1781" s="56" t="s">
        <v>900</v>
      </c>
      <c r="G1781" s="56">
        <v>29</v>
      </c>
      <c r="H1781" s="56">
        <v>0</v>
      </c>
      <c r="I1781" s="56" t="s">
        <v>6476</v>
      </c>
      <c r="J1781" s="56" t="s">
        <v>38</v>
      </c>
    </row>
    <row r="1782" spans="1:10" ht="12.75" customHeight="1" x14ac:dyDescent="0.3">
      <c r="A1782" s="397" t="s">
        <v>371</v>
      </c>
      <c r="B1782" s="423">
        <v>4</v>
      </c>
      <c r="C1782" s="397" t="s">
        <v>372</v>
      </c>
      <c r="D1782" s="397" t="s">
        <v>5607</v>
      </c>
      <c r="E1782" s="56" t="s">
        <v>2787</v>
      </c>
      <c r="F1782" s="56" t="s">
        <v>900</v>
      </c>
      <c r="G1782" s="56">
        <v>29</v>
      </c>
      <c r="H1782" s="56">
        <v>0</v>
      </c>
      <c r="I1782" s="56" t="s">
        <v>6476</v>
      </c>
      <c r="J1782" s="56" t="s">
        <v>38</v>
      </c>
    </row>
    <row r="1783" spans="1:10" ht="12.75" customHeight="1" x14ac:dyDescent="0.3">
      <c r="A1783" s="397" t="s">
        <v>371</v>
      </c>
      <c r="B1783" s="423">
        <v>5</v>
      </c>
      <c r="C1783" s="397" t="s">
        <v>372</v>
      </c>
      <c r="D1783" s="397" t="s">
        <v>5608</v>
      </c>
      <c r="E1783" s="56" t="s">
        <v>2788</v>
      </c>
      <c r="F1783" s="56" t="s">
        <v>900</v>
      </c>
      <c r="G1783" s="56">
        <v>42.5</v>
      </c>
      <c r="H1783" s="56">
        <v>0</v>
      </c>
      <c r="I1783" s="56" t="s">
        <v>6476</v>
      </c>
      <c r="J1783" s="56" t="s">
        <v>38</v>
      </c>
    </row>
    <row r="1784" spans="1:10" ht="12.75" customHeight="1" x14ac:dyDescent="0.3">
      <c r="A1784" s="397" t="s">
        <v>371</v>
      </c>
      <c r="B1784" s="423">
        <v>6</v>
      </c>
      <c r="C1784" s="397" t="s">
        <v>372</v>
      </c>
      <c r="D1784" s="397" t="s">
        <v>5609</v>
      </c>
      <c r="E1784" s="56" t="s">
        <v>2790</v>
      </c>
      <c r="F1784" s="56" t="s">
        <v>900</v>
      </c>
      <c r="G1784" s="56">
        <v>33.5</v>
      </c>
      <c r="H1784" s="56">
        <v>0</v>
      </c>
      <c r="I1784" s="56" t="s">
        <v>6476</v>
      </c>
      <c r="J1784" s="56" t="s">
        <v>38</v>
      </c>
    </row>
    <row r="1785" spans="1:10" ht="12.75" customHeight="1" x14ac:dyDescent="0.3">
      <c r="A1785" s="397" t="s">
        <v>371</v>
      </c>
      <c r="B1785" s="423">
        <v>7</v>
      </c>
      <c r="C1785" s="397" t="s">
        <v>372</v>
      </c>
      <c r="D1785" s="397" t="s">
        <v>5610</v>
      </c>
      <c r="E1785" s="56" t="s">
        <v>2791</v>
      </c>
      <c r="F1785" s="56" t="s">
        <v>900</v>
      </c>
      <c r="G1785" s="56">
        <v>27.5</v>
      </c>
      <c r="H1785" s="56">
        <v>0</v>
      </c>
      <c r="I1785" s="56" t="s">
        <v>6476</v>
      </c>
      <c r="J1785" s="56" t="s">
        <v>38</v>
      </c>
    </row>
    <row r="1786" spans="1:10" ht="12.75" customHeight="1" x14ac:dyDescent="0.3">
      <c r="A1786" s="397" t="s">
        <v>371</v>
      </c>
      <c r="B1786" s="423">
        <v>8</v>
      </c>
      <c r="C1786" s="397" t="s">
        <v>372</v>
      </c>
      <c r="D1786" s="397" t="s">
        <v>5611</v>
      </c>
      <c r="E1786" s="56" t="s">
        <v>7038</v>
      </c>
      <c r="F1786" s="56" t="s">
        <v>900</v>
      </c>
      <c r="G1786" s="56">
        <v>45</v>
      </c>
      <c r="H1786" s="56">
        <v>0</v>
      </c>
      <c r="I1786" s="56" t="s">
        <v>6476</v>
      </c>
      <c r="J1786" s="56" t="s">
        <v>38</v>
      </c>
    </row>
    <row r="1787" spans="1:10" ht="12.75" customHeight="1" x14ac:dyDescent="0.3">
      <c r="A1787" s="397" t="s">
        <v>371</v>
      </c>
      <c r="B1787" s="423">
        <v>9</v>
      </c>
      <c r="C1787" s="397" t="s">
        <v>372</v>
      </c>
      <c r="D1787" s="397" t="s">
        <v>5612</v>
      </c>
      <c r="E1787" s="56" t="s">
        <v>2792</v>
      </c>
      <c r="F1787" s="56" t="s">
        <v>900</v>
      </c>
      <c r="G1787" s="56">
        <v>17</v>
      </c>
      <c r="H1787" s="56">
        <v>0</v>
      </c>
      <c r="I1787" s="56" t="s">
        <v>6476</v>
      </c>
      <c r="J1787" s="56" t="s">
        <v>38</v>
      </c>
    </row>
    <row r="1788" spans="1:10" ht="12.75" customHeight="1" x14ac:dyDescent="0.3">
      <c r="A1788" s="397" t="s">
        <v>371</v>
      </c>
      <c r="B1788" s="423">
        <v>10</v>
      </c>
      <c r="C1788" s="397" t="s">
        <v>372</v>
      </c>
      <c r="D1788" s="397" t="s">
        <v>5613</v>
      </c>
      <c r="E1788" s="56" t="s">
        <v>2793</v>
      </c>
      <c r="F1788" s="56" t="s">
        <v>900</v>
      </c>
      <c r="G1788" s="56">
        <v>35</v>
      </c>
      <c r="H1788" s="56">
        <v>0</v>
      </c>
      <c r="I1788" s="56" t="s">
        <v>6476</v>
      </c>
      <c r="J1788" s="56" t="s">
        <v>38</v>
      </c>
    </row>
    <row r="1789" spans="1:10" ht="12.75" customHeight="1" x14ac:dyDescent="0.3">
      <c r="A1789" s="397" t="s">
        <v>371</v>
      </c>
      <c r="B1789" s="423">
        <v>11</v>
      </c>
      <c r="C1789" s="397" t="s">
        <v>372</v>
      </c>
      <c r="D1789" s="397" t="s">
        <v>5614</v>
      </c>
      <c r="E1789" s="56" t="s">
        <v>2795</v>
      </c>
      <c r="F1789" s="56" t="s">
        <v>900</v>
      </c>
      <c r="G1789" s="56">
        <v>15</v>
      </c>
      <c r="H1789" s="56">
        <v>0</v>
      </c>
      <c r="I1789" s="56" t="s">
        <v>6476</v>
      </c>
      <c r="J1789" s="56" t="s">
        <v>38</v>
      </c>
    </row>
    <row r="1790" spans="1:10" ht="12.75" customHeight="1" x14ac:dyDescent="0.3">
      <c r="A1790" s="397" t="s">
        <v>371</v>
      </c>
      <c r="B1790" s="423">
        <v>12</v>
      </c>
      <c r="C1790" s="397" t="s">
        <v>372</v>
      </c>
      <c r="D1790" s="397" t="s">
        <v>5615</v>
      </c>
      <c r="E1790" s="56" t="s">
        <v>7039</v>
      </c>
      <c r="F1790" s="56" t="s">
        <v>900</v>
      </c>
      <c r="G1790" s="56">
        <v>52.5</v>
      </c>
      <c r="H1790" s="56">
        <v>0</v>
      </c>
      <c r="I1790" s="56" t="s">
        <v>6476</v>
      </c>
      <c r="J1790" s="56" t="s">
        <v>38</v>
      </c>
    </row>
    <row r="1791" spans="1:10" ht="12.75" customHeight="1" x14ac:dyDescent="0.3">
      <c r="A1791" s="397" t="s">
        <v>371</v>
      </c>
      <c r="B1791" s="423">
        <v>13</v>
      </c>
      <c r="C1791" s="397" t="s">
        <v>372</v>
      </c>
      <c r="D1791" s="397" t="s">
        <v>5616</v>
      </c>
      <c r="E1791" s="56" t="s">
        <v>2796</v>
      </c>
      <c r="F1791" s="56" t="s">
        <v>900</v>
      </c>
      <c r="G1791" s="56">
        <v>29</v>
      </c>
      <c r="H1791" s="56">
        <v>0</v>
      </c>
      <c r="I1791" s="56" t="s">
        <v>6476</v>
      </c>
      <c r="J1791" s="56" t="s">
        <v>38</v>
      </c>
    </row>
    <row r="1792" spans="1:10" ht="12.75" customHeight="1" x14ac:dyDescent="0.3">
      <c r="A1792" s="397" t="s">
        <v>371</v>
      </c>
      <c r="B1792" s="423">
        <v>14</v>
      </c>
      <c r="C1792" s="397" t="s">
        <v>372</v>
      </c>
      <c r="D1792" s="397" t="s">
        <v>5617</v>
      </c>
      <c r="E1792" s="56" t="s">
        <v>2797</v>
      </c>
      <c r="F1792" s="56" t="s">
        <v>900</v>
      </c>
      <c r="G1792" s="56">
        <v>15</v>
      </c>
      <c r="H1792" s="56">
        <v>0</v>
      </c>
      <c r="I1792" s="56" t="s">
        <v>6476</v>
      </c>
      <c r="J1792" s="56" t="s">
        <v>38</v>
      </c>
    </row>
    <row r="1793" spans="1:10" ht="12.75" customHeight="1" x14ac:dyDescent="0.3">
      <c r="A1793" s="397" t="s">
        <v>371</v>
      </c>
      <c r="B1793" s="423">
        <v>15</v>
      </c>
      <c r="C1793" s="397" t="s">
        <v>372</v>
      </c>
      <c r="D1793" s="397" t="s">
        <v>5618</v>
      </c>
      <c r="E1793" s="56" t="s">
        <v>2785</v>
      </c>
      <c r="F1793" s="56" t="s">
        <v>900</v>
      </c>
      <c r="G1793" s="56">
        <v>0</v>
      </c>
      <c r="H1793" s="56">
        <v>0</v>
      </c>
      <c r="I1793" s="56" t="s">
        <v>810</v>
      </c>
      <c r="J1793" s="56" t="s">
        <v>38</v>
      </c>
    </row>
    <row r="1794" spans="1:10" ht="12.75" customHeight="1" x14ac:dyDescent="0.3">
      <c r="A1794" s="397" t="s">
        <v>323</v>
      </c>
      <c r="B1794" s="423">
        <v>1</v>
      </c>
      <c r="C1794" s="397" t="s">
        <v>324</v>
      </c>
      <c r="D1794" s="397" t="s">
        <v>5378</v>
      </c>
      <c r="E1794" s="56" t="s">
        <v>2580</v>
      </c>
      <c r="F1794" s="56" t="s">
        <v>900</v>
      </c>
      <c r="G1794" s="56">
        <v>8</v>
      </c>
      <c r="H1794" s="56">
        <v>0</v>
      </c>
      <c r="I1794" s="56" t="s">
        <v>810</v>
      </c>
      <c r="J1794" s="56" t="s">
        <v>38</v>
      </c>
    </row>
    <row r="1795" spans="1:10" ht="12.75" customHeight="1" x14ac:dyDescent="0.3">
      <c r="A1795" s="397" t="s">
        <v>323</v>
      </c>
      <c r="B1795" s="423">
        <v>2</v>
      </c>
      <c r="C1795" s="397" t="s">
        <v>324</v>
      </c>
      <c r="D1795" s="397" t="s">
        <v>5379</v>
      </c>
      <c r="E1795" s="56" t="s">
        <v>2581</v>
      </c>
      <c r="F1795" s="56" t="s">
        <v>900</v>
      </c>
      <c r="G1795" s="56">
        <v>52</v>
      </c>
      <c r="H1795" s="56">
        <v>0</v>
      </c>
      <c r="I1795" s="56" t="s">
        <v>811</v>
      </c>
      <c r="J1795" s="56" t="s">
        <v>38</v>
      </c>
    </row>
    <row r="1796" spans="1:10" ht="12.75" customHeight="1" x14ac:dyDescent="0.3">
      <c r="A1796" s="397" t="s">
        <v>323</v>
      </c>
      <c r="B1796" s="423">
        <v>3</v>
      </c>
      <c r="C1796" s="397" t="s">
        <v>324</v>
      </c>
      <c r="D1796" s="397" t="s">
        <v>5380</v>
      </c>
      <c r="E1796" s="56" t="s">
        <v>2582</v>
      </c>
      <c r="F1796" s="56" t="s">
        <v>900</v>
      </c>
      <c r="G1796" s="56">
        <v>26</v>
      </c>
      <c r="H1796" s="56">
        <v>0</v>
      </c>
      <c r="I1796" s="56" t="s">
        <v>811</v>
      </c>
      <c r="J1796" s="56" t="s">
        <v>38</v>
      </c>
    </row>
    <row r="1797" spans="1:10" ht="12.75" customHeight="1" x14ac:dyDescent="0.3">
      <c r="A1797" s="397" t="s">
        <v>323</v>
      </c>
      <c r="B1797" s="423">
        <v>4</v>
      </c>
      <c r="C1797" s="397" t="s">
        <v>324</v>
      </c>
      <c r="D1797" s="397" t="s">
        <v>5381</v>
      </c>
      <c r="E1797" s="56" t="s">
        <v>2583</v>
      </c>
      <c r="F1797" s="56" t="s">
        <v>900</v>
      </c>
      <c r="G1797" s="56">
        <v>9.5</v>
      </c>
      <c r="H1797" s="56">
        <v>0</v>
      </c>
      <c r="I1797" s="56" t="s">
        <v>811</v>
      </c>
      <c r="J1797" s="56" t="s">
        <v>38</v>
      </c>
    </row>
    <row r="1798" spans="1:10" ht="12.75" customHeight="1" x14ac:dyDescent="0.3">
      <c r="A1798" s="397" t="s">
        <v>323</v>
      </c>
      <c r="B1798" s="423">
        <v>5</v>
      </c>
      <c r="C1798" s="397" t="s">
        <v>324</v>
      </c>
      <c r="D1798" s="397" t="s">
        <v>5382</v>
      </c>
      <c r="E1798" s="56" t="s">
        <v>2584</v>
      </c>
      <c r="F1798" s="56" t="s">
        <v>900</v>
      </c>
      <c r="G1798" s="56">
        <v>53</v>
      </c>
      <c r="H1798" s="56">
        <v>0</v>
      </c>
      <c r="I1798" s="56" t="s">
        <v>811</v>
      </c>
      <c r="J1798" s="56" t="s">
        <v>38</v>
      </c>
    </row>
    <row r="1799" spans="1:10" ht="12.75" customHeight="1" x14ac:dyDescent="0.3">
      <c r="A1799" s="397" t="s">
        <v>323</v>
      </c>
      <c r="B1799" s="423">
        <v>6</v>
      </c>
      <c r="C1799" s="397" t="s">
        <v>324</v>
      </c>
      <c r="D1799" s="397" t="s">
        <v>5383</v>
      </c>
      <c r="E1799" s="56" t="s">
        <v>2585</v>
      </c>
      <c r="F1799" s="56" t="s">
        <v>900</v>
      </c>
      <c r="G1799" s="56">
        <v>10.5</v>
      </c>
      <c r="H1799" s="56">
        <v>0</v>
      </c>
      <c r="I1799" s="56" t="s">
        <v>811</v>
      </c>
      <c r="J1799" s="56" t="s">
        <v>38</v>
      </c>
    </row>
    <row r="1800" spans="1:10" ht="12.75" customHeight="1" x14ac:dyDescent="0.3">
      <c r="A1800" s="397" t="s">
        <v>323</v>
      </c>
      <c r="B1800" s="423">
        <v>7</v>
      </c>
      <c r="C1800" s="397" t="s">
        <v>324</v>
      </c>
      <c r="D1800" s="397" t="s">
        <v>5384</v>
      </c>
      <c r="E1800" s="56" t="s">
        <v>2586</v>
      </c>
      <c r="F1800" s="56" t="s">
        <v>900</v>
      </c>
      <c r="G1800" s="56">
        <v>44</v>
      </c>
      <c r="H1800" s="56">
        <v>0</v>
      </c>
      <c r="I1800" s="56" t="s">
        <v>811</v>
      </c>
      <c r="J1800" s="56" t="s">
        <v>38</v>
      </c>
    </row>
    <row r="1801" spans="1:10" ht="12.75" customHeight="1" x14ac:dyDescent="0.3">
      <c r="A1801" s="397" t="s">
        <v>323</v>
      </c>
      <c r="B1801" s="423">
        <v>8</v>
      </c>
      <c r="C1801" s="397" t="s">
        <v>324</v>
      </c>
      <c r="D1801" s="397" t="s">
        <v>5385</v>
      </c>
      <c r="E1801" s="56" t="s">
        <v>2587</v>
      </c>
      <c r="F1801" s="56" t="s">
        <v>900</v>
      </c>
      <c r="G1801" s="56">
        <v>28</v>
      </c>
      <c r="H1801" s="56">
        <v>0</v>
      </c>
      <c r="I1801" s="56" t="s">
        <v>811</v>
      </c>
      <c r="J1801" s="56" t="s">
        <v>38</v>
      </c>
    </row>
    <row r="1802" spans="1:10" ht="12.75" customHeight="1" x14ac:dyDescent="0.3">
      <c r="A1802" s="397" t="s">
        <v>323</v>
      </c>
      <c r="B1802" s="423">
        <v>9</v>
      </c>
      <c r="C1802" s="397" t="s">
        <v>324</v>
      </c>
      <c r="D1802" s="397" t="s">
        <v>5386</v>
      </c>
      <c r="E1802" s="56" t="s">
        <v>2588</v>
      </c>
      <c r="F1802" s="56" t="s">
        <v>900</v>
      </c>
      <c r="G1802" s="56">
        <v>14.5</v>
      </c>
      <c r="H1802" s="56">
        <v>0</v>
      </c>
      <c r="I1802" s="56" t="s">
        <v>811</v>
      </c>
      <c r="J1802" s="56" t="s">
        <v>38</v>
      </c>
    </row>
    <row r="1803" spans="1:10" ht="12.75" customHeight="1" x14ac:dyDescent="0.3">
      <c r="A1803" s="397" t="s">
        <v>323</v>
      </c>
      <c r="B1803" s="423">
        <v>10</v>
      </c>
      <c r="C1803" s="397" t="s">
        <v>324</v>
      </c>
      <c r="D1803" s="397" t="s">
        <v>5387</v>
      </c>
      <c r="E1803" s="56" t="s">
        <v>2589</v>
      </c>
      <c r="F1803" s="56" t="s">
        <v>900</v>
      </c>
      <c r="G1803" s="56">
        <v>24</v>
      </c>
      <c r="H1803" s="56">
        <v>0</v>
      </c>
      <c r="I1803" s="56" t="s">
        <v>811</v>
      </c>
      <c r="J1803" s="56" t="s">
        <v>38</v>
      </c>
    </row>
    <row r="1804" spans="1:10" ht="12.75" customHeight="1" x14ac:dyDescent="0.3">
      <c r="A1804" s="397" t="s">
        <v>323</v>
      </c>
      <c r="B1804" s="423">
        <v>11</v>
      </c>
      <c r="C1804" s="397" t="s">
        <v>324</v>
      </c>
      <c r="D1804" s="397" t="s">
        <v>5388</v>
      </c>
      <c r="E1804" s="56" t="s">
        <v>2590</v>
      </c>
      <c r="F1804" s="56" t="s">
        <v>900</v>
      </c>
      <c r="G1804" s="56">
        <v>22</v>
      </c>
      <c r="H1804" s="56">
        <v>0</v>
      </c>
      <c r="I1804" s="56" t="s">
        <v>811</v>
      </c>
      <c r="J1804" s="56" t="s">
        <v>38</v>
      </c>
    </row>
    <row r="1805" spans="1:10" ht="12.75" customHeight="1" x14ac:dyDescent="0.3">
      <c r="A1805" s="397" t="s">
        <v>323</v>
      </c>
      <c r="B1805" s="423">
        <v>12</v>
      </c>
      <c r="C1805" s="397" t="s">
        <v>324</v>
      </c>
      <c r="D1805" s="397" t="s">
        <v>5389</v>
      </c>
      <c r="E1805" s="56" t="s">
        <v>2591</v>
      </c>
      <c r="F1805" s="56" t="s">
        <v>900</v>
      </c>
      <c r="G1805" s="56">
        <v>31</v>
      </c>
      <c r="H1805" s="56">
        <v>0</v>
      </c>
      <c r="I1805" s="56" t="s">
        <v>811</v>
      </c>
      <c r="J1805" s="56" t="s">
        <v>38</v>
      </c>
    </row>
    <row r="1806" spans="1:10" ht="12.75" customHeight="1" x14ac:dyDescent="0.3">
      <c r="A1806" s="397" t="s">
        <v>323</v>
      </c>
      <c r="B1806" s="423">
        <v>13</v>
      </c>
      <c r="C1806" s="397" t="s">
        <v>324</v>
      </c>
      <c r="D1806" s="397" t="s">
        <v>5390</v>
      </c>
      <c r="E1806" s="56" t="s">
        <v>2592</v>
      </c>
      <c r="F1806" s="56" t="s">
        <v>900</v>
      </c>
      <c r="G1806" s="56">
        <v>15</v>
      </c>
      <c r="H1806" s="56">
        <v>0</v>
      </c>
      <c r="I1806" s="56" t="s">
        <v>811</v>
      </c>
      <c r="J1806" s="56" t="s">
        <v>38</v>
      </c>
    </row>
    <row r="1807" spans="1:10" ht="12.75" customHeight="1" x14ac:dyDescent="0.3">
      <c r="A1807" s="397" t="s">
        <v>323</v>
      </c>
      <c r="B1807" s="423">
        <v>14</v>
      </c>
      <c r="C1807" s="397" t="s">
        <v>324</v>
      </c>
      <c r="D1807" s="397" t="s">
        <v>5391</v>
      </c>
      <c r="E1807" s="56" t="s">
        <v>2593</v>
      </c>
      <c r="F1807" s="56" t="s">
        <v>900</v>
      </c>
      <c r="G1807" s="56">
        <v>15</v>
      </c>
      <c r="H1807" s="56">
        <v>0</v>
      </c>
      <c r="I1807" s="56" t="s">
        <v>811</v>
      </c>
      <c r="J1807" s="56" t="s">
        <v>38</v>
      </c>
    </row>
    <row r="1808" spans="1:10" ht="12.75" customHeight="1" x14ac:dyDescent="0.3">
      <c r="A1808" s="397" t="s">
        <v>323</v>
      </c>
      <c r="B1808" s="423">
        <v>15</v>
      </c>
      <c r="C1808" s="397" t="s">
        <v>324</v>
      </c>
      <c r="D1808" s="397" t="s">
        <v>5392</v>
      </c>
      <c r="E1808" s="56" t="s">
        <v>2594</v>
      </c>
      <c r="F1808" s="56" t="s">
        <v>900</v>
      </c>
      <c r="G1808" s="56">
        <v>9.5</v>
      </c>
      <c r="H1808" s="56">
        <v>0</v>
      </c>
      <c r="I1808" s="56" t="s">
        <v>811</v>
      </c>
      <c r="J1808" s="56" t="s">
        <v>38</v>
      </c>
    </row>
    <row r="1809" spans="1:10" ht="12.75" customHeight="1" x14ac:dyDescent="0.3">
      <c r="A1809" s="397" t="s">
        <v>323</v>
      </c>
      <c r="B1809" s="423">
        <v>16</v>
      </c>
      <c r="C1809" s="397" t="s">
        <v>324</v>
      </c>
      <c r="D1809" s="397" t="s">
        <v>5393</v>
      </c>
      <c r="E1809" s="56" t="s">
        <v>2595</v>
      </c>
      <c r="F1809" s="56" t="s">
        <v>900</v>
      </c>
      <c r="G1809" s="56">
        <v>19.5</v>
      </c>
      <c r="H1809" s="56">
        <v>0</v>
      </c>
      <c r="I1809" s="56" t="s">
        <v>810</v>
      </c>
      <c r="J1809" s="56" t="s">
        <v>38</v>
      </c>
    </row>
    <row r="1810" spans="1:10" ht="12.75" customHeight="1" x14ac:dyDescent="0.3">
      <c r="A1810" s="397" t="s">
        <v>323</v>
      </c>
      <c r="B1810" s="423">
        <v>17</v>
      </c>
      <c r="C1810" s="397" t="s">
        <v>324</v>
      </c>
      <c r="D1810" s="397" t="s">
        <v>5394</v>
      </c>
      <c r="E1810" s="56" t="s">
        <v>2596</v>
      </c>
      <c r="F1810" s="56" t="s">
        <v>900</v>
      </c>
      <c r="G1810" s="56">
        <v>44</v>
      </c>
      <c r="H1810" s="56">
        <v>0</v>
      </c>
      <c r="I1810" s="56" t="s">
        <v>811</v>
      </c>
      <c r="J1810" s="56" t="s">
        <v>38</v>
      </c>
    </row>
    <row r="1811" spans="1:10" ht="12.75" customHeight="1" x14ac:dyDescent="0.3">
      <c r="A1811" s="397" t="s">
        <v>323</v>
      </c>
      <c r="B1811" s="423">
        <v>18</v>
      </c>
      <c r="C1811" s="397" t="s">
        <v>324</v>
      </c>
      <c r="D1811" s="397" t="s">
        <v>5395</v>
      </c>
      <c r="E1811" s="56" t="s">
        <v>2597</v>
      </c>
      <c r="F1811" s="56" t="s">
        <v>900</v>
      </c>
      <c r="G1811" s="56">
        <v>42.5</v>
      </c>
      <c r="H1811" s="56">
        <v>0</v>
      </c>
      <c r="I1811" s="56" t="s">
        <v>811</v>
      </c>
      <c r="J1811" s="56" t="s">
        <v>38</v>
      </c>
    </row>
    <row r="1812" spans="1:10" ht="12.75" customHeight="1" x14ac:dyDescent="0.3">
      <c r="A1812" s="397" t="s">
        <v>323</v>
      </c>
      <c r="B1812" s="423">
        <v>19</v>
      </c>
      <c r="C1812" s="397" t="s">
        <v>324</v>
      </c>
      <c r="D1812" s="397" t="s">
        <v>5396</v>
      </c>
      <c r="E1812" s="56" t="s">
        <v>2598</v>
      </c>
      <c r="F1812" s="56" t="s">
        <v>900</v>
      </c>
      <c r="G1812" s="56">
        <v>27</v>
      </c>
      <c r="H1812" s="56">
        <v>0</v>
      </c>
      <c r="I1812" s="56" t="s">
        <v>811</v>
      </c>
      <c r="J1812" s="56" t="s">
        <v>38</v>
      </c>
    </row>
    <row r="1813" spans="1:10" ht="12.75" customHeight="1" x14ac:dyDescent="0.3">
      <c r="A1813" s="397" t="s">
        <v>323</v>
      </c>
      <c r="B1813" s="423">
        <v>20</v>
      </c>
      <c r="C1813" s="397" t="s">
        <v>324</v>
      </c>
      <c r="D1813" s="397" t="s">
        <v>5397</v>
      </c>
      <c r="E1813" s="56" t="s">
        <v>2599</v>
      </c>
      <c r="F1813" s="56" t="s">
        <v>900</v>
      </c>
      <c r="G1813" s="56">
        <v>31</v>
      </c>
      <c r="H1813" s="56">
        <v>0</v>
      </c>
      <c r="I1813" s="56" t="s">
        <v>811</v>
      </c>
      <c r="J1813" s="56" t="s">
        <v>38</v>
      </c>
    </row>
    <row r="1814" spans="1:10" ht="12.75" customHeight="1" x14ac:dyDescent="0.3">
      <c r="A1814" s="397" t="s">
        <v>323</v>
      </c>
      <c r="B1814" s="423">
        <v>21</v>
      </c>
      <c r="C1814" s="397" t="s">
        <v>324</v>
      </c>
      <c r="D1814" s="397" t="s">
        <v>5398</v>
      </c>
      <c r="E1814" s="56" t="s">
        <v>2600</v>
      </c>
      <c r="F1814" s="56" t="s">
        <v>900</v>
      </c>
      <c r="G1814" s="56">
        <v>8.5</v>
      </c>
      <c r="H1814" s="56">
        <v>0</v>
      </c>
      <c r="I1814" s="56" t="s">
        <v>811</v>
      </c>
      <c r="J1814" s="56" t="s">
        <v>38</v>
      </c>
    </row>
    <row r="1815" spans="1:10" ht="12.75" customHeight="1" x14ac:dyDescent="0.3">
      <c r="A1815" s="397" t="s">
        <v>323</v>
      </c>
      <c r="B1815" s="423">
        <v>22</v>
      </c>
      <c r="C1815" s="397" t="s">
        <v>324</v>
      </c>
      <c r="D1815" s="397" t="s">
        <v>5399</v>
      </c>
      <c r="E1815" s="56" t="s">
        <v>2601</v>
      </c>
      <c r="F1815" s="56" t="s">
        <v>900</v>
      </c>
      <c r="G1815" s="56">
        <v>23.5</v>
      </c>
      <c r="H1815" s="56">
        <v>0</v>
      </c>
      <c r="I1815" s="56" t="s">
        <v>811</v>
      </c>
      <c r="J1815" s="56" t="s">
        <v>38</v>
      </c>
    </row>
    <row r="1816" spans="1:10" ht="12.75" customHeight="1" x14ac:dyDescent="0.3">
      <c r="A1816" s="397" t="s">
        <v>323</v>
      </c>
      <c r="B1816" s="423">
        <v>23</v>
      </c>
      <c r="C1816" s="397" t="s">
        <v>324</v>
      </c>
      <c r="D1816" s="397" t="s">
        <v>5400</v>
      </c>
      <c r="E1816" s="56" t="s">
        <v>2602</v>
      </c>
      <c r="F1816" s="56" t="s">
        <v>900</v>
      </c>
      <c r="G1816" s="56">
        <v>15</v>
      </c>
      <c r="H1816" s="56">
        <v>0</v>
      </c>
      <c r="I1816" s="56" t="s">
        <v>811</v>
      </c>
      <c r="J1816" s="56" t="s">
        <v>38</v>
      </c>
    </row>
    <row r="1817" spans="1:10" ht="12.75" customHeight="1" x14ac:dyDescent="0.3">
      <c r="A1817" s="397" t="s">
        <v>323</v>
      </c>
      <c r="B1817" s="423">
        <v>24</v>
      </c>
      <c r="C1817" s="397" t="s">
        <v>324</v>
      </c>
      <c r="D1817" s="397" t="s">
        <v>5401</v>
      </c>
      <c r="E1817" s="56" t="s">
        <v>2603</v>
      </c>
      <c r="F1817" s="56" t="s">
        <v>900</v>
      </c>
      <c r="G1817" s="56">
        <v>22</v>
      </c>
      <c r="H1817" s="56">
        <v>0</v>
      </c>
      <c r="I1817" s="56" t="s">
        <v>811</v>
      </c>
      <c r="J1817" s="56" t="s">
        <v>38</v>
      </c>
    </row>
    <row r="1818" spans="1:10" ht="12.75" customHeight="1" x14ac:dyDescent="0.3">
      <c r="A1818" s="397" t="s">
        <v>323</v>
      </c>
      <c r="B1818" s="423">
        <v>25</v>
      </c>
      <c r="C1818" s="397" t="s">
        <v>324</v>
      </c>
      <c r="D1818" s="397" t="s">
        <v>5402</v>
      </c>
      <c r="E1818" s="56" t="s">
        <v>2604</v>
      </c>
      <c r="F1818" s="56" t="s">
        <v>900</v>
      </c>
      <c r="G1818" s="56">
        <v>10.5</v>
      </c>
      <c r="H1818" s="56">
        <v>0</v>
      </c>
      <c r="I1818" s="56" t="s">
        <v>811</v>
      </c>
      <c r="J1818" s="56" t="s">
        <v>38</v>
      </c>
    </row>
    <row r="1819" spans="1:10" ht="12.75" customHeight="1" x14ac:dyDescent="0.3">
      <c r="A1819" s="397" t="s">
        <v>323</v>
      </c>
      <c r="B1819" s="423">
        <v>26</v>
      </c>
      <c r="C1819" s="397" t="s">
        <v>324</v>
      </c>
      <c r="D1819" s="397" t="s">
        <v>5403</v>
      </c>
      <c r="E1819" s="56" t="s">
        <v>2605</v>
      </c>
      <c r="F1819" s="56" t="s">
        <v>900</v>
      </c>
      <c r="G1819" s="56">
        <v>8</v>
      </c>
      <c r="H1819" s="56">
        <v>0</v>
      </c>
      <c r="I1819" s="56" t="s">
        <v>810</v>
      </c>
      <c r="J1819" s="56" t="s">
        <v>38</v>
      </c>
    </row>
    <row r="1820" spans="1:10" ht="12.75" customHeight="1" x14ac:dyDescent="0.3">
      <c r="A1820" s="397" t="s">
        <v>323</v>
      </c>
      <c r="B1820" s="423">
        <v>27</v>
      </c>
      <c r="C1820" s="397" t="s">
        <v>324</v>
      </c>
      <c r="D1820" s="397" t="s">
        <v>5404</v>
      </c>
      <c r="E1820" s="56" t="s">
        <v>2606</v>
      </c>
      <c r="F1820" s="56" t="s">
        <v>900</v>
      </c>
      <c r="G1820" s="56">
        <v>46</v>
      </c>
      <c r="H1820" s="56">
        <v>0</v>
      </c>
      <c r="I1820" s="56" t="s">
        <v>811</v>
      </c>
      <c r="J1820" s="56" t="s">
        <v>38</v>
      </c>
    </row>
    <row r="1821" spans="1:10" ht="12.75" customHeight="1" x14ac:dyDescent="0.3">
      <c r="A1821" s="397" t="s">
        <v>323</v>
      </c>
      <c r="B1821" s="423">
        <v>28</v>
      </c>
      <c r="C1821" s="397" t="s">
        <v>324</v>
      </c>
      <c r="D1821" s="397" t="s">
        <v>5405</v>
      </c>
      <c r="E1821" s="56" t="s">
        <v>2607</v>
      </c>
      <c r="F1821" s="56" t="s">
        <v>900</v>
      </c>
      <c r="G1821" s="56">
        <v>12.5</v>
      </c>
      <c r="H1821" s="56">
        <v>0</v>
      </c>
      <c r="I1821" s="56" t="s">
        <v>811</v>
      </c>
      <c r="J1821" s="56" t="s">
        <v>38</v>
      </c>
    </row>
    <row r="1822" spans="1:10" ht="12.75" customHeight="1" x14ac:dyDescent="0.3">
      <c r="A1822" s="397" t="s">
        <v>323</v>
      </c>
      <c r="B1822" s="423">
        <v>29</v>
      </c>
      <c r="C1822" s="397" t="s">
        <v>324</v>
      </c>
      <c r="D1822" s="397" t="s">
        <v>5406</v>
      </c>
      <c r="E1822" s="56" t="s">
        <v>2608</v>
      </c>
      <c r="F1822" s="56" t="s">
        <v>900</v>
      </c>
      <c r="G1822" s="56">
        <v>8</v>
      </c>
      <c r="H1822" s="56">
        <v>0</v>
      </c>
      <c r="I1822" s="56" t="s">
        <v>811</v>
      </c>
      <c r="J1822" s="56" t="s">
        <v>38</v>
      </c>
    </row>
    <row r="1823" spans="1:10" ht="12.75" customHeight="1" x14ac:dyDescent="0.3">
      <c r="A1823" s="397" t="s">
        <v>323</v>
      </c>
      <c r="B1823" s="423">
        <v>30</v>
      </c>
      <c r="C1823" s="397" t="s">
        <v>324</v>
      </c>
      <c r="D1823" s="397" t="s">
        <v>5407</v>
      </c>
      <c r="E1823" s="56" t="s">
        <v>2609</v>
      </c>
      <c r="F1823" s="56" t="s">
        <v>900</v>
      </c>
      <c r="G1823" s="56">
        <v>11</v>
      </c>
      <c r="H1823" s="56">
        <v>0</v>
      </c>
      <c r="I1823" s="56" t="s">
        <v>810</v>
      </c>
      <c r="J1823" s="56" t="s">
        <v>38</v>
      </c>
    </row>
    <row r="1824" spans="1:10" ht="12.75" customHeight="1" x14ac:dyDescent="0.3">
      <c r="A1824" s="397" t="s">
        <v>323</v>
      </c>
      <c r="B1824" s="423">
        <v>31</v>
      </c>
      <c r="C1824" s="397" t="s">
        <v>324</v>
      </c>
      <c r="D1824" s="397" t="s">
        <v>5408</v>
      </c>
      <c r="E1824" s="56" t="s">
        <v>2610</v>
      </c>
      <c r="F1824" s="56" t="s">
        <v>900</v>
      </c>
      <c r="G1824" s="56">
        <v>31</v>
      </c>
      <c r="H1824" s="56">
        <v>0</v>
      </c>
      <c r="I1824" s="56" t="s">
        <v>811</v>
      </c>
      <c r="J1824" s="56" t="s">
        <v>38</v>
      </c>
    </row>
    <row r="1825" spans="1:10" ht="12.75" customHeight="1" x14ac:dyDescent="0.3">
      <c r="A1825" s="397" t="s">
        <v>323</v>
      </c>
      <c r="B1825" s="423">
        <v>32</v>
      </c>
      <c r="C1825" s="397" t="s">
        <v>324</v>
      </c>
      <c r="D1825" s="397" t="s">
        <v>5409</v>
      </c>
      <c r="E1825" s="56" t="s">
        <v>2611</v>
      </c>
      <c r="F1825" s="56" t="s">
        <v>900</v>
      </c>
      <c r="G1825" s="56">
        <v>24</v>
      </c>
      <c r="H1825" s="56">
        <v>0</v>
      </c>
      <c r="I1825" s="56" t="s">
        <v>811</v>
      </c>
      <c r="J1825" s="56" t="s">
        <v>38</v>
      </c>
    </row>
    <row r="1826" spans="1:10" ht="12.75" customHeight="1" x14ac:dyDescent="0.3">
      <c r="A1826" s="397" t="s">
        <v>323</v>
      </c>
      <c r="B1826" s="423">
        <v>33</v>
      </c>
      <c r="C1826" s="397" t="s">
        <v>324</v>
      </c>
      <c r="D1826" s="397" t="s">
        <v>5410</v>
      </c>
      <c r="E1826" s="56" t="s">
        <v>2612</v>
      </c>
      <c r="F1826" s="56" t="s">
        <v>900</v>
      </c>
      <c r="G1826" s="56">
        <v>44</v>
      </c>
      <c r="H1826" s="56">
        <v>0</v>
      </c>
      <c r="I1826" s="56" t="s">
        <v>811</v>
      </c>
      <c r="J1826" s="56" t="s">
        <v>38</v>
      </c>
    </row>
    <row r="1827" spans="1:10" ht="12.75" customHeight="1" x14ac:dyDescent="0.3">
      <c r="A1827" s="397" t="s">
        <v>323</v>
      </c>
      <c r="B1827" s="423">
        <v>34</v>
      </c>
      <c r="C1827" s="397" t="s">
        <v>324</v>
      </c>
      <c r="D1827" s="397" t="s">
        <v>5411</v>
      </c>
      <c r="E1827" s="56" t="s">
        <v>2613</v>
      </c>
      <c r="F1827" s="56" t="s">
        <v>900</v>
      </c>
      <c r="G1827" s="56">
        <v>18.5</v>
      </c>
      <c r="H1827" s="56">
        <v>0</v>
      </c>
      <c r="I1827" s="56" t="s">
        <v>811</v>
      </c>
      <c r="J1827" s="56" t="s">
        <v>38</v>
      </c>
    </row>
    <row r="1828" spans="1:10" ht="12.75" customHeight="1" x14ac:dyDescent="0.3">
      <c r="A1828" s="397" t="s">
        <v>323</v>
      </c>
      <c r="B1828" s="423">
        <v>35</v>
      </c>
      <c r="C1828" s="397" t="s">
        <v>324</v>
      </c>
      <c r="D1828" s="397" t="s">
        <v>5412</v>
      </c>
      <c r="E1828" s="56" t="s">
        <v>2614</v>
      </c>
      <c r="F1828" s="56" t="s">
        <v>900</v>
      </c>
      <c r="G1828" s="56">
        <v>10</v>
      </c>
      <c r="H1828" s="56">
        <v>0</v>
      </c>
      <c r="I1828" s="56" t="s">
        <v>811</v>
      </c>
      <c r="J1828" s="56" t="s">
        <v>38</v>
      </c>
    </row>
    <row r="1829" spans="1:10" ht="12.75" customHeight="1" x14ac:dyDescent="0.3">
      <c r="A1829" s="397" t="s">
        <v>323</v>
      </c>
      <c r="B1829" s="423">
        <v>36</v>
      </c>
      <c r="C1829" s="397" t="s">
        <v>324</v>
      </c>
      <c r="D1829" s="397" t="s">
        <v>5413</v>
      </c>
      <c r="E1829" s="56" t="s">
        <v>2615</v>
      </c>
      <c r="F1829" s="56" t="s">
        <v>900</v>
      </c>
      <c r="G1829" s="56">
        <v>9</v>
      </c>
      <c r="H1829" s="56">
        <v>0</v>
      </c>
      <c r="I1829" s="56" t="s">
        <v>810</v>
      </c>
      <c r="J1829" s="56" t="s">
        <v>38</v>
      </c>
    </row>
    <row r="1830" spans="1:10" ht="12.75" customHeight="1" x14ac:dyDescent="0.3">
      <c r="A1830" s="397" t="s">
        <v>323</v>
      </c>
      <c r="B1830" s="423">
        <v>37</v>
      </c>
      <c r="C1830" s="397" t="s">
        <v>324</v>
      </c>
      <c r="D1830" s="397" t="s">
        <v>5414</v>
      </c>
      <c r="E1830" s="56" t="s">
        <v>2616</v>
      </c>
      <c r="F1830" s="56" t="s">
        <v>900</v>
      </c>
      <c r="G1830" s="56">
        <v>56</v>
      </c>
      <c r="H1830" s="56">
        <v>0</v>
      </c>
      <c r="I1830" s="56" t="s">
        <v>811</v>
      </c>
      <c r="J1830" s="56" t="s">
        <v>38</v>
      </c>
    </row>
    <row r="1831" spans="1:10" ht="12.75" customHeight="1" x14ac:dyDescent="0.3">
      <c r="A1831" s="397" t="s">
        <v>323</v>
      </c>
      <c r="B1831" s="423">
        <v>38</v>
      </c>
      <c r="C1831" s="397" t="s">
        <v>324</v>
      </c>
      <c r="D1831" s="397" t="s">
        <v>5415</v>
      </c>
      <c r="E1831" s="56" t="s">
        <v>2617</v>
      </c>
      <c r="F1831" s="56" t="s">
        <v>900</v>
      </c>
      <c r="G1831" s="56">
        <v>31</v>
      </c>
      <c r="H1831" s="56">
        <v>0</v>
      </c>
      <c r="I1831" s="56" t="s">
        <v>811</v>
      </c>
      <c r="J1831" s="56" t="s">
        <v>38</v>
      </c>
    </row>
    <row r="1832" spans="1:10" ht="12.75" customHeight="1" x14ac:dyDescent="0.3">
      <c r="A1832" s="397" t="s">
        <v>323</v>
      </c>
      <c r="B1832" s="423">
        <v>39</v>
      </c>
      <c r="C1832" s="397" t="s">
        <v>324</v>
      </c>
      <c r="D1832" s="397" t="s">
        <v>5416</v>
      </c>
      <c r="E1832" s="56" t="s">
        <v>2618</v>
      </c>
      <c r="F1832" s="56" t="s">
        <v>900</v>
      </c>
      <c r="G1832" s="56">
        <v>22</v>
      </c>
      <c r="H1832" s="56">
        <v>0</v>
      </c>
      <c r="I1832" s="56" t="s">
        <v>811</v>
      </c>
      <c r="J1832" s="56" t="s">
        <v>38</v>
      </c>
    </row>
    <row r="1833" spans="1:10" ht="12.75" customHeight="1" x14ac:dyDescent="0.3">
      <c r="A1833" s="397" t="s">
        <v>323</v>
      </c>
      <c r="B1833" s="423">
        <v>40</v>
      </c>
      <c r="C1833" s="397" t="s">
        <v>324</v>
      </c>
      <c r="D1833" s="397" t="s">
        <v>5417</v>
      </c>
      <c r="E1833" s="56" t="s">
        <v>2619</v>
      </c>
      <c r="F1833" s="56" t="s">
        <v>900</v>
      </c>
      <c r="G1833" s="56">
        <v>12</v>
      </c>
      <c r="H1833" s="56">
        <v>0</v>
      </c>
      <c r="I1833" s="56" t="s">
        <v>810</v>
      </c>
      <c r="J1833" s="56" t="s">
        <v>38</v>
      </c>
    </row>
    <row r="1834" spans="1:10" ht="12.75" customHeight="1" x14ac:dyDescent="0.3">
      <c r="A1834" s="397" t="s">
        <v>323</v>
      </c>
      <c r="B1834" s="423">
        <v>41</v>
      </c>
      <c r="C1834" s="397" t="s">
        <v>324</v>
      </c>
      <c r="D1834" s="397" t="s">
        <v>5418</v>
      </c>
      <c r="E1834" s="56" t="s">
        <v>2620</v>
      </c>
      <c r="F1834" s="56" t="s">
        <v>900</v>
      </c>
      <c r="G1834" s="56">
        <v>52</v>
      </c>
      <c r="H1834" s="56">
        <v>0</v>
      </c>
      <c r="I1834" s="56" t="s">
        <v>811</v>
      </c>
      <c r="J1834" s="56" t="s">
        <v>38</v>
      </c>
    </row>
    <row r="1835" spans="1:10" ht="12.75" customHeight="1" x14ac:dyDescent="0.3">
      <c r="A1835" s="397" t="s">
        <v>323</v>
      </c>
      <c r="B1835" s="423">
        <v>42</v>
      </c>
      <c r="C1835" s="397" t="s">
        <v>324</v>
      </c>
      <c r="D1835" s="397" t="s">
        <v>5419</v>
      </c>
      <c r="E1835" s="56" t="s">
        <v>2621</v>
      </c>
      <c r="F1835" s="56" t="s">
        <v>900</v>
      </c>
      <c r="G1835" s="56">
        <v>27</v>
      </c>
      <c r="H1835" s="56">
        <v>0</v>
      </c>
      <c r="I1835" s="56" t="s">
        <v>811</v>
      </c>
      <c r="J1835" s="56" t="s">
        <v>38</v>
      </c>
    </row>
    <row r="1836" spans="1:10" ht="12.75" customHeight="1" x14ac:dyDescent="0.3">
      <c r="A1836" s="397" t="s">
        <v>323</v>
      </c>
      <c r="B1836" s="423">
        <v>43</v>
      </c>
      <c r="C1836" s="397" t="s">
        <v>324</v>
      </c>
      <c r="D1836" s="397" t="s">
        <v>5420</v>
      </c>
      <c r="E1836" s="56" t="s">
        <v>2622</v>
      </c>
      <c r="F1836" s="56" t="s">
        <v>900</v>
      </c>
      <c r="G1836" s="56">
        <v>26</v>
      </c>
      <c r="H1836" s="56">
        <v>0</v>
      </c>
      <c r="I1836" s="56" t="s">
        <v>811</v>
      </c>
      <c r="J1836" s="56" t="s">
        <v>38</v>
      </c>
    </row>
    <row r="1837" spans="1:10" ht="12.75" customHeight="1" x14ac:dyDescent="0.3">
      <c r="A1837" s="397" t="s">
        <v>323</v>
      </c>
      <c r="B1837" s="423">
        <v>44</v>
      </c>
      <c r="C1837" s="397" t="s">
        <v>324</v>
      </c>
      <c r="D1837" s="397" t="s">
        <v>5421</v>
      </c>
      <c r="E1837" s="56" t="s">
        <v>2623</v>
      </c>
      <c r="F1837" s="56" t="s">
        <v>900</v>
      </c>
      <c r="G1837" s="56">
        <v>8.5</v>
      </c>
      <c r="H1837" s="56">
        <v>0</v>
      </c>
      <c r="I1837" s="56" t="s">
        <v>810</v>
      </c>
      <c r="J1837" s="56" t="s">
        <v>38</v>
      </c>
    </row>
    <row r="1838" spans="1:10" ht="12.75" customHeight="1" x14ac:dyDescent="0.3">
      <c r="A1838" s="397" t="s">
        <v>323</v>
      </c>
      <c r="B1838" s="423">
        <v>45</v>
      </c>
      <c r="C1838" s="397" t="s">
        <v>324</v>
      </c>
      <c r="D1838" s="397" t="s">
        <v>5422</v>
      </c>
      <c r="E1838" s="56" t="s">
        <v>2624</v>
      </c>
      <c r="F1838" s="56" t="s">
        <v>900</v>
      </c>
      <c r="G1838" s="56">
        <v>27</v>
      </c>
      <c r="H1838" s="56">
        <v>0</v>
      </c>
      <c r="I1838" s="56" t="s">
        <v>811</v>
      </c>
      <c r="J1838" s="56" t="s">
        <v>38</v>
      </c>
    </row>
    <row r="1839" spans="1:10" ht="12.75" customHeight="1" x14ac:dyDescent="0.3">
      <c r="A1839" s="397" t="s">
        <v>323</v>
      </c>
      <c r="B1839" s="423">
        <v>46</v>
      </c>
      <c r="C1839" s="397" t="s">
        <v>324</v>
      </c>
      <c r="D1839" s="397" t="s">
        <v>5423</v>
      </c>
      <c r="E1839" s="56" t="s">
        <v>2625</v>
      </c>
      <c r="F1839" s="56" t="s">
        <v>900</v>
      </c>
      <c r="G1839" s="56">
        <v>49</v>
      </c>
      <c r="H1839" s="56">
        <v>0</v>
      </c>
      <c r="I1839" s="56" t="s">
        <v>811</v>
      </c>
      <c r="J1839" s="56" t="s">
        <v>38</v>
      </c>
    </row>
    <row r="1840" spans="1:10" ht="12.75" customHeight="1" x14ac:dyDescent="0.3">
      <c r="A1840" s="397" t="s">
        <v>323</v>
      </c>
      <c r="B1840" s="423">
        <v>47</v>
      </c>
      <c r="C1840" s="397" t="s">
        <v>324</v>
      </c>
      <c r="D1840" s="397" t="s">
        <v>5424</v>
      </c>
      <c r="E1840" s="56" t="s">
        <v>2626</v>
      </c>
      <c r="F1840" s="56" t="s">
        <v>900</v>
      </c>
      <c r="G1840" s="56">
        <v>27</v>
      </c>
      <c r="H1840" s="56">
        <v>0</v>
      </c>
      <c r="I1840" s="56" t="s">
        <v>811</v>
      </c>
      <c r="J1840" s="56" t="s">
        <v>38</v>
      </c>
    </row>
    <row r="1841" spans="1:10" ht="12.75" customHeight="1" x14ac:dyDescent="0.3">
      <c r="A1841" s="397" t="s">
        <v>323</v>
      </c>
      <c r="B1841" s="423">
        <v>48</v>
      </c>
      <c r="C1841" s="397" t="s">
        <v>324</v>
      </c>
      <c r="D1841" s="397" t="s">
        <v>5425</v>
      </c>
      <c r="E1841" s="56" t="s">
        <v>2627</v>
      </c>
      <c r="F1841" s="56" t="s">
        <v>900</v>
      </c>
      <c r="G1841" s="56">
        <v>22.5</v>
      </c>
      <c r="H1841" s="56">
        <v>0</v>
      </c>
      <c r="I1841" s="56" t="s">
        <v>810</v>
      </c>
      <c r="J1841" s="56" t="s">
        <v>38</v>
      </c>
    </row>
    <row r="1842" spans="1:10" ht="12.75" customHeight="1" x14ac:dyDescent="0.3">
      <c r="A1842" s="397" t="s">
        <v>323</v>
      </c>
      <c r="B1842" s="423">
        <v>49</v>
      </c>
      <c r="C1842" s="397" t="s">
        <v>324</v>
      </c>
      <c r="D1842" s="397" t="s">
        <v>5426</v>
      </c>
      <c r="E1842" s="56" t="s">
        <v>2628</v>
      </c>
      <c r="F1842" s="56" t="s">
        <v>900</v>
      </c>
      <c r="G1842" s="56">
        <v>14</v>
      </c>
      <c r="H1842" s="56">
        <v>0</v>
      </c>
      <c r="I1842" s="56" t="s">
        <v>811</v>
      </c>
      <c r="J1842" s="56" t="s">
        <v>38</v>
      </c>
    </row>
    <row r="1843" spans="1:10" ht="12.75" customHeight="1" x14ac:dyDescent="0.3">
      <c r="A1843" s="397" t="s">
        <v>323</v>
      </c>
      <c r="B1843" s="423">
        <v>50</v>
      </c>
      <c r="C1843" s="397" t="s">
        <v>324</v>
      </c>
      <c r="D1843" s="397" t="s">
        <v>5427</v>
      </c>
      <c r="E1843" s="56" t="s">
        <v>2629</v>
      </c>
      <c r="F1843" s="56" t="s">
        <v>900</v>
      </c>
      <c r="G1843" s="56">
        <v>47</v>
      </c>
      <c r="H1843" s="56">
        <v>0</v>
      </c>
      <c r="I1843" s="56" t="s">
        <v>811</v>
      </c>
      <c r="J1843" s="56" t="s">
        <v>38</v>
      </c>
    </row>
    <row r="1844" spans="1:10" ht="12.75" customHeight="1" x14ac:dyDescent="0.3">
      <c r="A1844" s="397" t="s">
        <v>323</v>
      </c>
      <c r="B1844" s="423">
        <v>51</v>
      </c>
      <c r="C1844" s="397" t="s">
        <v>324</v>
      </c>
      <c r="D1844" s="397" t="s">
        <v>5428</v>
      </c>
      <c r="E1844" s="56" t="s">
        <v>2630</v>
      </c>
      <c r="F1844" s="56" t="s">
        <v>900</v>
      </c>
      <c r="G1844" s="56">
        <v>31</v>
      </c>
      <c r="H1844" s="56">
        <v>0</v>
      </c>
      <c r="I1844" s="56" t="s">
        <v>811</v>
      </c>
      <c r="J1844" s="56" t="s">
        <v>38</v>
      </c>
    </row>
    <row r="1845" spans="1:10" ht="12.75" customHeight="1" x14ac:dyDescent="0.3">
      <c r="A1845" s="397" t="s">
        <v>323</v>
      </c>
      <c r="B1845" s="423">
        <v>52</v>
      </c>
      <c r="C1845" s="397" t="s">
        <v>324</v>
      </c>
      <c r="D1845" s="397" t="s">
        <v>5429</v>
      </c>
      <c r="E1845" s="56" t="s">
        <v>2631</v>
      </c>
      <c r="F1845" s="56" t="s">
        <v>900</v>
      </c>
      <c r="G1845" s="56">
        <v>8</v>
      </c>
      <c r="H1845" s="56">
        <v>0</v>
      </c>
      <c r="I1845" s="56" t="s">
        <v>811</v>
      </c>
      <c r="J1845" s="56" t="s">
        <v>38</v>
      </c>
    </row>
    <row r="1846" spans="1:10" ht="12.75" customHeight="1" x14ac:dyDescent="0.3">
      <c r="A1846" s="397" t="s">
        <v>323</v>
      </c>
      <c r="B1846" s="423">
        <v>53</v>
      </c>
      <c r="C1846" s="397" t="s">
        <v>324</v>
      </c>
      <c r="D1846" s="397" t="s">
        <v>5430</v>
      </c>
      <c r="E1846" s="56" t="s">
        <v>2632</v>
      </c>
      <c r="F1846" s="56" t="s">
        <v>900</v>
      </c>
      <c r="G1846" s="56">
        <v>49</v>
      </c>
      <c r="H1846" s="56">
        <v>0</v>
      </c>
      <c r="I1846" s="56" t="s">
        <v>811</v>
      </c>
      <c r="J1846" s="56" t="s">
        <v>38</v>
      </c>
    </row>
    <row r="1847" spans="1:10" ht="12.75" customHeight="1" x14ac:dyDescent="0.3">
      <c r="A1847" s="397" t="s">
        <v>323</v>
      </c>
      <c r="B1847" s="423">
        <v>54</v>
      </c>
      <c r="C1847" s="397" t="s">
        <v>324</v>
      </c>
      <c r="D1847" s="397" t="s">
        <v>5431</v>
      </c>
      <c r="E1847" s="56" t="s">
        <v>2633</v>
      </c>
      <c r="F1847" s="56" t="s">
        <v>900</v>
      </c>
      <c r="G1847" s="56">
        <v>9</v>
      </c>
      <c r="H1847" s="56">
        <v>0</v>
      </c>
      <c r="I1847" s="56" t="s">
        <v>810</v>
      </c>
      <c r="J1847" s="56" t="s">
        <v>38</v>
      </c>
    </row>
    <row r="1848" spans="1:10" ht="12.75" customHeight="1" x14ac:dyDescent="0.3">
      <c r="A1848" s="397" t="s">
        <v>323</v>
      </c>
      <c r="B1848" s="423">
        <v>55</v>
      </c>
      <c r="C1848" s="397" t="s">
        <v>324</v>
      </c>
      <c r="D1848" s="397" t="s">
        <v>5432</v>
      </c>
      <c r="E1848" s="56" t="s">
        <v>2634</v>
      </c>
      <c r="F1848" s="56" t="s">
        <v>900</v>
      </c>
      <c r="G1848" s="56">
        <v>20</v>
      </c>
      <c r="H1848" s="56">
        <v>0</v>
      </c>
      <c r="I1848" s="56" t="s">
        <v>811</v>
      </c>
      <c r="J1848" s="56" t="s">
        <v>38</v>
      </c>
    </row>
    <row r="1849" spans="1:10" ht="12.75" customHeight="1" x14ac:dyDescent="0.3">
      <c r="A1849" s="397" t="s">
        <v>323</v>
      </c>
      <c r="B1849" s="423">
        <v>56</v>
      </c>
      <c r="C1849" s="397" t="s">
        <v>324</v>
      </c>
      <c r="D1849" s="397" t="s">
        <v>5433</v>
      </c>
      <c r="E1849" s="56" t="s">
        <v>2635</v>
      </c>
      <c r="F1849" s="56" t="s">
        <v>900</v>
      </c>
      <c r="G1849" s="56">
        <v>12</v>
      </c>
      <c r="H1849" s="56">
        <v>0</v>
      </c>
      <c r="I1849" s="56" t="s">
        <v>810</v>
      </c>
      <c r="J1849" s="56" t="s">
        <v>38</v>
      </c>
    </row>
    <row r="1850" spans="1:10" ht="12.75" customHeight="1" x14ac:dyDescent="0.3">
      <c r="A1850" s="397" t="s">
        <v>323</v>
      </c>
      <c r="B1850" s="423">
        <v>57</v>
      </c>
      <c r="C1850" s="397" t="s">
        <v>324</v>
      </c>
      <c r="D1850" s="397" t="s">
        <v>5434</v>
      </c>
      <c r="E1850" s="56" t="s">
        <v>2636</v>
      </c>
      <c r="F1850" s="56" t="s">
        <v>900</v>
      </c>
      <c r="G1850" s="56">
        <v>22</v>
      </c>
      <c r="H1850" s="56">
        <v>0</v>
      </c>
      <c r="I1850" s="56" t="s">
        <v>811</v>
      </c>
      <c r="J1850" s="56" t="s">
        <v>38</v>
      </c>
    </row>
    <row r="1851" spans="1:10" ht="12.75" customHeight="1" x14ac:dyDescent="0.3">
      <c r="A1851" s="397" t="s">
        <v>323</v>
      </c>
      <c r="B1851" s="423">
        <v>58</v>
      </c>
      <c r="C1851" s="397" t="s">
        <v>324</v>
      </c>
      <c r="D1851" s="397" t="s">
        <v>5435</v>
      </c>
      <c r="E1851" s="56" t="s">
        <v>2637</v>
      </c>
      <c r="F1851" s="56" t="s">
        <v>900</v>
      </c>
      <c r="G1851" s="56">
        <v>55</v>
      </c>
      <c r="H1851" s="56">
        <v>0</v>
      </c>
      <c r="I1851" s="56" t="s">
        <v>811</v>
      </c>
      <c r="J1851" s="56" t="s">
        <v>38</v>
      </c>
    </row>
    <row r="1852" spans="1:10" ht="12.75" customHeight="1" x14ac:dyDescent="0.3">
      <c r="A1852" s="397" t="s">
        <v>323</v>
      </c>
      <c r="B1852" s="423">
        <v>59</v>
      </c>
      <c r="C1852" s="397" t="s">
        <v>324</v>
      </c>
      <c r="D1852" s="397" t="s">
        <v>5436</v>
      </c>
      <c r="E1852" s="56" t="s">
        <v>2638</v>
      </c>
      <c r="F1852" s="56" t="s">
        <v>900</v>
      </c>
      <c r="G1852" s="56">
        <v>15</v>
      </c>
      <c r="H1852" s="56">
        <v>0</v>
      </c>
      <c r="I1852" s="56" t="s">
        <v>811</v>
      </c>
      <c r="J1852" s="56" t="s">
        <v>38</v>
      </c>
    </row>
    <row r="1853" spans="1:10" ht="12.75" customHeight="1" x14ac:dyDescent="0.3">
      <c r="A1853" s="397" t="s">
        <v>323</v>
      </c>
      <c r="B1853" s="423">
        <v>60</v>
      </c>
      <c r="C1853" s="397" t="s">
        <v>324</v>
      </c>
      <c r="D1853" s="397" t="s">
        <v>5437</v>
      </c>
      <c r="E1853" s="56" t="s">
        <v>2639</v>
      </c>
      <c r="F1853" s="56" t="s">
        <v>900</v>
      </c>
      <c r="G1853" s="56">
        <v>55.5</v>
      </c>
      <c r="H1853" s="56">
        <v>0</v>
      </c>
      <c r="I1853" s="56" t="s">
        <v>811</v>
      </c>
      <c r="J1853" s="56" t="s">
        <v>38</v>
      </c>
    </row>
    <row r="1854" spans="1:10" ht="12.75" customHeight="1" x14ac:dyDescent="0.3">
      <c r="A1854" s="397" t="s">
        <v>323</v>
      </c>
      <c r="B1854" s="423">
        <v>61</v>
      </c>
      <c r="C1854" s="397" t="s">
        <v>324</v>
      </c>
      <c r="D1854" s="397" t="s">
        <v>5438</v>
      </c>
      <c r="E1854" s="56" t="s">
        <v>2640</v>
      </c>
      <c r="F1854" s="56" t="s">
        <v>901</v>
      </c>
      <c r="G1854" s="56">
        <v>21</v>
      </c>
      <c r="H1854" s="56">
        <v>0</v>
      </c>
      <c r="I1854" s="56" t="s">
        <v>811</v>
      </c>
      <c r="J1854" s="56" t="s">
        <v>38</v>
      </c>
    </row>
    <row r="1855" spans="1:10" ht="12.75" customHeight="1" x14ac:dyDescent="0.3">
      <c r="A1855" s="397" t="s">
        <v>323</v>
      </c>
      <c r="B1855" s="423">
        <v>62</v>
      </c>
      <c r="C1855" s="397" t="s">
        <v>324</v>
      </c>
      <c r="D1855" s="397" t="s">
        <v>5439</v>
      </c>
      <c r="E1855" s="56" t="s">
        <v>2641</v>
      </c>
      <c r="F1855" s="56" t="s">
        <v>901</v>
      </c>
      <c r="G1855" s="56">
        <v>21</v>
      </c>
      <c r="H1855" s="56">
        <v>0</v>
      </c>
      <c r="I1855" s="56" t="s">
        <v>811</v>
      </c>
      <c r="J1855" s="56" t="s">
        <v>38</v>
      </c>
    </row>
    <row r="1856" spans="1:10" ht="12.75" customHeight="1" x14ac:dyDescent="0.3">
      <c r="A1856" s="397" t="s">
        <v>323</v>
      </c>
      <c r="B1856" s="423">
        <v>63</v>
      </c>
      <c r="C1856" s="397" t="s">
        <v>324</v>
      </c>
      <c r="D1856" s="397" t="s">
        <v>5440</v>
      </c>
      <c r="E1856" s="56" t="s">
        <v>2642</v>
      </c>
      <c r="F1856" s="56" t="s">
        <v>901</v>
      </c>
      <c r="G1856" s="56">
        <v>21</v>
      </c>
      <c r="H1856" s="56">
        <v>0</v>
      </c>
      <c r="I1856" s="56" t="s">
        <v>811</v>
      </c>
      <c r="J1856" s="56" t="s">
        <v>38</v>
      </c>
    </row>
    <row r="1857" spans="1:10" ht="12.75" customHeight="1" x14ac:dyDescent="0.3">
      <c r="A1857" s="397" t="s">
        <v>202</v>
      </c>
      <c r="B1857" s="423">
        <v>1</v>
      </c>
      <c r="C1857" s="397" t="s">
        <v>203</v>
      </c>
      <c r="D1857" s="397" t="s">
        <v>4422</v>
      </c>
      <c r="E1857" s="56" t="s">
        <v>2200</v>
      </c>
      <c r="F1857" s="56" t="s">
        <v>900</v>
      </c>
      <c r="G1857" s="56">
        <v>48</v>
      </c>
      <c r="H1857" s="56">
        <v>0</v>
      </c>
      <c r="I1857" s="56" t="s">
        <v>7040</v>
      </c>
      <c r="J1857" s="56" t="s">
        <v>38</v>
      </c>
    </row>
    <row r="1858" spans="1:10" ht="12.75" customHeight="1" x14ac:dyDescent="0.3">
      <c r="A1858" s="397" t="s">
        <v>202</v>
      </c>
      <c r="B1858" s="423">
        <v>2</v>
      </c>
      <c r="C1858" s="397" t="s">
        <v>203</v>
      </c>
      <c r="D1858" s="397" t="s">
        <v>4423</v>
      </c>
      <c r="E1858" s="56" t="s">
        <v>2201</v>
      </c>
      <c r="F1858" s="56" t="s">
        <v>900</v>
      </c>
      <c r="G1858" s="56">
        <v>48</v>
      </c>
      <c r="H1858" s="56">
        <v>0</v>
      </c>
      <c r="I1858" s="56" t="s">
        <v>7041</v>
      </c>
      <c r="J1858" s="56" t="s">
        <v>38</v>
      </c>
    </row>
    <row r="1859" spans="1:10" ht="12.75" customHeight="1" x14ac:dyDescent="0.3">
      <c r="A1859" s="397" t="s">
        <v>202</v>
      </c>
      <c r="B1859" s="423">
        <v>3</v>
      </c>
      <c r="C1859" s="397" t="s">
        <v>203</v>
      </c>
      <c r="D1859" s="397" t="s">
        <v>4424</v>
      </c>
      <c r="E1859" s="56" t="s">
        <v>2202</v>
      </c>
      <c r="F1859" s="56" t="s">
        <v>900</v>
      </c>
      <c r="G1859" s="56">
        <v>42</v>
      </c>
      <c r="H1859" s="56">
        <v>0</v>
      </c>
      <c r="I1859" s="56" t="s">
        <v>7041</v>
      </c>
      <c r="J1859" s="56" t="s">
        <v>38</v>
      </c>
    </row>
    <row r="1860" spans="1:10" ht="12.75" customHeight="1" x14ac:dyDescent="0.3">
      <c r="A1860" s="397" t="s">
        <v>202</v>
      </c>
      <c r="B1860" s="423">
        <v>4</v>
      </c>
      <c r="C1860" s="397" t="s">
        <v>203</v>
      </c>
      <c r="D1860" s="397" t="s">
        <v>4425</v>
      </c>
      <c r="E1860" s="56" t="s">
        <v>1376</v>
      </c>
      <c r="F1860" s="56" t="s">
        <v>900</v>
      </c>
      <c r="G1860" s="56">
        <v>56</v>
      </c>
      <c r="H1860" s="56">
        <v>0</v>
      </c>
      <c r="I1860" s="56" t="s">
        <v>7041</v>
      </c>
      <c r="J1860" s="56" t="s">
        <v>38</v>
      </c>
    </row>
    <row r="1861" spans="1:10" ht="12.75" customHeight="1" x14ac:dyDescent="0.3">
      <c r="A1861" s="397" t="s">
        <v>202</v>
      </c>
      <c r="B1861" s="423">
        <v>5</v>
      </c>
      <c r="C1861" s="397" t="s">
        <v>203</v>
      </c>
      <c r="D1861" s="397" t="s">
        <v>4426</v>
      </c>
      <c r="E1861" s="56" t="s">
        <v>2203</v>
      </c>
      <c r="F1861" s="56" t="s">
        <v>900</v>
      </c>
      <c r="G1861" s="56">
        <v>48</v>
      </c>
      <c r="H1861" s="56">
        <v>0</v>
      </c>
      <c r="I1861" s="56" t="s">
        <v>7041</v>
      </c>
      <c r="J1861" s="56" t="s">
        <v>38</v>
      </c>
    </row>
    <row r="1862" spans="1:10" ht="12.75" customHeight="1" x14ac:dyDescent="0.3">
      <c r="A1862" s="397" t="s">
        <v>202</v>
      </c>
      <c r="B1862" s="423">
        <v>6</v>
      </c>
      <c r="C1862" s="397" t="s">
        <v>203</v>
      </c>
      <c r="D1862" s="397" t="s">
        <v>4427</v>
      </c>
      <c r="E1862" s="56" t="s">
        <v>2204</v>
      </c>
      <c r="F1862" s="56" t="s">
        <v>900</v>
      </c>
      <c r="G1862" s="56">
        <v>48</v>
      </c>
      <c r="H1862" s="56">
        <v>0</v>
      </c>
      <c r="I1862" s="56" t="s">
        <v>7041</v>
      </c>
      <c r="J1862" s="56" t="s">
        <v>38</v>
      </c>
    </row>
    <row r="1863" spans="1:10" ht="12.75" customHeight="1" x14ac:dyDescent="0.3">
      <c r="A1863" s="397" t="s">
        <v>202</v>
      </c>
      <c r="B1863" s="423">
        <v>7</v>
      </c>
      <c r="C1863" s="397" t="s">
        <v>203</v>
      </c>
      <c r="D1863" s="397" t="s">
        <v>4428</v>
      </c>
      <c r="E1863" s="56" t="s">
        <v>2205</v>
      </c>
      <c r="F1863" s="56" t="s">
        <v>900</v>
      </c>
      <c r="G1863" s="56">
        <v>48</v>
      </c>
      <c r="H1863" s="56">
        <v>0</v>
      </c>
      <c r="I1863" s="56" t="s">
        <v>7041</v>
      </c>
      <c r="J1863" s="56" t="s">
        <v>38</v>
      </c>
    </row>
    <row r="1864" spans="1:10" ht="12.75" customHeight="1" x14ac:dyDescent="0.3">
      <c r="A1864" s="397" t="s">
        <v>202</v>
      </c>
      <c r="B1864" s="423">
        <v>8</v>
      </c>
      <c r="C1864" s="397" t="s">
        <v>203</v>
      </c>
      <c r="D1864" s="397" t="s">
        <v>4429</v>
      </c>
      <c r="E1864" s="56" t="s">
        <v>2206</v>
      </c>
      <c r="F1864" s="56" t="s">
        <v>900</v>
      </c>
      <c r="G1864" s="56">
        <v>42</v>
      </c>
      <c r="H1864" s="56">
        <v>0</v>
      </c>
      <c r="I1864" s="56" t="s">
        <v>7041</v>
      </c>
      <c r="J1864" s="56" t="s">
        <v>38</v>
      </c>
    </row>
    <row r="1865" spans="1:10" ht="12.75" customHeight="1" x14ac:dyDescent="0.3">
      <c r="A1865" s="397" t="s">
        <v>202</v>
      </c>
      <c r="B1865" s="423">
        <v>9</v>
      </c>
      <c r="C1865" s="397" t="s">
        <v>203</v>
      </c>
      <c r="D1865" s="397" t="s">
        <v>4430</v>
      </c>
      <c r="E1865" s="56" t="s">
        <v>2207</v>
      </c>
      <c r="F1865" s="56" t="s">
        <v>900</v>
      </c>
      <c r="G1865" s="56">
        <v>48</v>
      </c>
      <c r="H1865" s="56">
        <v>0</v>
      </c>
      <c r="I1865" s="56" t="s">
        <v>7041</v>
      </c>
      <c r="J1865" s="56" t="s">
        <v>38</v>
      </c>
    </row>
    <row r="1866" spans="1:10" ht="12.75" customHeight="1" x14ac:dyDescent="0.3">
      <c r="A1866" s="397" t="s">
        <v>202</v>
      </c>
      <c r="B1866" s="423">
        <v>10</v>
      </c>
      <c r="C1866" s="397" t="s">
        <v>203</v>
      </c>
      <c r="D1866" s="397" t="s">
        <v>4431</v>
      </c>
      <c r="E1866" s="56" t="s">
        <v>2208</v>
      </c>
      <c r="F1866" s="56" t="s">
        <v>900</v>
      </c>
      <c r="G1866" s="56">
        <v>42</v>
      </c>
      <c r="H1866" s="56">
        <v>0</v>
      </c>
      <c r="I1866" s="56" t="s">
        <v>7041</v>
      </c>
      <c r="J1866" s="56" t="s">
        <v>38</v>
      </c>
    </row>
    <row r="1867" spans="1:10" ht="12.75" customHeight="1" x14ac:dyDescent="0.3">
      <c r="A1867" s="397" t="s">
        <v>202</v>
      </c>
      <c r="B1867" s="423">
        <v>11</v>
      </c>
      <c r="C1867" s="397" t="s">
        <v>203</v>
      </c>
      <c r="D1867" s="397" t="s">
        <v>4432</v>
      </c>
      <c r="E1867" s="56" t="s">
        <v>2209</v>
      </c>
      <c r="F1867" s="56" t="s">
        <v>900</v>
      </c>
      <c r="G1867" s="56">
        <v>42</v>
      </c>
      <c r="H1867" s="56">
        <v>0</v>
      </c>
      <c r="I1867" s="56" t="s">
        <v>7041</v>
      </c>
      <c r="J1867" s="56" t="s">
        <v>38</v>
      </c>
    </row>
    <row r="1868" spans="1:10" ht="12.75" customHeight="1" x14ac:dyDescent="0.3">
      <c r="A1868" s="397" t="s">
        <v>202</v>
      </c>
      <c r="B1868" s="423">
        <v>12</v>
      </c>
      <c r="C1868" s="397" t="s">
        <v>203</v>
      </c>
      <c r="D1868" s="397" t="s">
        <v>4433</v>
      </c>
      <c r="E1868" s="56" t="s">
        <v>1377</v>
      </c>
      <c r="F1868" s="56" t="s">
        <v>900</v>
      </c>
      <c r="G1868" s="56">
        <v>50</v>
      </c>
      <c r="H1868" s="56">
        <v>0</v>
      </c>
      <c r="I1868" s="56" t="s">
        <v>7041</v>
      </c>
      <c r="J1868" s="56" t="s">
        <v>38</v>
      </c>
    </row>
    <row r="1869" spans="1:10" ht="12.75" customHeight="1" x14ac:dyDescent="0.3">
      <c r="A1869" s="397" t="s">
        <v>202</v>
      </c>
      <c r="B1869" s="423">
        <v>13</v>
      </c>
      <c r="C1869" s="397" t="s">
        <v>203</v>
      </c>
      <c r="D1869" s="397" t="s">
        <v>4434</v>
      </c>
      <c r="E1869" s="56" t="s">
        <v>2210</v>
      </c>
      <c r="F1869" s="56" t="s">
        <v>900</v>
      </c>
      <c r="G1869" s="56">
        <v>48</v>
      </c>
      <c r="H1869" s="56">
        <v>0</v>
      </c>
      <c r="I1869" s="56" t="s">
        <v>7041</v>
      </c>
      <c r="J1869" s="56" t="s">
        <v>38</v>
      </c>
    </row>
    <row r="1870" spans="1:10" ht="12.75" customHeight="1" x14ac:dyDescent="0.3">
      <c r="A1870" s="397" t="s">
        <v>202</v>
      </c>
      <c r="B1870" s="423">
        <v>14</v>
      </c>
      <c r="C1870" s="397" t="s">
        <v>203</v>
      </c>
      <c r="D1870" s="397" t="s">
        <v>4435</v>
      </c>
      <c r="E1870" s="56" t="s">
        <v>2211</v>
      </c>
      <c r="F1870" s="56" t="s">
        <v>900</v>
      </c>
      <c r="G1870" s="56">
        <v>48</v>
      </c>
      <c r="H1870" s="56">
        <v>0</v>
      </c>
      <c r="I1870" s="56" t="s">
        <v>7041</v>
      </c>
      <c r="J1870" s="56" t="s">
        <v>38</v>
      </c>
    </row>
    <row r="1871" spans="1:10" ht="12.75" customHeight="1" x14ac:dyDescent="0.3">
      <c r="A1871" s="397" t="s">
        <v>202</v>
      </c>
      <c r="B1871" s="423">
        <v>15</v>
      </c>
      <c r="C1871" s="397" t="s">
        <v>203</v>
      </c>
      <c r="D1871" s="397" t="s">
        <v>4436</v>
      </c>
      <c r="E1871" s="56" t="s">
        <v>2212</v>
      </c>
      <c r="F1871" s="56" t="s">
        <v>900</v>
      </c>
      <c r="G1871" s="56">
        <v>59</v>
      </c>
      <c r="H1871" s="56">
        <v>0</v>
      </c>
      <c r="I1871" s="56" t="s">
        <v>7041</v>
      </c>
      <c r="J1871" s="56" t="s">
        <v>38</v>
      </c>
    </row>
    <row r="1872" spans="1:10" ht="12.75" customHeight="1" x14ac:dyDescent="0.3">
      <c r="A1872" s="397" t="s">
        <v>202</v>
      </c>
      <c r="B1872" s="423">
        <v>16</v>
      </c>
      <c r="C1872" s="397" t="s">
        <v>203</v>
      </c>
      <c r="D1872" s="397" t="s">
        <v>4437</v>
      </c>
      <c r="E1872" s="56" t="s">
        <v>2213</v>
      </c>
      <c r="F1872" s="56" t="s">
        <v>900</v>
      </c>
      <c r="G1872" s="56">
        <v>48</v>
      </c>
      <c r="H1872" s="56">
        <v>0</v>
      </c>
      <c r="I1872" s="56" t="s">
        <v>7041</v>
      </c>
      <c r="J1872" s="56" t="s">
        <v>38</v>
      </c>
    </row>
    <row r="1873" spans="1:10" ht="12.75" customHeight="1" x14ac:dyDescent="0.3">
      <c r="A1873" s="397" t="s">
        <v>202</v>
      </c>
      <c r="B1873" s="423">
        <v>17</v>
      </c>
      <c r="C1873" s="397" t="s">
        <v>203</v>
      </c>
      <c r="D1873" s="397" t="s">
        <v>4438</v>
      </c>
      <c r="E1873" s="56" t="s">
        <v>2214</v>
      </c>
      <c r="F1873" s="56" t="s">
        <v>900</v>
      </c>
      <c r="G1873" s="56">
        <v>48</v>
      </c>
      <c r="H1873" s="56">
        <v>0</v>
      </c>
      <c r="I1873" s="56" t="s">
        <v>7041</v>
      </c>
      <c r="J1873" s="56" t="s">
        <v>38</v>
      </c>
    </row>
    <row r="1874" spans="1:10" ht="12.75" customHeight="1" x14ac:dyDescent="0.3">
      <c r="A1874" s="397" t="s">
        <v>202</v>
      </c>
      <c r="B1874" s="423">
        <v>18</v>
      </c>
      <c r="C1874" s="397" t="s">
        <v>203</v>
      </c>
      <c r="D1874" s="397" t="s">
        <v>4439</v>
      </c>
      <c r="E1874" s="56" t="s">
        <v>2215</v>
      </c>
      <c r="F1874" s="56" t="s">
        <v>900</v>
      </c>
      <c r="G1874" s="56">
        <v>48</v>
      </c>
      <c r="H1874" s="56">
        <v>0</v>
      </c>
      <c r="I1874" s="56" t="s">
        <v>7041</v>
      </c>
      <c r="J1874" s="56" t="s">
        <v>38</v>
      </c>
    </row>
    <row r="1875" spans="1:10" ht="12.75" customHeight="1" x14ac:dyDescent="0.3">
      <c r="A1875" s="397" t="s">
        <v>202</v>
      </c>
      <c r="B1875" s="423">
        <v>19</v>
      </c>
      <c r="C1875" s="397" t="s">
        <v>203</v>
      </c>
      <c r="D1875" s="397" t="s">
        <v>4440</v>
      </c>
      <c r="E1875" s="56" t="s">
        <v>2216</v>
      </c>
      <c r="F1875" s="56" t="s">
        <v>900</v>
      </c>
      <c r="G1875" s="56">
        <v>42</v>
      </c>
      <c r="H1875" s="56">
        <v>0</v>
      </c>
      <c r="I1875" s="56" t="s">
        <v>7041</v>
      </c>
      <c r="J1875" s="56" t="s">
        <v>38</v>
      </c>
    </row>
    <row r="1876" spans="1:10" ht="12.75" customHeight="1" x14ac:dyDescent="0.3">
      <c r="A1876" s="397" t="s">
        <v>202</v>
      </c>
      <c r="B1876" s="423">
        <v>20</v>
      </c>
      <c r="C1876" s="397" t="s">
        <v>203</v>
      </c>
      <c r="D1876" s="397" t="s">
        <v>4441</v>
      </c>
      <c r="E1876" s="56" t="s">
        <v>2217</v>
      </c>
      <c r="F1876" s="56" t="s">
        <v>900</v>
      </c>
      <c r="G1876" s="56">
        <v>42</v>
      </c>
      <c r="H1876" s="56">
        <v>0</v>
      </c>
      <c r="I1876" s="56" t="s">
        <v>7041</v>
      </c>
      <c r="J1876" s="56" t="s">
        <v>38</v>
      </c>
    </row>
    <row r="1877" spans="1:10" ht="12.75" customHeight="1" x14ac:dyDescent="0.3">
      <c r="A1877" s="397" t="s">
        <v>202</v>
      </c>
      <c r="B1877" s="423">
        <v>21</v>
      </c>
      <c r="C1877" s="397" t="s">
        <v>203</v>
      </c>
      <c r="D1877" s="397" t="s">
        <v>4442</v>
      </c>
      <c r="E1877" s="56" t="s">
        <v>2218</v>
      </c>
      <c r="F1877" s="56" t="s">
        <v>900</v>
      </c>
      <c r="G1877" s="56">
        <v>60</v>
      </c>
      <c r="H1877" s="56">
        <v>0</v>
      </c>
      <c r="I1877" s="56" t="s">
        <v>7041</v>
      </c>
      <c r="J1877" s="56" t="s">
        <v>38</v>
      </c>
    </row>
    <row r="1878" spans="1:10" ht="12.75" customHeight="1" x14ac:dyDescent="0.3">
      <c r="A1878" s="397" t="s">
        <v>202</v>
      </c>
      <c r="B1878" s="423">
        <v>22</v>
      </c>
      <c r="C1878" s="397" t="s">
        <v>203</v>
      </c>
      <c r="D1878" s="397" t="s">
        <v>4443</v>
      </c>
      <c r="E1878" s="56" t="s">
        <v>2219</v>
      </c>
      <c r="F1878" s="56" t="s">
        <v>900</v>
      </c>
      <c r="G1878" s="56">
        <v>48</v>
      </c>
      <c r="H1878" s="56">
        <v>0</v>
      </c>
      <c r="I1878" s="56" t="s">
        <v>7041</v>
      </c>
      <c r="J1878" s="56" t="s">
        <v>38</v>
      </c>
    </row>
    <row r="1879" spans="1:10" ht="12.75" customHeight="1" x14ac:dyDescent="0.3">
      <c r="A1879" s="397" t="s">
        <v>202</v>
      </c>
      <c r="B1879" s="423">
        <v>23</v>
      </c>
      <c r="C1879" s="397" t="s">
        <v>203</v>
      </c>
      <c r="D1879" s="397" t="s">
        <v>4444</v>
      </c>
      <c r="E1879" s="56" t="s">
        <v>2220</v>
      </c>
      <c r="F1879" s="56" t="s">
        <v>900</v>
      </c>
      <c r="G1879" s="56">
        <v>48</v>
      </c>
      <c r="H1879" s="56">
        <v>0</v>
      </c>
      <c r="I1879" s="56" t="s">
        <v>7041</v>
      </c>
      <c r="J1879" s="56" t="s">
        <v>38</v>
      </c>
    </row>
    <row r="1880" spans="1:10" ht="12.75" customHeight="1" x14ac:dyDescent="0.3">
      <c r="A1880" s="397" t="s">
        <v>202</v>
      </c>
      <c r="B1880" s="423">
        <v>24</v>
      </c>
      <c r="C1880" s="397" t="s">
        <v>203</v>
      </c>
      <c r="D1880" s="397" t="s">
        <v>4445</v>
      </c>
      <c r="E1880" s="56" t="s">
        <v>2221</v>
      </c>
      <c r="F1880" s="56" t="s">
        <v>900</v>
      </c>
      <c r="G1880" s="56">
        <v>48</v>
      </c>
      <c r="H1880" s="56">
        <v>0</v>
      </c>
      <c r="I1880" s="56" t="s">
        <v>7041</v>
      </c>
      <c r="J1880" s="56" t="s">
        <v>38</v>
      </c>
    </row>
    <row r="1881" spans="1:10" ht="12.75" customHeight="1" x14ac:dyDescent="0.3">
      <c r="A1881" s="397" t="s">
        <v>202</v>
      </c>
      <c r="B1881" s="423">
        <v>25</v>
      </c>
      <c r="C1881" s="397" t="s">
        <v>203</v>
      </c>
      <c r="D1881" s="397" t="s">
        <v>4446</v>
      </c>
      <c r="E1881" s="56" t="s">
        <v>2222</v>
      </c>
      <c r="F1881" s="56" t="s">
        <v>900</v>
      </c>
      <c r="G1881" s="56">
        <v>48</v>
      </c>
      <c r="H1881" s="56">
        <v>0</v>
      </c>
      <c r="I1881" s="56" t="s">
        <v>7041</v>
      </c>
      <c r="J1881" s="56" t="s">
        <v>38</v>
      </c>
    </row>
    <row r="1882" spans="1:10" ht="12.75" customHeight="1" x14ac:dyDescent="0.3">
      <c r="A1882" s="397" t="s">
        <v>202</v>
      </c>
      <c r="B1882" s="423">
        <v>26</v>
      </c>
      <c r="C1882" s="397" t="s">
        <v>203</v>
      </c>
      <c r="D1882" s="397" t="s">
        <v>4447</v>
      </c>
      <c r="E1882" s="56" t="s">
        <v>2223</v>
      </c>
      <c r="F1882" s="56" t="s">
        <v>900</v>
      </c>
      <c r="G1882" s="56">
        <v>48</v>
      </c>
      <c r="H1882" s="56">
        <v>0</v>
      </c>
      <c r="I1882" s="56" t="s">
        <v>7041</v>
      </c>
      <c r="J1882" s="56" t="s">
        <v>38</v>
      </c>
    </row>
    <row r="1883" spans="1:10" ht="12.75" customHeight="1" x14ac:dyDescent="0.3">
      <c r="A1883" s="397" t="s">
        <v>202</v>
      </c>
      <c r="B1883" s="423">
        <v>27</v>
      </c>
      <c r="C1883" s="397" t="s">
        <v>203</v>
      </c>
      <c r="D1883" s="397" t="s">
        <v>4448</v>
      </c>
      <c r="E1883" s="56" t="s">
        <v>2224</v>
      </c>
      <c r="F1883" s="56" t="s">
        <v>900</v>
      </c>
      <c r="G1883" s="56">
        <v>42</v>
      </c>
      <c r="H1883" s="56">
        <v>0</v>
      </c>
      <c r="I1883" s="56" t="s">
        <v>7041</v>
      </c>
      <c r="J1883" s="56" t="s">
        <v>38</v>
      </c>
    </row>
    <row r="1884" spans="1:10" ht="12.75" customHeight="1" x14ac:dyDescent="0.3">
      <c r="A1884" s="397" t="s">
        <v>202</v>
      </c>
      <c r="B1884" s="423">
        <v>28</v>
      </c>
      <c r="C1884" s="397" t="s">
        <v>203</v>
      </c>
      <c r="D1884" s="397" t="s">
        <v>4449</v>
      </c>
      <c r="E1884" s="56" t="s">
        <v>2225</v>
      </c>
      <c r="F1884" s="56" t="s">
        <v>900</v>
      </c>
      <c r="G1884" s="56">
        <v>48</v>
      </c>
      <c r="H1884" s="56">
        <v>0</v>
      </c>
      <c r="I1884" s="56" t="s">
        <v>7041</v>
      </c>
      <c r="J1884" s="56" t="s">
        <v>38</v>
      </c>
    </row>
    <row r="1885" spans="1:10" ht="12.75" customHeight="1" x14ac:dyDescent="0.3">
      <c r="A1885" s="397" t="s">
        <v>202</v>
      </c>
      <c r="B1885" s="423">
        <v>29</v>
      </c>
      <c r="C1885" s="397" t="s">
        <v>203</v>
      </c>
      <c r="D1885" s="397" t="s">
        <v>4450</v>
      </c>
      <c r="E1885" s="56" t="s">
        <v>2226</v>
      </c>
      <c r="F1885" s="56" t="s">
        <v>900</v>
      </c>
      <c r="G1885" s="56">
        <v>42</v>
      </c>
      <c r="H1885" s="56">
        <v>0</v>
      </c>
      <c r="I1885" s="56" t="s">
        <v>7041</v>
      </c>
      <c r="J1885" s="56" t="s">
        <v>38</v>
      </c>
    </row>
    <row r="1886" spans="1:10" ht="12.75" customHeight="1" x14ac:dyDescent="0.3">
      <c r="A1886" s="397" t="s">
        <v>202</v>
      </c>
      <c r="B1886" s="423">
        <v>30</v>
      </c>
      <c r="C1886" s="397" t="s">
        <v>203</v>
      </c>
      <c r="D1886" s="397" t="s">
        <v>4451</v>
      </c>
      <c r="E1886" s="56" t="s">
        <v>2227</v>
      </c>
      <c r="F1886" s="56" t="s">
        <v>900</v>
      </c>
      <c r="G1886" s="56">
        <v>48</v>
      </c>
      <c r="H1886" s="56">
        <v>0</v>
      </c>
      <c r="I1886" s="56" t="s">
        <v>7041</v>
      </c>
      <c r="J1886" s="56" t="s">
        <v>38</v>
      </c>
    </row>
    <row r="1887" spans="1:10" ht="12.75" customHeight="1" x14ac:dyDescent="0.3">
      <c r="A1887" s="397" t="s">
        <v>202</v>
      </c>
      <c r="B1887" s="423">
        <v>31</v>
      </c>
      <c r="C1887" s="397" t="s">
        <v>203</v>
      </c>
      <c r="D1887" s="397" t="s">
        <v>4452</v>
      </c>
      <c r="E1887" s="56" t="s">
        <v>2228</v>
      </c>
      <c r="F1887" s="56" t="s">
        <v>900</v>
      </c>
      <c r="G1887" s="56">
        <v>48</v>
      </c>
      <c r="H1887" s="56">
        <v>0</v>
      </c>
      <c r="I1887" s="56" t="s">
        <v>7041</v>
      </c>
      <c r="J1887" s="56" t="s">
        <v>38</v>
      </c>
    </row>
    <row r="1888" spans="1:10" ht="12.75" customHeight="1" x14ac:dyDescent="0.3">
      <c r="A1888" s="397" t="s">
        <v>202</v>
      </c>
      <c r="B1888" s="423">
        <v>32</v>
      </c>
      <c r="C1888" s="397" t="s">
        <v>203</v>
      </c>
      <c r="D1888" s="397" t="s">
        <v>4453</v>
      </c>
      <c r="E1888" s="56" t="s">
        <v>2229</v>
      </c>
      <c r="F1888" s="56" t="s">
        <v>900</v>
      </c>
      <c r="G1888" s="56">
        <v>42</v>
      </c>
      <c r="H1888" s="56">
        <v>0</v>
      </c>
      <c r="I1888" s="56" t="s">
        <v>7041</v>
      </c>
      <c r="J1888" s="56" t="s">
        <v>38</v>
      </c>
    </row>
    <row r="1889" spans="1:10" ht="12.75" customHeight="1" x14ac:dyDescent="0.3">
      <c r="A1889" s="397" t="s">
        <v>202</v>
      </c>
      <c r="B1889" s="423">
        <v>33</v>
      </c>
      <c r="C1889" s="397" t="s">
        <v>203</v>
      </c>
      <c r="D1889" s="397" t="s">
        <v>4454</v>
      </c>
      <c r="E1889" s="56" t="s">
        <v>2230</v>
      </c>
      <c r="F1889" s="56" t="s">
        <v>900</v>
      </c>
      <c r="G1889" s="56">
        <v>48</v>
      </c>
      <c r="H1889" s="56">
        <v>0</v>
      </c>
      <c r="I1889" s="56" t="s">
        <v>7041</v>
      </c>
      <c r="J1889" s="56" t="s">
        <v>38</v>
      </c>
    </row>
    <row r="1890" spans="1:10" ht="12.75" customHeight="1" x14ac:dyDescent="0.3">
      <c r="A1890" s="397" t="s">
        <v>737</v>
      </c>
      <c r="B1890" s="423">
        <v>1</v>
      </c>
      <c r="C1890" s="397" t="s">
        <v>735</v>
      </c>
      <c r="D1890" s="397" t="s">
        <v>3844</v>
      </c>
      <c r="E1890" s="56" t="s">
        <v>1119</v>
      </c>
      <c r="F1890" s="56" t="s">
        <v>900</v>
      </c>
      <c r="G1890" s="56">
        <v>22</v>
      </c>
      <c r="H1890" s="56">
        <v>0</v>
      </c>
      <c r="I1890" s="56" t="s">
        <v>6476</v>
      </c>
      <c r="J1890" s="56" t="s">
        <v>38</v>
      </c>
    </row>
    <row r="1891" spans="1:10" ht="12.75" customHeight="1" x14ac:dyDescent="0.3">
      <c r="A1891" s="397" t="s">
        <v>737</v>
      </c>
      <c r="B1891" s="423">
        <v>2</v>
      </c>
      <c r="C1891" s="397" t="s">
        <v>735</v>
      </c>
      <c r="D1891" s="397" t="s">
        <v>3845</v>
      </c>
      <c r="E1891" s="56" t="s">
        <v>1120</v>
      </c>
      <c r="F1891" s="56" t="s">
        <v>900</v>
      </c>
      <c r="G1891" s="56">
        <v>44.5</v>
      </c>
      <c r="H1891" s="56">
        <v>0</v>
      </c>
      <c r="I1891" s="56" t="s">
        <v>6476</v>
      </c>
      <c r="J1891" s="56" t="s">
        <v>38</v>
      </c>
    </row>
    <row r="1892" spans="1:10" ht="12.75" customHeight="1" x14ac:dyDescent="0.3">
      <c r="A1892" s="397" t="s">
        <v>737</v>
      </c>
      <c r="B1892" s="423">
        <v>3</v>
      </c>
      <c r="C1892" s="397" t="s">
        <v>735</v>
      </c>
      <c r="D1892" s="397" t="s">
        <v>3846</v>
      </c>
      <c r="E1892" s="56" t="s">
        <v>1114</v>
      </c>
      <c r="F1892" s="56" t="s">
        <v>900</v>
      </c>
      <c r="G1892" s="56">
        <v>71.5</v>
      </c>
      <c r="H1892" s="56">
        <v>32</v>
      </c>
      <c r="I1892" s="56" t="s">
        <v>6476</v>
      </c>
      <c r="J1892" s="56" t="s">
        <v>38</v>
      </c>
    </row>
    <row r="1893" spans="1:10" ht="12.75" customHeight="1" x14ac:dyDescent="0.3">
      <c r="A1893" s="397" t="s">
        <v>737</v>
      </c>
      <c r="B1893" s="423">
        <v>4</v>
      </c>
      <c r="C1893" s="397" t="s">
        <v>735</v>
      </c>
      <c r="D1893" s="397" t="s">
        <v>3847</v>
      </c>
      <c r="E1893" s="56" t="s">
        <v>1115</v>
      </c>
      <c r="F1893" s="56" t="s">
        <v>900</v>
      </c>
      <c r="G1893" s="56">
        <v>50</v>
      </c>
      <c r="H1893" s="56">
        <v>0</v>
      </c>
      <c r="I1893" s="56" t="s">
        <v>6476</v>
      </c>
      <c r="J1893" s="56" t="s">
        <v>38</v>
      </c>
    </row>
    <row r="1894" spans="1:10" ht="12.75" customHeight="1" x14ac:dyDescent="0.3">
      <c r="A1894" s="397" t="s">
        <v>737</v>
      </c>
      <c r="B1894" s="423">
        <v>5</v>
      </c>
      <c r="C1894" s="397" t="s">
        <v>735</v>
      </c>
      <c r="D1894" s="397" t="s">
        <v>3848</v>
      </c>
      <c r="E1894" s="56" t="s">
        <v>1121</v>
      </c>
      <c r="F1894" s="56" t="s">
        <v>900</v>
      </c>
      <c r="G1894" s="56">
        <v>48.5</v>
      </c>
      <c r="H1894" s="56">
        <v>0</v>
      </c>
      <c r="I1894" s="56" t="s">
        <v>6476</v>
      </c>
      <c r="J1894" s="56" t="s">
        <v>38</v>
      </c>
    </row>
    <row r="1895" spans="1:10" ht="12.75" customHeight="1" x14ac:dyDescent="0.3">
      <c r="A1895" s="397" t="s">
        <v>737</v>
      </c>
      <c r="B1895" s="423">
        <v>6</v>
      </c>
      <c r="C1895" s="397" t="s">
        <v>735</v>
      </c>
      <c r="D1895" s="397" t="s">
        <v>3849</v>
      </c>
      <c r="E1895" s="56" t="s">
        <v>1122</v>
      </c>
      <c r="F1895" s="56" t="s">
        <v>900</v>
      </c>
      <c r="G1895" s="56">
        <v>40</v>
      </c>
      <c r="H1895" s="56">
        <v>0</v>
      </c>
      <c r="I1895" s="56" t="s">
        <v>6476</v>
      </c>
      <c r="J1895" s="56" t="s">
        <v>38</v>
      </c>
    </row>
    <row r="1896" spans="1:10" ht="12.75" customHeight="1" x14ac:dyDescent="0.3">
      <c r="A1896" s="397" t="s">
        <v>737</v>
      </c>
      <c r="B1896" s="423">
        <v>7</v>
      </c>
      <c r="C1896" s="397" t="s">
        <v>735</v>
      </c>
      <c r="D1896" s="397" t="s">
        <v>3850</v>
      </c>
      <c r="E1896" s="56" t="s">
        <v>1123</v>
      </c>
      <c r="F1896" s="56" t="s">
        <v>900</v>
      </c>
      <c r="G1896" s="56">
        <v>33.5</v>
      </c>
      <c r="H1896" s="56">
        <v>0</v>
      </c>
      <c r="I1896" s="56" t="s">
        <v>6476</v>
      </c>
      <c r="J1896" s="56" t="s">
        <v>38</v>
      </c>
    </row>
    <row r="1897" spans="1:10" ht="12.75" customHeight="1" x14ac:dyDescent="0.3">
      <c r="A1897" s="397" t="s">
        <v>737</v>
      </c>
      <c r="B1897" s="423">
        <v>8</v>
      </c>
      <c r="C1897" s="397" t="s">
        <v>735</v>
      </c>
      <c r="D1897" s="397" t="s">
        <v>3851</v>
      </c>
      <c r="E1897" s="56" t="s">
        <v>1124</v>
      </c>
      <c r="F1897" s="56" t="s">
        <v>900</v>
      </c>
      <c r="G1897" s="56">
        <v>14</v>
      </c>
      <c r="H1897" s="56">
        <v>0</v>
      </c>
      <c r="I1897" s="56" t="s">
        <v>810</v>
      </c>
      <c r="J1897" s="56" t="s">
        <v>38</v>
      </c>
    </row>
    <row r="1898" spans="1:10" ht="12.75" customHeight="1" x14ac:dyDescent="0.3">
      <c r="A1898" s="397" t="s">
        <v>737</v>
      </c>
      <c r="B1898" s="423">
        <v>9</v>
      </c>
      <c r="C1898" s="397" t="s">
        <v>735</v>
      </c>
      <c r="D1898" s="397" t="s">
        <v>3852</v>
      </c>
      <c r="E1898" s="56" t="s">
        <v>1125</v>
      </c>
      <c r="F1898" s="56" t="s">
        <v>900</v>
      </c>
      <c r="G1898" s="56">
        <v>25.5</v>
      </c>
      <c r="H1898" s="56">
        <v>0</v>
      </c>
      <c r="I1898" s="56" t="s">
        <v>6476</v>
      </c>
      <c r="J1898" s="56" t="s">
        <v>38</v>
      </c>
    </row>
    <row r="1899" spans="1:10" ht="12.75" customHeight="1" x14ac:dyDescent="0.3">
      <c r="A1899" s="397" t="s">
        <v>737</v>
      </c>
      <c r="B1899" s="423">
        <v>10</v>
      </c>
      <c r="C1899" s="397" t="s">
        <v>735</v>
      </c>
      <c r="D1899" s="397" t="s">
        <v>3853</v>
      </c>
      <c r="E1899" s="56" t="s">
        <v>1126</v>
      </c>
      <c r="F1899" s="56" t="s">
        <v>900</v>
      </c>
      <c r="G1899" s="56">
        <v>33.5</v>
      </c>
      <c r="H1899" s="56">
        <v>0</v>
      </c>
      <c r="I1899" s="56" t="s">
        <v>6476</v>
      </c>
      <c r="J1899" s="56" t="s">
        <v>38</v>
      </c>
    </row>
    <row r="1900" spans="1:10" ht="12.75" customHeight="1" x14ac:dyDescent="0.3">
      <c r="A1900" s="397" t="s">
        <v>737</v>
      </c>
      <c r="B1900" s="423">
        <v>11</v>
      </c>
      <c r="C1900" s="397" t="s">
        <v>735</v>
      </c>
      <c r="D1900" s="397" t="s">
        <v>3854</v>
      </c>
      <c r="E1900" s="56" t="s">
        <v>1127</v>
      </c>
      <c r="F1900" s="56" t="s">
        <v>900</v>
      </c>
      <c r="G1900" s="56">
        <v>27.5</v>
      </c>
      <c r="H1900" s="56">
        <v>0</v>
      </c>
      <c r="I1900" s="56" t="s">
        <v>6476</v>
      </c>
      <c r="J1900" s="56" t="s">
        <v>38</v>
      </c>
    </row>
    <row r="1901" spans="1:10" ht="12.75" customHeight="1" x14ac:dyDescent="0.3">
      <c r="A1901" s="397" t="s">
        <v>737</v>
      </c>
      <c r="B1901" s="423">
        <v>12</v>
      </c>
      <c r="C1901" s="397" t="s">
        <v>735</v>
      </c>
      <c r="D1901" s="397" t="s">
        <v>3855</v>
      </c>
      <c r="E1901" s="56" t="s">
        <v>1134</v>
      </c>
      <c r="F1901" s="56" t="s">
        <v>900</v>
      </c>
      <c r="G1901" s="56">
        <v>11</v>
      </c>
      <c r="H1901" s="56">
        <v>0</v>
      </c>
      <c r="I1901" s="56" t="s">
        <v>6476</v>
      </c>
      <c r="J1901" s="56" t="s">
        <v>38</v>
      </c>
    </row>
    <row r="1902" spans="1:10" ht="12.75" customHeight="1" x14ac:dyDescent="0.3">
      <c r="A1902" s="397" t="s">
        <v>737</v>
      </c>
      <c r="B1902" s="423">
        <v>13</v>
      </c>
      <c r="C1902" s="397" t="s">
        <v>735</v>
      </c>
      <c r="D1902" s="397" t="s">
        <v>3856</v>
      </c>
      <c r="E1902" s="56" t="s">
        <v>1117</v>
      </c>
      <c r="F1902" s="56" t="s">
        <v>900</v>
      </c>
      <c r="G1902" s="56">
        <v>47.5</v>
      </c>
      <c r="H1902" s="56">
        <v>0</v>
      </c>
      <c r="I1902" s="56" t="s">
        <v>6476</v>
      </c>
      <c r="J1902" s="56" t="s">
        <v>38</v>
      </c>
    </row>
    <row r="1903" spans="1:10" ht="12.75" customHeight="1" x14ac:dyDescent="0.3">
      <c r="A1903" s="397" t="s">
        <v>737</v>
      </c>
      <c r="B1903" s="423">
        <v>14</v>
      </c>
      <c r="C1903" s="397" t="s">
        <v>735</v>
      </c>
      <c r="D1903" s="397" t="s">
        <v>3857</v>
      </c>
      <c r="E1903" s="56" t="s">
        <v>1116</v>
      </c>
      <c r="F1903" s="56" t="s">
        <v>900</v>
      </c>
      <c r="G1903" s="56">
        <v>48</v>
      </c>
      <c r="H1903" s="56">
        <v>0</v>
      </c>
      <c r="I1903" s="56" t="s">
        <v>6476</v>
      </c>
      <c r="J1903" s="56" t="s">
        <v>38</v>
      </c>
    </row>
    <row r="1904" spans="1:10" ht="12.75" customHeight="1" x14ac:dyDescent="0.3">
      <c r="A1904" s="397" t="s">
        <v>737</v>
      </c>
      <c r="B1904" s="423">
        <v>15</v>
      </c>
      <c r="C1904" s="397" t="s">
        <v>735</v>
      </c>
      <c r="D1904" s="397" t="s">
        <v>3858</v>
      </c>
      <c r="E1904" s="56" t="s">
        <v>1128</v>
      </c>
      <c r="F1904" s="56" t="s">
        <v>900</v>
      </c>
      <c r="G1904" s="56">
        <v>33.5</v>
      </c>
      <c r="H1904" s="56">
        <v>0</v>
      </c>
      <c r="I1904" s="56" t="s">
        <v>6476</v>
      </c>
      <c r="J1904" s="56" t="s">
        <v>38</v>
      </c>
    </row>
    <row r="1905" spans="1:10" ht="12.75" customHeight="1" x14ac:dyDescent="0.3">
      <c r="A1905" s="397" t="s">
        <v>737</v>
      </c>
      <c r="B1905" s="423">
        <v>16</v>
      </c>
      <c r="C1905" s="397" t="s">
        <v>735</v>
      </c>
      <c r="D1905" s="397" t="s">
        <v>3859</v>
      </c>
      <c r="E1905" s="56" t="s">
        <v>1135</v>
      </c>
      <c r="F1905" s="56" t="s">
        <v>900</v>
      </c>
      <c r="G1905" s="56">
        <v>11</v>
      </c>
      <c r="H1905" s="56">
        <v>0</v>
      </c>
      <c r="I1905" s="56" t="s">
        <v>6476</v>
      </c>
      <c r="J1905" s="56" t="s">
        <v>38</v>
      </c>
    </row>
    <row r="1906" spans="1:10" ht="12.75" customHeight="1" x14ac:dyDescent="0.3">
      <c r="A1906" s="397" t="s">
        <v>737</v>
      </c>
      <c r="B1906" s="423">
        <v>17</v>
      </c>
      <c r="C1906" s="397" t="s">
        <v>735</v>
      </c>
      <c r="D1906" s="397" t="s">
        <v>3860</v>
      </c>
      <c r="E1906" s="56" t="s">
        <v>1132</v>
      </c>
      <c r="F1906" s="56" t="s">
        <v>900</v>
      </c>
      <c r="G1906" s="56">
        <v>10.5</v>
      </c>
      <c r="H1906" s="56">
        <v>0</v>
      </c>
      <c r="I1906" s="56" t="s">
        <v>6476</v>
      </c>
      <c r="J1906" s="56" t="s">
        <v>38</v>
      </c>
    </row>
    <row r="1907" spans="1:10" ht="12.75" customHeight="1" x14ac:dyDescent="0.3">
      <c r="A1907" s="397" t="s">
        <v>737</v>
      </c>
      <c r="B1907" s="423">
        <v>18</v>
      </c>
      <c r="C1907" s="397" t="s">
        <v>735</v>
      </c>
      <c r="D1907" s="397" t="s">
        <v>3861</v>
      </c>
      <c r="E1907" s="56" t="s">
        <v>1133</v>
      </c>
      <c r="F1907" s="56" t="s">
        <v>900</v>
      </c>
      <c r="G1907" s="56">
        <v>15</v>
      </c>
      <c r="H1907" s="56">
        <v>0</v>
      </c>
      <c r="I1907" s="56" t="s">
        <v>6476</v>
      </c>
      <c r="J1907" s="56" t="s">
        <v>38</v>
      </c>
    </row>
    <row r="1908" spans="1:10" ht="12.75" customHeight="1" x14ac:dyDescent="0.3">
      <c r="A1908" s="397" t="s">
        <v>737</v>
      </c>
      <c r="B1908" s="423">
        <v>19</v>
      </c>
      <c r="C1908" s="397" t="s">
        <v>735</v>
      </c>
      <c r="D1908" s="397" t="s">
        <v>3862</v>
      </c>
      <c r="E1908" s="56" t="s">
        <v>1129</v>
      </c>
      <c r="F1908" s="56" t="s">
        <v>900</v>
      </c>
      <c r="G1908" s="56">
        <v>40</v>
      </c>
      <c r="H1908" s="56">
        <v>0</v>
      </c>
      <c r="I1908" s="56" t="s">
        <v>6476</v>
      </c>
      <c r="J1908" s="56" t="s">
        <v>38</v>
      </c>
    </row>
    <row r="1909" spans="1:10" ht="12.75" customHeight="1" x14ac:dyDescent="0.3">
      <c r="A1909" s="397" t="s">
        <v>737</v>
      </c>
      <c r="B1909" s="423">
        <v>20</v>
      </c>
      <c r="C1909" s="397" t="s">
        <v>735</v>
      </c>
      <c r="D1909" s="397" t="s">
        <v>3863</v>
      </c>
      <c r="E1909" s="56" t="s">
        <v>1130</v>
      </c>
      <c r="F1909" s="56" t="s">
        <v>900</v>
      </c>
      <c r="G1909" s="56">
        <v>33.5</v>
      </c>
      <c r="H1909" s="56">
        <v>0</v>
      </c>
      <c r="I1909" s="56" t="s">
        <v>6476</v>
      </c>
      <c r="J1909" s="56" t="s">
        <v>38</v>
      </c>
    </row>
    <row r="1910" spans="1:10" ht="12.75" customHeight="1" x14ac:dyDescent="0.3">
      <c r="A1910" s="397" t="s">
        <v>737</v>
      </c>
      <c r="B1910" s="423">
        <v>21</v>
      </c>
      <c r="C1910" s="397" t="s">
        <v>735</v>
      </c>
      <c r="D1910" s="397" t="s">
        <v>3864</v>
      </c>
      <c r="E1910" s="56" t="s">
        <v>1131</v>
      </c>
      <c r="F1910" s="56" t="s">
        <v>900</v>
      </c>
      <c r="G1910" s="56">
        <v>30</v>
      </c>
      <c r="H1910" s="56">
        <v>0</v>
      </c>
      <c r="I1910" s="56" t="s">
        <v>6476</v>
      </c>
      <c r="J1910" s="56" t="s">
        <v>38</v>
      </c>
    </row>
    <row r="1911" spans="1:10" ht="12.75" customHeight="1" x14ac:dyDescent="0.3">
      <c r="A1911" s="397" t="s">
        <v>737</v>
      </c>
      <c r="B1911" s="423">
        <v>22</v>
      </c>
      <c r="C1911" s="397" t="s">
        <v>735</v>
      </c>
      <c r="D1911" s="397" t="s">
        <v>3865</v>
      </c>
      <c r="E1911" s="56" t="s">
        <v>1118</v>
      </c>
      <c r="F1911" s="56" t="s">
        <v>900</v>
      </c>
      <c r="G1911" s="56">
        <v>45</v>
      </c>
      <c r="H1911" s="56">
        <v>0</v>
      </c>
      <c r="I1911" s="56" t="s">
        <v>6476</v>
      </c>
      <c r="J1911" s="56" t="s">
        <v>38</v>
      </c>
    </row>
    <row r="1912" spans="1:10" ht="12.75" customHeight="1" x14ac:dyDescent="0.3">
      <c r="A1912" s="397" t="s">
        <v>737</v>
      </c>
      <c r="B1912" s="423">
        <v>23</v>
      </c>
      <c r="C1912" s="397" t="s">
        <v>735</v>
      </c>
      <c r="D1912" s="397" t="s">
        <v>3866</v>
      </c>
      <c r="E1912" s="56" t="s">
        <v>2394</v>
      </c>
      <c r="F1912" s="56" t="s">
        <v>901</v>
      </c>
      <c r="G1912" s="56">
        <v>20</v>
      </c>
      <c r="H1912" s="56">
        <v>0</v>
      </c>
      <c r="I1912" s="56" t="s">
        <v>6476</v>
      </c>
      <c r="J1912" s="56" t="s">
        <v>38</v>
      </c>
    </row>
    <row r="1913" spans="1:10" ht="12.75" customHeight="1" x14ac:dyDescent="0.3">
      <c r="A1913" s="397" t="s">
        <v>207</v>
      </c>
      <c r="B1913" s="423">
        <v>1</v>
      </c>
      <c r="C1913" s="397" t="s">
        <v>260</v>
      </c>
      <c r="D1913" s="397" t="s">
        <v>5106</v>
      </c>
      <c r="E1913" s="56" t="s">
        <v>1743</v>
      </c>
      <c r="F1913" s="56" t="s">
        <v>900</v>
      </c>
      <c r="G1913" s="56">
        <v>16</v>
      </c>
      <c r="H1913" s="56">
        <v>0</v>
      </c>
      <c r="I1913" s="56" t="s">
        <v>6476</v>
      </c>
      <c r="J1913" s="56" t="s">
        <v>38</v>
      </c>
    </row>
    <row r="1914" spans="1:10" ht="12.75" customHeight="1" x14ac:dyDescent="0.3">
      <c r="A1914" s="397" t="s">
        <v>207</v>
      </c>
      <c r="B1914" s="423">
        <v>2</v>
      </c>
      <c r="C1914" s="397" t="s">
        <v>260</v>
      </c>
      <c r="D1914" s="397" t="s">
        <v>5107</v>
      </c>
      <c r="E1914" s="56" t="s">
        <v>1744</v>
      </c>
      <c r="F1914" s="56" t="s">
        <v>900</v>
      </c>
      <c r="G1914" s="56">
        <v>36</v>
      </c>
      <c r="H1914" s="56">
        <v>0</v>
      </c>
      <c r="I1914" s="56" t="s">
        <v>6476</v>
      </c>
      <c r="J1914" s="56" t="s">
        <v>38</v>
      </c>
    </row>
    <row r="1915" spans="1:10" ht="12.75" customHeight="1" x14ac:dyDescent="0.3">
      <c r="A1915" s="397" t="s">
        <v>207</v>
      </c>
      <c r="B1915" s="423">
        <v>3</v>
      </c>
      <c r="C1915" s="397" t="s">
        <v>260</v>
      </c>
      <c r="D1915" s="397" t="s">
        <v>5108</v>
      </c>
      <c r="E1915" s="56" t="s">
        <v>1745</v>
      </c>
      <c r="F1915" s="56" t="s">
        <v>900</v>
      </c>
      <c r="G1915" s="56">
        <v>8</v>
      </c>
      <c r="H1915" s="56">
        <v>0</v>
      </c>
      <c r="I1915" s="56" t="s">
        <v>6476</v>
      </c>
      <c r="J1915" s="56" t="s">
        <v>38</v>
      </c>
    </row>
    <row r="1916" spans="1:10" ht="12.75" customHeight="1" x14ac:dyDescent="0.3">
      <c r="A1916" s="397" t="s">
        <v>207</v>
      </c>
      <c r="B1916" s="423">
        <v>4</v>
      </c>
      <c r="C1916" s="397" t="s">
        <v>260</v>
      </c>
      <c r="D1916" s="397" t="s">
        <v>5109</v>
      </c>
      <c r="E1916" s="56" t="s">
        <v>1746</v>
      </c>
      <c r="F1916" s="56" t="s">
        <v>900</v>
      </c>
      <c r="G1916" s="56">
        <v>12</v>
      </c>
      <c r="H1916" s="56">
        <v>0</v>
      </c>
      <c r="I1916" s="56" t="s">
        <v>6476</v>
      </c>
      <c r="J1916" s="56" t="s">
        <v>38</v>
      </c>
    </row>
    <row r="1917" spans="1:10" ht="12.75" customHeight="1" x14ac:dyDescent="0.3">
      <c r="A1917" s="397" t="s">
        <v>207</v>
      </c>
      <c r="B1917" s="423">
        <v>5</v>
      </c>
      <c r="C1917" s="397" t="s">
        <v>260</v>
      </c>
      <c r="D1917" s="397" t="s">
        <v>5110</v>
      </c>
      <c r="E1917" s="56" t="s">
        <v>1747</v>
      </c>
      <c r="F1917" s="56" t="s">
        <v>900</v>
      </c>
      <c r="G1917" s="56">
        <v>10</v>
      </c>
      <c r="H1917" s="56">
        <v>0</v>
      </c>
      <c r="I1917" s="56" t="s">
        <v>6476</v>
      </c>
      <c r="J1917" s="56" t="s">
        <v>38</v>
      </c>
    </row>
    <row r="1918" spans="1:10" ht="12.75" customHeight="1" x14ac:dyDescent="0.3">
      <c r="A1918" s="397" t="s">
        <v>207</v>
      </c>
      <c r="B1918" s="423">
        <v>6</v>
      </c>
      <c r="C1918" s="397" t="s">
        <v>260</v>
      </c>
      <c r="D1918" s="397" t="s">
        <v>5111</v>
      </c>
      <c r="E1918" s="56" t="s">
        <v>1748</v>
      </c>
      <c r="F1918" s="56" t="s">
        <v>900</v>
      </c>
      <c r="G1918" s="56">
        <v>56</v>
      </c>
      <c r="H1918" s="56">
        <v>0</v>
      </c>
      <c r="I1918" s="56" t="s">
        <v>6476</v>
      </c>
      <c r="J1918" s="56" t="s">
        <v>38</v>
      </c>
    </row>
    <row r="1919" spans="1:10" ht="12.75" customHeight="1" x14ac:dyDescent="0.3">
      <c r="A1919" s="397" t="s">
        <v>207</v>
      </c>
      <c r="B1919" s="423">
        <v>7</v>
      </c>
      <c r="C1919" s="397" t="s">
        <v>260</v>
      </c>
      <c r="D1919" s="397" t="s">
        <v>5112</v>
      </c>
      <c r="E1919" s="56" t="s">
        <v>2315</v>
      </c>
      <c r="F1919" s="56" t="s">
        <v>900</v>
      </c>
      <c r="G1919" s="56">
        <v>10</v>
      </c>
      <c r="H1919" s="56">
        <v>0</v>
      </c>
      <c r="I1919" s="56" t="s">
        <v>6476</v>
      </c>
      <c r="J1919" s="56" t="s">
        <v>38</v>
      </c>
    </row>
    <row r="1920" spans="1:10" ht="12.75" customHeight="1" x14ac:dyDescent="0.3">
      <c r="A1920" s="397" t="s">
        <v>207</v>
      </c>
      <c r="B1920" s="423">
        <v>8</v>
      </c>
      <c r="C1920" s="397" t="s">
        <v>260</v>
      </c>
      <c r="D1920" s="397" t="s">
        <v>5113</v>
      </c>
      <c r="E1920" s="56" t="s">
        <v>2316</v>
      </c>
      <c r="F1920" s="56" t="s">
        <v>900</v>
      </c>
      <c r="G1920" s="56">
        <v>36</v>
      </c>
      <c r="H1920" s="56">
        <v>0</v>
      </c>
      <c r="I1920" s="56" t="s">
        <v>6476</v>
      </c>
      <c r="J1920" s="56" t="s">
        <v>38</v>
      </c>
    </row>
    <row r="1921" spans="1:10" ht="12.75" customHeight="1" x14ac:dyDescent="0.3">
      <c r="A1921" s="397" t="s">
        <v>207</v>
      </c>
      <c r="B1921" s="423">
        <v>9</v>
      </c>
      <c r="C1921" s="397" t="s">
        <v>260</v>
      </c>
      <c r="D1921" s="397" t="s">
        <v>5114</v>
      </c>
      <c r="E1921" s="56" t="s">
        <v>2317</v>
      </c>
      <c r="F1921" s="56" t="s">
        <v>900</v>
      </c>
      <c r="G1921" s="56">
        <v>30</v>
      </c>
      <c r="H1921" s="56">
        <v>0</v>
      </c>
      <c r="I1921" s="56" t="s">
        <v>6476</v>
      </c>
      <c r="J1921" s="56" t="s">
        <v>38</v>
      </c>
    </row>
    <row r="1922" spans="1:10" ht="12.75" customHeight="1" x14ac:dyDescent="0.3">
      <c r="A1922" s="397" t="s">
        <v>207</v>
      </c>
      <c r="B1922" s="423">
        <v>10</v>
      </c>
      <c r="C1922" s="397" t="s">
        <v>260</v>
      </c>
      <c r="D1922" s="397" t="s">
        <v>5115</v>
      </c>
      <c r="E1922" s="56" t="s">
        <v>2318</v>
      </c>
      <c r="F1922" s="56" t="s">
        <v>900</v>
      </c>
      <c r="G1922" s="56">
        <v>16</v>
      </c>
      <c r="H1922" s="56">
        <v>0</v>
      </c>
      <c r="I1922" s="56" t="s">
        <v>6476</v>
      </c>
      <c r="J1922" s="56" t="s">
        <v>38</v>
      </c>
    </row>
    <row r="1923" spans="1:10" ht="12.75" customHeight="1" x14ac:dyDescent="0.3">
      <c r="A1923" s="397" t="s">
        <v>207</v>
      </c>
      <c r="B1923" s="423">
        <v>11</v>
      </c>
      <c r="C1923" s="397" t="s">
        <v>260</v>
      </c>
      <c r="D1923" s="397" t="s">
        <v>5116</v>
      </c>
      <c r="E1923" s="56" t="s">
        <v>2319</v>
      </c>
      <c r="F1923" s="56" t="s">
        <v>900</v>
      </c>
      <c r="G1923" s="56">
        <v>11</v>
      </c>
      <c r="H1923" s="56">
        <v>0</v>
      </c>
      <c r="I1923" s="56" t="s">
        <v>6476</v>
      </c>
      <c r="J1923" s="56" t="s">
        <v>38</v>
      </c>
    </row>
    <row r="1924" spans="1:10" ht="12.75" customHeight="1" x14ac:dyDescent="0.3">
      <c r="A1924" s="397" t="s">
        <v>207</v>
      </c>
      <c r="B1924" s="423">
        <v>12</v>
      </c>
      <c r="C1924" s="397" t="s">
        <v>260</v>
      </c>
      <c r="D1924" s="397" t="s">
        <v>5117</v>
      </c>
      <c r="E1924" s="56" t="s">
        <v>901</v>
      </c>
      <c r="F1924" s="56" t="s">
        <v>901</v>
      </c>
      <c r="G1924" s="56">
        <v>29.3</v>
      </c>
      <c r="H1924" s="56">
        <v>0</v>
      </c>
      <c r="I1924" s="56" t="s">
        <v>6476</v>
      </c>
      <c r="J1924" s="56" t="s">
        <v>38</v>
      </c>
    </row>
    <row r="1925" spans="1:10" ht="12.75" customHeight="1" x14ac:dyDescent="0.3">
      <c r="A1925" s="397" t="s">
        <v>402</v>
      </c>
      <c r="B1925" s="423">
        <v>1</v>
      </c>
      <c r="C1925" s="397" t="s">
        <v>330</v>
      </c>
      <c r="D1925" s="397" t="s">
        <v>5268</v>
      </c>
      <c r="E1925" s="56" t="s">
        <v>2470</v>
      </c>
      <c r="F1925" s="56" t="s">
        <v>900</v>
      </c>
      <c r="G1925" s="56">
        <v>19</v>
      </c>
      <c r="H1925" s="56">
        <v>0</v>
      </c>
      <c r="I1925" s="56" t="s">
        <v>6476</v>
      </c>
      <c r="J1925" s="56" t="s">
        <v>38</v>
      </c>
    </row>
    <row r="1926" spans="1:10" ht="12.75" customHeight="1" x14ac:dyDescent="0.3">
      <c r="A1926" s="397" t="s">
        <v>402</v>
      </c>
      <c r="B1926" s="423">
        <v>2</v>
      </c>
      <c r="C1926" s="397" t="s">
        <v>330</v>
      </c>
      <c r="D1926" s="397" t="s">
        <v>5269</v>
      </c>
      <c r="E1926" s="56" t="s">
        <v>2471</v>
      </c>
      <c r="F1926" s="56" t="s">
        <v>900</v>
      </c>
      <c r="G1926" s="56">
        <v>19</v>
      </c>
      <c r="H1926" s="56">
        <v>0</v>
      </c>
      <c r="I1926" s="56" t="s">
        <v>6476</v>
      </c>
      <c r="J1926" s="56" t="s">
        <v>38</v>
      </c>
    </row>
    <row r="1927" spans="1:10" ht="12.75" customHeight="1" x14ac:dyDescent="0.3">
      <c r="A1927" s="397" t="s">
        <v>402</v>
      </c>
      <c r="B1927" s="423">
        <v>3</v>
      </c>
      <c r="C1927" s="397" t="s">
        <v>330</v>
      </c>
      <c r="D1927" s="397" t="s">
        <v>5270</v>
      </c>
      <c r="E1927" s="56" t="s">
        <v>2472</v>
      </c>
      <c r="F1927" s="56" t="s">
        <v>900</v>
      </c>
      <c r="G1927" s="56">
        <v>19</v>
      </c>
      <c r="H1927" s="56">
        <v>0</v>
      </c>
      <c r="I1927" s="56" t="s">
        <v>6476</v>
      </c>
      <c r="J1927" s="56" t="s">
        <v>38</v>
      </c>
    </row>
    <row r="1928" spans="1:10" ht="12.75" customHeight="1" x14ac:dyDescent="0.3">
      <c r="A1928" s="397" t="s">
        <v>402</v>
      </c>
      <c r="B1928" s="423">
        <v>4</v>
      </c>
      <c r="C1928" s="397" t="s">
        <v>330</v>
      </c>
      <c r="D1928" s="397" t="s">
        <v>5271</v>
      </c>
      <c r="E1928" s="56" t="s">
        <v>2473</v>
      </c>
      <c r="F1928" s="56" t="s">
        <v>900</v>
      </c>
      <c r="G1928" s="56">
        <v>19</v>
      </c>
      <c r="H1928" s="56">
        <v>0</v>
      </c>
      <c r="I1928" s="56" t="s">
        <v>6476</v>
      </c>
      <c r="J1928" s="56" t="s">
        <v>38</v>
      </c>
    </row>
    <row r="1929" spans="1:10" ht="12.75" customHeight="1" x14ac:dyDescent="0.3">
      <c r="A1929" s="397" t="s">
        <v>402</v>
      </c>
      <c r="B1929" s="423">
        <v>5</v>
      </c>
      <c r="C1929" s="397" t="s">
        <v>330</v>
      </c>
      <c r="D1929" s="397" t="s">
        <v>5272</v>
      </c>
      <c r="E1929" s="56" t="s">
        <v>2474</v>
      </c>
      <c r="F1929" s="56" t="s">
        <v>900</v>
      </c>
      <c r="G1929" s="56">
        <v>19</v>
      </c>
      <c r="H1929" s="56">
        <v>0</v>
      </c>
      <c r="I1929" s="56" t="s">
        <v>6476</v>
      </c>
      <c r="J1929" s="56" t="s">
        <v>38</v>
      </c>
    </row>
    <row r="1930" spans="1:10" ht="12.75" customHeight="1" x14ac:dyDescent="0.3">
      <c r="A1930" s="397" t="s">
        <v>402</v>
      </c>
      <c r="B1930" s="423">
        <v>6</v>
      </c>
      <c r="C1930" s="397" t="s">
        <v>330</v>
      </c>
      <c r="D1930" s="397" t="s">
        <v>5273</v>
      </c>
      <c r="E1930" s="56" t="s">
        <v>2475</v>
      </c>
      <c r="F1930" s="56" t="s">
        <v>900</v>
      </c>
      <c r="G1930" s="56">
        <v>46.5</v>
      </c>
      <c r="H1930" s="56">
        <v>0</v>
      </c>
      <c r="I1930" s="56" t="s">
        <v>6476</v>
      </c>
      <c r="J1930" s="56" t="s">
        <v>38</v>
      </c>
    </row>
    <row r="1931" spans="1:10" ht="12.75" customHeight="1" x14ac:dyDescent="0.3">
      <c r="A1931" s="397" t="s">
        <v>402</v>
      </c>
      <c r="B1931" s="423">
        <v>7</v>
      </c>
      <c r="C1931" s="397" t="s">
        <v>330</v>
      </c>
      <c r="D1931" s="397" t="s">
        <v>5274</v>
      </c>
      <c r="E1931" s="56" t="s">
        <v>2476</v>
      </c>
      <c r="F1931" s="56" t="s">
        <v>900</v>
      </c>
      <c r="G1931" s="56">
        <v>19</v>
      </c>
      <c r="H1931" s="56">
        <v>0</v>
      </c>
      <c r="I1931" s="56" t="s">
        <v>6476</v>
      </c>
      <c r="J1931" s="56" t="s">
        <v>38</v>
      </c>
    </row>
    <row r="1932" spans="1:10" ht="12.75" customHeight="1" x14ac:dyDescent="0.3">
      <c r="A1932" s="397" t="s">
        <v>402</v>
      </c>
      <c r="B1932" s="423">
        <v>8</v>
      </c>
      <c r="C1932" s="397" t="s">
        <v>330</v>
      </c>
      <c r="D1932" s="397" t="s">
        <v>5275</v>
      </c>
      <c r="E1932" s="56" t="s">
        <v>2477</v>
      </c>
      <c r="F1932" s="56" t="s">
        <v>900</v>
      </c>
      <c r="G1932" s="56">
        <v>19</v>
      </c>
      <c r="H1932" s="56">
        <v>0</v>
      </c>
      <c r="I1932" s="56" t="s">
        <v>6476</v>
      </c>
      <c r="J1932" s="56" t="s">
        <v>38</v>
      </c>
    </row>
    <row r="1933" spans="1:10" ht="12.75" customHeight="1" x14ac:dyDescent="0.3">
      <c r="A1933" s="397" t="s">
        <v>402</v>
      </c>
      <c r="B1933" s="423">
        <v>9</v>
      </c>
      <c r="C1933" s="397" t="s">
        <v>330</v>
      </c>
      <c r="D1933" s="397" t="s">
        <v>5276</v>
      </c>
      <c r="E1933" s="56" t="s">
        <v>2478</v>
      </c>
      <c r="F1933" s="56" t="s">
        <v>900</v>
      </c>
      <c r="G1933" s="56">
        <v>46.5</v>
      </c>
      <c r="H1933" s="56">
        <v>0</v>
      </c>
      <c r="I1933" s="56" t="s">
        <v>6476</v>
      </c>
      <c r="J1933" s="56" t="s">
        <v>38</v>
      </c>
    </row>
    <row r="1934" spans="1:10" ht="12.75" customHeight="1" x14ac:dyDescent="0.3">
      <c r="A1934" s="397" t="s">
        <v>402</v>
      </c>
      <c r="B1934" s="423">
        <v>10</v>
      </c>
      <c r="C1934" s="397" t="s">
        <v>330</v>
      </c>
      <c r="D1934" s="397" t="s">
        <v>5277</v>
      </c>
      <c r="E1934" s="56" t="s">
        <v>2479</v>
      </c>
      <c r="F1934" s="56" t="s">
        <v>900</v>
      </c>
      <c r="G1934" s="56">
        <v>19</v>
      </c>
      <c r="H1934" s="56">
        <v>0</v>
      </c>
      <c r="I1934" s="56" t="s">
        <v>6476</v>
      </c>
      <c r="J1934" s="56" t="s">
        <v>38</v>
      </c>
    </row>
    <row r="1935" spans="1:10" ht="12.75" customHeight="1" x14ac:dyDescent="0.3">
      <c r="A1935" s="397" t="s">
        <v>402</v>
      </c>
      <c r="B1935" s="423">
        <v>11</v>
      </c>
      <c r="C1935" s="397" t="s">
        <v>330</v>
      </c>
      <c r="D1935" s="397" t="s">
        <v>5278</v>
      </c>
      <c r="E1935" s="56" t="s">
        <v>2480</v>
      </c>
      <c r="F1935" s="56" t="s">
        <v>900</v>
      </c>
      <c r="G1935" s="56">
        <v>19</v>
      </c>
      <c r="H1935" s="56">
        <v>0</v>
      </c>
      <c r="I1935" s="56" t="s">
        <v>6476</v>
      </c>
      <c r="J1935" s="56" t="s">
        <v>38</v>
      </c>
    </row>
    <row r="1936" spans="1:10" ht="12.75" customHeight="1" x14ac:dyDescent="0.3">
      <c r="A1936" s="397" t="s">
        <v>402</v>
      </c>
      <c r="B1936" s="423">
        <v>12</v>
      </c>
      <c r="C1936" s="397" t="s">
        <v>330</v>
      </c>
      <c r="D1936" s="397" t="s">
        <v>5279</v>
      </c>
      <c r="E1936" s="56" t="s">
        <v>2481</v>
      </c>
      <c r="F1936" s="56" t="s">
        <v>900</v>
      </c>
      <c r="G1936" s="56">
        <v>46.5</v>
      </c>
      <c r="H1936" s="56">
        <v>0</v>
      </c>
      <c r="I1936" s="56" t="s">
        <v>6476</v>
      </c>
      <c r="J1936" s="56" t="s">
        <v>38</v>
      </c>
    </row>
    <row r="1937" spans="1:10" ht="12.75" customHeight="1" x14ac:dyDescent="0.3">
      <c r="A1937" s="397" t="s">
        <v>402</v>
      </c>
      <c r="B1937" s="423">
        <v>13</v>
      </c>
      <c r="C1937" s="397" t="s">
        <v>330</v>
      </c>
      <c r="D1937" s="397" t="s">
        <v>5280</v>
      </c>
      <c r="E1937" s="56" t="s">
        <v>2482</v>
      </c>
      <c r="F1937" s="56" t="s">
        <v>900</v>
      </c>
      <c r="G1937" s="56">
        <v>46.5</v>
      </c>
      <c r="H1937" s="56">
        <v>0</v>
      </c>
      <c r="I1937" s="56" t="s">
        <v>6476</v>
      </c>
      <c r="J1937" s="56" t="s">
        <v>38</v>
      </c>
    </row>
    <row r="1938" spans="1:10" ht="12.75" customHeight="1" x14ac:dyDescent="0.3">
      <c r="A1938" s="397" t="s">
        <v>402</v>
      </c>
      <c r="B1938" s="423">
        <v>14</v>
      </c>
      <c r="C1938" s="397" t="s">
        <v>330</v>
      </c>
      <c r="D1938" s="397" t="s">
        <v>5281</v>
      </c>
      <c r="E1938" s="56" t="s">
        <v>2483</v>
      </c>
      <c r="F1938" s="56" t="s">
        <v>900</v>
      </c>
      <c r="G1938" s="56">
        <v>19</v>
      </c>
      <c r="H1938" s="56">
        <v>0</v>
      </c>
      <c r="I1938" s="56" t="s">
        <v>6476</v>
      </c>
      <c r="J1938" s="56" t="s">
        <v>38</v>
      </c>
    </row>
    <row r="1939" spans="1:10" ht="12.75" customHeight="1" x14ac:dyDescent="0.3">
      <c r="A1939" s="397" t="s">
        <v>402</v>
      </c>
      <c r="B1939" s="423">
        <v>15</v>
      </c>
      <c r="C1939" s="397" t="s">
        <v>330</v>
      </c>
      <c r="D1939" s="397" t="s">
        <v>5282</v>
      </c>
      <c r="E1939" s="56" t="s">
        <v>2484</v>
      </c>
      <c r="F1939" s="56" t="s">
        <v>901</v>
      </c>
      <c r="G1939" s="56">
        <v>30</v>
      </c>
      <c r="H1939" s="56">
        <v>0</v>
      </c>
      <c r="I1939" s="56" t="s">
        <v>6476</v>
      </c>
      <c r="J1939" s="56" t="s">
        <v>38</v>
      </c>
    </row>
    <row r="1940" spans="1:10" ht="12.75" customHeight="1" x14ac:dyDescent="0.3">
      <c r="A1940" s="397" t="s">
        <v>402</v>
      </c>
      <c r="B1940" s="423">
        <v>16</v>
      </c>
      <c r="C1940" s="397" t="s">
        <v>330</v>
      </c>
      <c r="D1940" s="397" t="s">
        <v>5283</v>
      </c>
      <c r="E1940" s="56" t="s">
        <v>2485</v>
      </c>
      <c r="F1940" s="56" t="s">
        <v>901</v>
      </c>
      <c r="G1940" s="56">
        <v>30</v>
      </c>
      <c r="H1940" s="56">
        <v>0</v>
      </c>
      <c r="I1940" s="56" t="s">
        <v>6476</v>
      </c>
      <c r="J1940" s="56" t="s">
        <v>38</v>
      </c>
    </row>
    <row r="1941" spans="1:10" ht="12.75" customHeight="1" x14ac:dyDescent="0.3">
      <c r="A1941" s="397" t="s">
        <v>479</v>
      </c>
      <c r="B1941" s="423">
        <v>1</v>
      </c>
      <c r="C1941" s="397" t="s">
        <v>480</v>
      </c>
      <c r="D1941" s="397" t="s">
        <v>3924</v>
      </c>
      <c r="E1941" s="56" t="s">
        <v>3482</v>
      </c>
      <c r="F1941" s="56" t="s">
        <v>900</v>
      </c>
      <c r="G1941" s="56">
        <v>55.5</v>
      </c>
      <c r="H1941" s="56">
        <v>0</v>
      </c>
      <c r="I1941" s="56" t="s">
        <v>6476</v>
      </c>
      <c r="J1941" s="56" t="s">
        <v>38</v>
      </c>
    </row>
    <row r="1942" spans="1:10" ht="12.75" customHeight="1" x14ac:dyDescent="0.3">
      <c r="A1942" s="397" t="s">
        <v>479</v>
      </c>
      <c r="B1942" s="423">
        <v>2</v>
      </c>
      <c r="C1942" s="397" t="s">
        <v>480</v>
      </c>
      <c r="D1942" s="397" t="s">
        <v>3925</v>
      </c>
      <c r="E1942" s="56" t="s">
        <v>3926</v>
      </c>
      <c r="F1942" s="56" t="s">
        <v>900</v>
      </c>
      <c r="G1942" s="56">
        <v>46</v>
      </c>
      <c r="H1942" s="56">
        <v>0</v>
      </c>
      <c r="I1942" s="56" t="s">
        <v>6476</v>
      </c>
      <c r="J1942" s="56" t="s">
        <v>38</v>
      </c>
    </row>
    <row r="1943" spans="1:10" ht="12.75" customHeight="1" x14ac:dyDescent="0.3">
      <c r="A1943" s="397" t="s">
        <v>479</v>
      </c>
      <c r="B1943" s="423">
        <v>3</v>
      </c>
      <c r="C1943" s="397" t="s">
        <v>480</v>
      </c>
      <c r="D1943" s="397" t="s">
        <v>3927</v>
      </c>
      <c r="E1943" s="56" t="s">
        <v>3928</v>
      </c>
      <c r="F1943" s="56" t="s">
        <v>900</v>
      </c>
      <c r="G1943" s="56">
        <v>26</v>
      </c>
      <c r="H1943" s="56">
        <v>0</v>
      </c>
      <c r="I1943" s="56" t="s">
        <v>6476</v>
      </c>
      <c r="J1943" s="56" t="s">
        <v>38</v>
      </c>
    </row>
    <row r="1944" spans="1:10" ht="12.75" customHeight="1" x14ac:dyDescent="0.3">
      <c r="A1944" s="397" t="s">
        <v>479</v>
      </c>
      <c r="B1944" s="423">
        <v>4</v>
      </c>
      <c r="C1944" s="397" t="s">
        <v>480</v>
      </c>
      <c r="D1944" s="397" t="s">
        <v>3929</v>
      </c>
      <c r="E1944" s="56" t="s">
        <v>3930</v>
      </c>
      <c r="F1944" s="56" t="s">
        <v>900</v>
      </c>
      <c r="G1944" s="56">
        <v>25</v>
      </c>
      <c r="H1944" s="56">
        <v>0</v>
      </c>
      <c r="I1944" s="56" t="s">
        <v>6476</v>
      </c>
      <c r="J1944" s="56" t="s">
        <v>38</v>
      </c>
    </row>
    <row r="1945" spans="1:10" ht="12.75" customHeight="1" x14ac:dyDescent="0.3">
      <c r="A1945" s="397" t="s">
        <v>479</v>
      </c>
      <c r="B1945" s="423">
        <v>5</v>
      </c>
      <c r="C1945" s="397" t="s">
        <v>480</v>
      </c>
      <c r="D1945" s="397" t="s">
        <v>3931</v>
      </c>
      <c r="E1945" s="56" t="s">
        <v>3932</v>
      </c>
      <c r="F1945" s="56" t="s">
        <v>900</v>
      </c>
      <c r="G1945" s="56">
        <v>15.5</v>
      </c>
      <c r="H1945" s="56">
        <v>0</v>
      </c>
      <c r="I1945" s="56" t="s">
        <v>6476</v>
      </c>
      <c r="J1945" s="56" t="s">
        <v>38</v>
      </c>
    </row>
    <row r="1946" spans="1:10" ht="12.75" customHeight="1" x14ac:dyDescent="0.3">
      <c r="A1946" s="397" t="s">
        <v>479</v>
      </c>
      <c r="B1946" s="423">
        <v>6</v>
      </c>
      <c r="C1946" s="397" t="s">
        <v>480</v>
      </c>
      <c r="D1946" s="397" t="s">
        <v>3933</v>
      </c>
      <c r="E1946" s="56" t="s">
        <v>3934</v>
      </c>
      <c r="F1946" s="56" t="s">
        <v>900</v>
      </c>
      <c r="G1946" s="56">
        <v>20</v>
      </c>
      <c r="H1946" s="56">
        <v>0</v>
      </c>
      <c r="I1946" s="56" t="s">
        <v>6476</v>
      </c>
      <c r="J1946" s="56" t="s">
        <v>38</v>
      </c>
    </row>
    <row r="1947" spans="1:10" ht="12.75" customHeight="1" x14ac:dyDescent="0.3">
      <c r="A1947" s="397" t="s">
        <v>479</v>
      </c>
      <c r="B1947" s="423">
        <v>7</v>
      </c>
      <c r="C1947" s="397" t="s">
        <v>480</v>
      </c>
      <c r="D1947" s="397" t="s">
        <v>3935</v>
      </c>
      <c r="E1947" s="56" t="s">
        <v>3936</v>
      </c>
      <c r="F1947" s="56" t="s">
        <v>900</v>
      </c>
      <c r="G1947" s="56">
        <v>47.5</v>
      </c>
      <c r="H1947" s="56">
        <v>0</v>
      </c>
      <c r="I1947" s="56" t="s">
        <v>6476</v>
      </c>
      <c r="J1947" s="56" t="s">
        <v>38</v>
      </c>
    </row>
    <row r="1948" spans="1:10" ht="12.75" customHeight="1" x14ac:dyDescent="0.3">
      <c r="A1948" s="397" t="s">
        <v>479</v>
      </c>
      <c r="B1948" s="423">
        <v>8</v>
      </c>
      <c r="C1948" s="397" t="s">
        <v>480</v>
      </c>
      <c r="D1948" s="397" t="s">
        <v>3937</v>
      </c>
      <c r="E1948" s="56" t="s">
        <v>3938</v>
      </c>
      <c r="F1948" s="56" t="s">
        <v>900</v>
      </c>
      <c r="G1948" s="56">
        <v>17</v>
      </c>
      <c r="H1948" s="56">
        <v>0</v>
      </c>
      <c r="I1948" s="56" t="s">
        <v>6476</v>
      </c>
      <c r="J1948" s="56" t="s">
        <v>38</v>
      </c>
    </row>
    <row r="1949" spans="1:10" ht="12.75" customHeight="1" x14ac:dyDescent="0.3">
      <c r="A1949" s="397" t="s">
        <v>479</v>
      </c>
      <c r="B1949" s="423">
        <v>9</v>
      </c>
      <c r="C1949" s="397" t="s">
        <v>480</v>
      </c>
      <c r="D1949" s="397" t="s">
        <v>3939</v>
      </c>
      <c r="E1949" s="56" t="s">
        <v>3940</v>
      </c>
      <c r="F1949" s="56" t="s">
        <v>900</v>
      </c>
      <c r="G1949" s="56">
        <v>24</v>
      </c>
      <c r="H1949" s="56">
        <v>0</v>
      </c>
      <c r="I1949" s="56" t="s">
        <v>6476</v>
      </c>
      <c r="J1949" s="56" t="s">
        <v>38</v>
      </c>
    </row>
    <row r="1950" spans="1:10" ht="12.75" customHeight="1" x14ac:dyDescent="0.3">
      <c r="A1950" s="397" t="s">
        <v>479</v>
      </c>
      <c r="B1950" s="423">
        <v>10</v>
      </c>
      <c r="C1950" s="397" t="s">
        <v>480</v>
      </c>
      <c r="D1950" s="397" t="s">
        <v>3941</v>
      </c>
      <c r="E1950" s="56" t="s">
        <v>3942</v>
      </c>
      <c r="F1950" s="56" t="s">
        <v>900</v>
      </c>
      <c r="G1950" s="56">
        <v>35</v>
      </c>
      <c r="H1950" s="56">
        <v>0</v>
      </c>
      <c r="I1950" s="56" t="s">
        <v>810</v>
      </c>
      <c r="J1950" s="56" t="s">
        <v>38</v>
      </c>
    </row>
    <row r="1951" spans="1:10" ht="12.75" customHeight="1" x14ac:dyDescent="0.3">
      <c r="A1951" s="397" t="s">
        <v>479</v>
      </c>
      <c r="B1951" s="423">
        <v>11</v>
      </c>
      <c r="C1951" s="397" t="s">
        <v>480</v>
      </c>
      <c r="D1951" s="397" t="s">
        <v>3943</v>
      </c>
      <c r="E1951" s="56" t="s">
        <v>3944</v>
      </c>
      <c r="F1951" s="56" t="s">
        <v>900</v>
      </c>
      <c r="G1951" s="56">
        <v>10</v>
      </c>
      <c r="H1951" s="56">
        <v>0</v>
      </c>
      <c r="I1951" s="56" t="s">
        <v>6476</v>
      </c>
      <c r="J1951" s="56" t="s">
        <v>38</v>
      </c>
    </row>
    <row r="1952" spans="1:10" ht="12.75" customHeight="1" x14ac:dyDescent="0.3">
      <c r="A1952" s="397" t="s">
        <v>479</v>
      </c>
      <c r="B1952" s="423">
        <v>12</v>
      </c>
      <c r="C1952" s="397" t="s">
        <v>480</v>
      </c>
      <c r="D1952" s="397" t="s">
        <v>3945</v>
      </c>
      <c r="E1952" s="56" t="s">
        <v>3946</v>
      </c>
      <c r="F1952" s="56" t="s">
        <v>900</v>
      </c>
      <c r="G1952" s="56">
        <v>30</v>
      </c>
      <c r="H1952" s="56">
        <v>0</v>
      </c>
      <c r="I1952" s="56" t="s">
        <v>6476</v>
      </c>
      <c r="J1952" s="56" t="s">
        <v>38</v>
      </c>
    </row>
    <row r="1953" spans="1:10" ht="12.75" customHeight="1" x14ac:dyDescent="0.3">
      <c r="A1953" s="397" t="s">
        <v>479</v>
      </c>
      <c r="B1953" s="423">
        <v>13</v>
      </c>
      <c r="C1953" s="397" t="s">
        <v>480</v>
      </c>
      <c r="D1953" s="397" t="s">
        <v>3947</v>
      </c>
      <c r="E1953" s="56" t="s">
        <v>3948</v>
      </c>
      <c r="F1953" s="56" t="s">
        <v>900</v>
      </c>
      <c r="G1953" s="56">
        <v>8.5</v>
      </c>
      <c r="H1953" s="56">
        <v>0</v>
      </c>
      <c r="I1953" s="56" t="s">
        <v>6476</v>
      </c>
      <c r="J1953" s="56" t="s">
        <v>38</v>
      </c>
    </row>
    <row r="1954" spans="1:10" ht="12.75" customHeight="1" x14ac:dyDescent="0.3">
      <c r="A1954" s="397" t="s">
        <v>479</v>
      </c>
      <c r="B1954" s="423">
        <v>14</v>
      </c>
      <c r="C1954" s="397" t="s">
        <v>480</v>
      </c>
      <c r="D1954" s="397" t="s">
        <v>3949</v>
      </c>
      <c r="E1954" s="56" t="s">
        <v>3950</v>
      </c>
      <c r="F1954" s="56" t="s">
        <v>900</v>
      </c>
      <c r="G1954" s="56">
        <v>33</v>
      </c>
      <c r="H1954" s="56">
        <v>0</v>
      </c>
      <c r="I1954" s="56" t="s">
        <v>6476</v>
      </c>
      <c r="J1954" s="56" t="s">
        <v>38</v>
      </c>
    </row>
    <row r="1955" spans="1:10" ht="12.75" customHeight="1" x14ac:dyDescent="0.3">
      <c r="A1955" s="397" t="s">
        <v>479</v>
      </c>
      <c r="B1955" s="423">
        <v>15</v>
      </c>
      <c r="C1955" s="397" t="s">
        <v>480</v>
      </c>
      <c r="D1955" s="397" t="s">
        <v>3951</v>
      </c>
      <c r="E1955" s="56" t="s">
        <v>3952</v>
      </c>
      <c r="F1955" s="56" t="s">
        <v>900</v>
      </c>
      <c r="G1955" s="56">
        <v>6</v>
      </c>
      <c r="H1955" s="56">
        <v>27</v>
      </c>
      <c r="I1955" s="56" t="s">
        <v>6476</v>
      </c>
      <c r="J1955" s="56" t="s">
        <v>38</v>
      </c>
    </row>
    <row r="1956" spans="1:10" ht="12.75" customHeight="1" x14ac:dyDescent="0.3">
      <c r="A1956" s="397" t="s">
        <v>479</v>
      </c>
      <c r="B1956" s="423">
        <v>16</v>
      </c>
      <c r="C1956" s="397" t="s">
        <v>480</v>
      </c>
      <c r="D1956" s="397" t="s">
        <v>3953</v>
      </c>
      <c r="E1956" s="56" t="s">
        <v>3954</v>
      </c>
      <c r="F1956" s="56" t="s">
        <v>900</v>
      </c>
      <c r="G1956" s="56">
        <v>42</v>
      </c>
      <c r="H1956" s="56">
        <v>0</v>
      </c>
      <c r="I1956" s="56" t="s">
        <v>6476</v>
      </c>
      <c r="J1956" s="56" t="s">
        <v>38</v>
      </c>
    </row>
    <row r="1957" spans="1:10" ht="12.75" customHeight="1" x14ac:dyDescent="0.3">
      <c r="A1957" s="397" t="s">
        <v>479</v>
      </c>
      <c r="B1957" s="423">
        <v>17</v>
      </c>
      <c r="C1957" s="397" t="s">
        <v>480</v>
      </c>
      <c r="D1957" s="397" t="s">
        <v>3955</v>
      </c>
      <c r="E1957" s="56" t="s">
        <v>3956</v>
      </c>
      <c r="F1957" s="56" t="s">
        <v>900</v>
      </c>
      <c r="G1957" s="56">
        <v>31</v>
      </c>
      <c r="H1957" s="56">
        <v>0</v>
      </c>
      <c r="I1957" s="56" t="s">
        <v>6476</v>
      </c>
      <c r="J1957" s="56" t="s">
        <v>38</v>
      </c>
    </row>
    <row r="1958" spans="1:10" ht="12.75" customHeight="1" x14ac:dyDescent="0.3">
      <c r="A1958" s="397" t="s">
        <v>479</v>
      </c>
      <c r="B1958" s="423">
        <v>18</v>
      </c>
      <c r="C1958" s="397" t="s">
        <v>480</v>
      </c>
      <c r="D1958" s="397" t="s">
        <v>3957</v>
      </c>
      <c r="E1958" s="56" t="s">
        <v>3958</v>
      </c>
      <c r="F1958" s="56" t="s">
        <v>900</v>
      </c>
      <c r="G1958" s="56">
        <v>17.5</v>
      </c>
      <c r="H1958" s="56">
        <v>0</v>
      </c>
      <c r="I1958" s="56" t="s">
        <v>6476</v>
      </c>
      <c r="J1958" s="56" t="s">
        <v>38</v>
      </c>
    </row>
    <row r="1959" spans="1:10" ht="12.75" customHeight="1" x14ac:dyDescent="0.3">
      <c r="A1959" s="397" t="s">
        <v>479</v>
      </c>
      <c r="B1959" s="423">
        <v>19</v>
      </c>
      <c r="C1959" s="397" t="s">
        <v>480</v>
      </c>
      <c r="D1959" s="397" t="s">
        <v>3959</v>
      </c>
      <c r="E1959" s="56" t="s">
        <v>3960</v>
      </c>
      <c r="F1959" s="56" t="s">
        <v>900</v>
      </c>
      <c r="G1959" s="56">
        <v>21</v>
      </c>
      <c r="H1959" s="56">
        <v>0</v>
      </c>
      <c r="I1959" s="56" t="s">
        <v>6476</v>
      </c>
      <c r="J1959" s="56" t="s">
        <v>38</v>
      </c>
    </row>
    <row r="1960" spans="1:10" ht="12.75" customHeight="1" x14ac:dyDescent="0.3">
      <c r="A1960" s="397" t="s">
        <v>479</v>
      </c>
      <c r="B1960" s="423">
        <v>20</v>
      </c>
      <c r="C1960" s="397" t="s">
        <v>480</v>
      </c>
      <c r="D1960" s="397" t="s">
        <v>3961</v>
      </c>
      <c r="E1960" s="56" t="s">
        <v>3962</v>
      </c>
      <c r="F1960" s="56" t="s">
        <v>900</v>
      </c>
      <c r="G1960" s="56">
        <v>23</v>
      </c>
      <c r="H1960" s="56">
        <v>0</v>
      </c>
      <c r="I1960" s="56" t="s">
        <v>6476</v>
      </c>
      <c r="J1960" s="56" t="s">
        <v>38</v>
      </c>
    </row>
    <row r="1961" spans="1:10" ht="12.75" customHeight="1" x14ac:dyDescent="0.3">
      <c r="A1961" s="397" t="s">
        <v>479</v>
      </c>
      <c r="B1961" s="423">
        <v>21</v>
      </c>
      <c r="C1961" s="397" t="s">
        <v>480</v>
      </c>
      <c r="D1961" s="397" t="s">
        <v>3963</v>
      </c>
      <c r="E1961" s="56" t="s">
        <v>3964</v>
      </c>
      <c r="F1961" s="56" t="s">
        <v>900</v>
      </c>
      <c r="G1961" s="56">
        <v>35.5</v>
      </c>
      <c r="H1961" s="56">
        <v>0</v>
      </c>
      <c r="I1961" s="56" t="s">
        <v>6476</v>
      </c>
      <c r="J1961" s="56" t="s">
        <v>38</v>
      </c>
    </row>
    <row r="1962" spans="1:10" ht="12.75" customHeight="1" x14ac:dyDescent="0.3">
      <c r="A1962" s="397" t="s">
        <v>479</v>
      </c>
      <c r="B1962" s="423">
        <v>22</v>
      </c>
      <c r="C1962" s="397" t="s">
        <v>480</v>
      </c>
      <c r="D1962" s="397" t="s">
        <v>3965</v>
      </c>
      <c r="E1962" s="56" t="s">
        <v>3966</v>
      </c>
      <c r="F1962" s="56" t="s">
        <v>900</v>
      </c>
      <c r="G1962" s="56">
        <v>34</v>
      </c>
      <c r="H1962" s="56">
        <v>0</v>
      </c>
      <c r="I1962" s="56" t="s">
        <v>6476</v>
      </c>
      <c r="J1962" s="56" t="s">
        <v>38</v>
      </c>
    </row>
    <row r="1963" spans="1:10" ht="12.75" customHeight="1" x14ac:dyDescent="0.3">
      <c r="A1963" s="397" t="s">
        <v>479</v>
      </c>
      <c r="B1963" s="423">
        <v>23</v>
      </c>
      <c r="C1963" s="397" t="s">
        <v>480</v>
      </c>
      <c r="D1963" s="397" t="s">
        <v>3967</v>
      </c>
      <c r="E1963" s="56" t="s">
        <v>3968</v>
      </c>
      <c r="F1963" s="56" t="s">
        <v>900</v>
      </c>
      <c r="G1963" s="56">
        <v>15.5</v>
      </c>
      <c r="H1963" s="56">
        <v>0</v>
      </c>
      <c r="I1963" s="56" t="s">
        <v>6476</v>
      </c>
      <c r="J1963" s="56" t="s">
        <v>38</v>
      </c>
    </row>
    <row r="1964" spans="1:10" ht="12.75" customHeight="1" x14ac:dyDescent="0.3">
      <c r="A1964" s="397" t="s">
        <v>479</v>
      </c>
      <c r="B1964" s="423">
        <v>24</v>
      </c>
      <c r="C1964" s="397" t="s">
        <v>480</v>
      </c>
      <c r="D1964" s="397" t="s">
        <v>3969</v>
      </c>
      <c r="E1964" s="56" t="s">
        <v>3970</v>
      </c>
      <c r="F1964" s="56" t="s">
        <v>900</v>
      </c>
      <c r="G1964" s="56">
        <v>23.5</v>
      </c>
      <c r="H1964" s="56">
        <v>0</v>
      </c>
      <c r="I1964" s="56" t="s">
        <v>6476</v>
      </c>
      <c r="J1964" s="56" t="s">
        <v>38</v>
      </c>
    </row>
    <row r="1965" spans="1:10" ht="12.75" customHeight="1" x14ac:dyDescent="0.3">
      <c r="A1965" s="397" t="s">
        <v>479</v>
      </c>
      <c r="B1965" s="423">
        <v>25</v>
      </c>
      <c r="C1965" s="397" t="s">
        <v>480</v>
      </c>
      <c r="D1965" s="397" t="s">
        <v>3971</v>
      </c>
      <c r="E1965" s="56" t="s">
        <v>3972</v>
      </c>
      <c r="F1965" s="56" t="s">
        <v>900</v>
      </c>
      <c r="G1965" s="56">
        <v>6</v>
      </c>
      <c r="H1965" s="56">
        <v>42.5</v>
      </c>
      <c r="I1965" s="56" t="s">
        <v>6476</v>
      </c>
      <c r="J1965" s="56" t="s">
        <v>38</v>
      </c>
    </row>
    <row r="1966" spans="1:10" ht="12.75" customHeight="1" x14ac:dyDescent="0.3">
      <c r="A1966" s="397" t="s">
        <v>479</v>
      </c>
      <c r="B1966" s="423">
        <v>26</v>
      </c>
      <c r="C1966" s="397" t="s">
        <v>480</v>
      </c>
      <c r="D1966" s="397" t="s">
        <v>3973</v>
      </c>
      <c r="E1966" s="56" t="s">
        <v>3974</v>
      </c>
      <c r="F1966" s="56" t="s">
        <v>900</v>
      </c>
      <c r="G1966" s="56">
        <v>46</v>
      </c>
      <c r="H1966" s="56">
        <v>0</v>
      </c>
      <c r="I1966" s="56" t="s">
        <v>6476</v>
      </c>
      <c r="J1966" s="56" t="s">
        <v>38</v>
      </c>
    </row>
    <row r="1967" spans="1:10" ht="12.75" customHeight="1" x14ac:dyDescent="0.3">
      <c r="A1967" s="397" t="s">
        <v>479</v>
      </c>
      <c r="B1967" s="423">
        <v>27</v>
      </c>
      <c r="C1967" s="397" t="s">
        <v>480</v>
      </c>
      <c r="D1967" s="397" t="s">
        <v>3975</v>
      </c>
      <c r="E1967" s="56" t="s">
        <v>3976</v>
      </c>
      <c r="F1967" s="56" t="s">
        <v>900</v>
      </c>
      <c r="G1967" s="56">
        <v>31.5</v>
      </c>
      <c r="H1967" s="56">
        <v>0</v>
      </c>
      <c r="I1967" s="56" t="s">
        <v>6476</v>
      </c>
      <c r="J1967" s="56" t="s">
        <v>38</v>
      </c>
    </row>
    <row r="1968" spans="1:10" ht="12.75" customHeight="1" x14ac:dyDescent="0.3">
      <c r="A1968" s="397" t="s">
        <v>479</v>
      </c>
      <c r="B1968" s="423">
        <v>28</v>
      </c>
      <c r="C1968" s="397" t="s">
        <v>480</v>
      </c>
      <c r="D1968" s="397" t="s">
        <v>3977</v>
      </c>
      <c r="E1968" s="56" t="s">
        <v>3978</v>
      </c>
      <c r="F1968" s="56" t="s">
        <v>900</v>
      </c>
      <c r="G1968" s="56">
        <v>19.5</v>
      </c>
      <c r="H1968" s="56">
        <v>0</v>
      </c>
      <c r="I1968" s="56" t="s">
        <v>6476</v>
      </c>
      <c r="J1968" s="56" t="s">
        <v>38</v>
      </c>
    </row>
    <row r="1969" spans="1:10" ht="12.75" customHeight="1" x14ac:dyDescent="0.3">
      <c r="A1969" s="397" t="s">
        <v>479</v>
      </c>
      <c r="B1969" s="423">
        <v>29</v>
      </c>
      <c r="C1969" s="397" t="s">
        <v>480</v>
      </c>
      <c r="D1969" s="397" t="s">
        <v>3979</v>
      </c>
      <c r="E1969" s="56" t="s">
        <v>1140</v>
      </c>
      <c r="F1969" s="56" t="s">
        <v>900</v>
      </c>
      <c r="G1969" s="56">
        <v>19</v>
      </c>
      <c r="H1969" s="56">
        <v>0</v>
      </c>
      <c r="I1969" s="56" t="s">
        <v>6476</v>
      </c>
      <c r="J1969" s="56" t="s">
        <v>38</v>
      </c>
    </row>
    <row r="1970" spans="1:10" ht="12.75" customHeight="1" x14ac:dyDescent="0.3">
      <c r="A1970" s="397" t="s">
        <v>479</v>
      </c>
      <c r="B1970" s="423">
        <v>30</v>
      </c>
      <c r="C1970" s="397" t="s">
        <v>480</v>
      </c>
      <c r="D1970" s="397" t="s">
        <v>3980</v>
      </c>
      <c r="E1970" s="56" t="s">
        <v>3981</v>
      </c>
      <c r="F1970" s="56" t="s">
        <v>900</v>
      </c>
      <c r="G1970" s="56">
        <v>13</v>
      </c>
      <c r="H1970" s="56">
        <v>0</v>
      </c>
      <c r="I1970" s="56" t="s">
        <v>6476</v>
      </c>
      <c r="J1970" s="56" t="s">
        <v>38</v>
      </c>
    </row>
    <row r="1971" spans="1:10" ht="12.75" customHeight="1" x14ac:dyDescent="0.3">
      <c r="A1971" s="397" t="s">
        <v>479</v>
      </c>
      <c r="B1971" s="423">
        <v>31</v>
      </c>
      <c r="C1971" s="397" t="s">
        <v>480</v>
      </c>
      <c r="D1971" s="397" t="s">
        <v>3982</v>
      </c>
      <c r="E1971" s="56" t="s">
        <v>3983</v>
      </c>
      <c r="F1971" s="56" t="s">
        <v>900</v>
      </c>
      <c r="G1971" s="56">
        <v>18</v>
      </c>
      <c r="H1971" s="56">
        <v>0</v>
      </c>
      <c r="I1971" s="56" t="s">
        <v>6476</v>
      </c>
      <c r="J1971" s="56" t="s">
        <v>38</v>
      </c>
    </row>
    <row r="1972" spans="1:10" ht="12.75" customHeight="1" x14ac:dyDescent="0.3">
      <c r="A1972" s="397" t="s">
        <v>479</v>
      </c>
      <c r="B1972" s="423">
        <v>32</v>
      </c>
      <c r="C1972" s="397" t="s">
        <v>480</v>
      </c>
      <c r="D1972" s="397" t="s">
        <v>3984</v>
      </c>
      <c r="E1972" s="56" t="s">
        <v>3985</v>
      </c>
      <c r="F1972" s="56" t="s">
        <v>900</v>
      </c>
      <c r="G1972" s="56">
        <v>40.5</v>
      </c>
      <c r="H1972" s="56">
        <v>0</v>
      </c>
      <c r="I1972" s="56" t="s">
        <v>6476</v>
      </c>
      <c r="J1972" s="56" t="s">
        <v>38</v>
      </c>
    </row>
    <row r="1973" spans="1:10" ht="12.75" customHeight="1" x14ac:dyDescent="0.3">
      <c r="A1973" s="397" t="s">
        <v>479</v>
      </c>
      <c r="B1973" s="423">
        <v>33</v>
      </c>
      <c r="C1973" s="397" t="s">
        <v>480</v>
      </c>
      <c r="D1973" s="397" t="s">
        <v>3986</v>
      </c>
      <c r="E1973" s="56" t="s">
        <v>3987</v>
      </c>
      <c r="F1973" s="56" t="s">
        <v>900</v>
      </c>
      <c r="G1973" s="56">
        <v>29</v>
      </c>
      <c r="H1973" s="56">
        <v>0</v>
      </c>
      <c r="I1973" s="56" t="s">
        <v>6476</v>
      </c>
      <c r="J1973" s="56" t="s">
        <v>38</v>
      </c>
    </row>
    <row r="1974" spans="1:10" ht="12.75" customHeight="1" x14ac:dyDescent="0.3">
      <c r="A1974" s="397" t="s">
        <v>479</v>
      </c>
      <c r="B1974" s="423">
        <v>34</v>
      </c>
      <c r="C1974" s="397" t="s">
        <v>480</v>
      </c>
      <c r="D1974" s="397" t="s">
        <v>3988</v>
      </c>
      <c r="E1974" s="56" t="s">
        <v>3989</v>
      </c>
      <c r="F1974" s="56" t="s">
        <v>900</v>
      </c>
      <c r="G1974" s="56">
        <v>46</v>
      </c>
      <c r="H1974" s="56">
        <v>0</v>
      </c>
      <c r="I1974" s="56" t="s">
        <v>6476</v>
      </c>
      <c r="J1974" s="56" t="s">
        <v>38</v>
      </c>
    </row>
    <row r="1975" spans="1:10" ht="12.75" customHeight="1" x14ac:dyDescent="0.3">
      <c r="A1975" s="397" t="s">
        <v>479</v>
      </c>
      <c r="B1975" s="423">
        <v>35</v>
      </c>
      <c r="C1975" s="397" t="s">
        <v>480</v>
      </c>
      <c r="D1975" s="397" t="s">
        <v>3990</v>
      </c>
      <c r="E1975" s="56" t="s">
        <v>3991</v>
      </c>
      <c r="F1975" s="56" t="s">
        <v>900</v>
      </c>
      <c r="G1975" s="56">
        <v>28</v>
      </c>
      <c r="H1975" s="56">
        <v>0</v>
      </c>
      <c r="I1975" s="56" t="s">
        <v>6476</v>
      </c>
      <c r="J1975" s="56" t="s">
        <v>38</v>
      </c>
    </row>
    <row r="1976" spans="1:10" ht="12.75" customHeight="1" x14ac:dyDescent="0.3">
      <c r="A1976" s="397" t="s">
        <v>479</v>
      </c>
      <c r="B1976" s="423">
        <v>36</v>
      </c>
      <c r="C1976" s="397" t="s">
        <v>480</v>
      </c>
      <c r="D1976" s="397" t="s">
        <v>3992</v>
      </c>
      <c r="E1976" s="56" t="s">
        <v>3993</v>
      </c>
      <c r="F1976" s="56" t="s">
        <v>900</v>
      </c>
      <c r="G1976" s="56">
        <v>29</v>
      </c>
      <c r="H1976" s="56">
        <v>0</v>
      </c>
      <c r="I1976" s="56" t="s">
        <v>6476</v>
      </c>
      <c r="J1976" s="56" t="s">
        <v>38</v>
      </c>
    </row>
    <row r="1977" spans="1:10" ht="12.75" customHeight="1" x14ac:dyDescent="0.3">
      <c r="A1977" s="397" t="s">
        <v>479</v>
      </c>
      <c r="B1977" s="423">
        <v>37</v>
      </c>
      <c r="C1977" s="397" t="s">
        <v>480</v>
      </c>
      <c r="D1977" s="397" t="s">
        <v>3994</v>
      </c>
      <c r="E1977" s="56" t="s">
        <v>3995</v>
      </c>
      <c r="F1977" s="56" t="s">
        <v>900</v>
      </c>
      <c r="G1977" s="56">
        <v>47</v>
      </c>
      <c r="H1977" s="56">
        <v>0</v>
      </c>
      <c r="I1977" s="56" t="s">
        <v>6476</v>
      </c>
      <c r="J1977" s="56" t="s">
        <v>38</v>
      </c>
    </row>
    <row r="1978" spans="1:10" ht="12.75" customHeight="1" x14ac:dyDescent="0.3">
      <c r="A1978" s="397" t="s">
        <v>108</v>
      </c>
      <c r="B1978" s="423">
        <v>1</v>
      </c>
      <c r="C1978" s="397" t="s">
        <v>321</v>
      </c>
      <c r="D1978" s="397" t="s">
        <v>3911</v>
      </c>
      <c r="E1978" s="56" t="s">
        <v>2136</v>
      </c>
      <c r="F1978" s="56" t="s">
        <v>900</v>
      </c>
      <c r="G1978" s="56">
        <v>52.5</v>
      </c>
      <c r="H1978" s="56">
        <v>0</v>
      </c>
      <c r="I1978" s="56" t="s">
        <v>6476</v>
      </c>
      <c r="J1978" s="56" t="s">
        <v>38</v>
      </c>
    </row>
    <row r="1979" spans="1:10" ht="12.75" customHeight="1" x14ac:dyDescent="0.3">
      <c r="A1979" s="397" t="s">
        <v>108</v>
      </c>
      <c r="B1979" s="423">
        <v>2</v>
      </c>
      <c r="C1979" s="397" t="s">
        <v>321</v>
      </c>
      <c r="D1979" s="397" t="s">
        <v>3912</v>
      </c>
      <c r="E1979" s="56" t="s">
        <v>2137</v>
      </c>
      <c r="F1979" s="56" t="s">
        <v>900</v>
      </c>
      <c r="G1979" s="56">
        <v>35.5</v>
      </c>
      <c r="H1979" s="56">
        <v>0</v>
      </c>
      <c r="I1979" s="56" t="s">
        <v>6476</v>
      </c>
      <c r="J1979" s="56" t="s">
        <v>38</v>
      </c>
    </row>
    <row r="1980" spans="1:10" ht="12.75" customHeight="1" x14ac:dyDescent="0.3">
      <c r="A1980" s="397" t="s">
        <v>108</v>
      </c>
      <c r="B1980" s="423">
        <v>3</v>
      </c>
      <c r="C1980" s="397" t="s">
        <v>321</v>
      </c>
      <c r="D1980" s="397" t="s">
        <v>3913</v>
      </c>
      <c r="E1980" s="56" t="s">
        <v>1137</v>
      </c>
      <c r="F1980" s="56" t="s">
        <v>900</v>
      </c>
      <c r="G1980" s="56">
        <v>44.5</v>
      </c>
      <c r="H1980" s="56">
        <v>0</v>
      </c>
      <c r="I1980" s="56" t="s">
        <v>6476</v>
      </c>
      <c r="J1980" s="56" t="s">
        <v>38</v>
      </c>
    </row>
    <row r="1981" spans="1:10" ht="12.75" customHeight="1" x14ac:dyDescent="0.3">
      <c r="A1981" s="397" t="s">
        <v>108</v>
      </c>
      <c r="B1981" s="423">
        <v>4</v>
      </c>
      <c r="C1981" s="397" t="s">
        <v>321</v>
      </c>
      <c r="D1981" s="397" t="s">
        <v>3914</v>
      </c>
      <c r="E1981" s="56" t="s">
        <v>1138</v>
      </c>
      <c r="F1981" s="56" t="s">
        <v>900</v>
      </c>
      <c r="G1981" s="56">
        <v>44.5</v>
      </c>
      <c r="H1981" s="56">
        <v>0</v>
      </c>
      <c r="I1981" s="56" t="s">
        <v>6476</v>
      </c>
      <c r="J1981" s="56" t="s">
        <v>38</v>
      </c>
    </row>
    <row r="1982" spans="1:10" ht="12.75" customHeight="1" x14ac:dyDescent="0.3">
      <c r="A1982" s="397" t="s">
        <v>108</v>
      </c>
      <c r="B1982" s="423">
        <v>5</v>
      </c>
      <c r="C1982" s="397" t="s">
        <v>321</v>
      </c>
      <c r="D1982" s="397" t="s">
        <v>3915</v>
      </c>
      <c r="E1982" s="56" t="s">
        <v>2138</v>
      </c>
      <c r="F1982" s="56" t="s">
        <v>900</v>
      </c>
      <c r="G1982" s="56">
        <v>34.5</v>
      </c>
      <c r="H1982" s="56">
        <v>0</v>
      </c>
      <c r="I1982" s="56" t="s">
        <v>6476</v>
      </c>
      <c r="J1982" s="56" t="s">
        <v>38</v>
      </c>
    </row>
    <row r="1983" spans="1:10" ht="12.75" customHeight="1" x14ac:dyDescent="0.3">
      <c r="A1983" s="397" t="s">
        <v>108</v>
      </c>
      <c r="B1983" s="423">
        <v>6</v>
      </c>
      <c r="C1983" s="397" t="s">
        <v>321</v>
      </c>
      <c r="D1983" s="397" t="s">
        <v>3916</v>
      </c>
      <c r="E1983" s="56" t="s">
        <v>2139</v>
      </c>
      <c r="F1983" s="56" t="s">
        <v>900</v>
      </c>
      <c r="G1983" s="56">
        <v>44.5</v>
      </c>
      <c r="H1983" s="56">
        <v>0</v>
      </c>
      <c r="I1983" s="56" t="s">
        <v>6476</v>
      </c>
      <c r="J1983" s="56" t="s">
        <v>38</v>
      </c>
    </row>
    <row r="1984" spans="1:10" ht="12.75" customHeight="1" x14ac:dyDescent="0.3">
      <c r="A1984" s="397" t="s">
        <v>108</v>
      </c>
      <c r="B1984" s="423">
        <v>7</v>
      </c>
      <c r="C1984" s="397" t="s">
        <v>321</v>
      </c>
      <c r="D1984" s="397" t="s">
        <v>3917</v>
      </c>
      <c r="E1984" s="56" t="s">
        <v>2140</v>
      </c>
      <c r="F1984" s="56" t="s">
        <v>900</v>
      </c>
      <c r="G1984" s="56">
        <v>34.5</v>
      </c>
      <c r="H1984" s="56">
        <v>0</v>
      </c>
      <c r="I1984" s="56" t="s">
        <v>6476</v>
      </c>
      <c r="J1984" s="56" t="s">
        <v>38</v>
      </c>
    </row>
    <row r="1985" spans="1:10" ht="12.75" customHeight="1" x14ac:dyDescent="0.3">
      <c r="A1985" s="397" t="s">
        <v>108</v>
      </c>
      <c r="B1985" s="423">
        <v>8</v>
      </c>
      <c r="C1985" s="397" t="s">
        <v>321</v>
      </c>
      <c r="D1985" s="397" t="s">
        <v>3918</v>
      </c>
      <c r="E1985" s="56" t="s">
        <v>2141</v>
      </c>
      <c r="F1985" s="56" t="s">
        <v>900</v>
      </c>
      <c r="G1985" s="56">
        <v>44.5</v>
      </c>
      <c r="H1985" s="56">
        <v>0</v>
      </c>
      <c r="I1985" s="56" t="s">
        <v>6476</v>
      </c>
      <c r="J1985" s="56" t="s">
        <v>38</v>
      </c>
    </row>
    <row r="1986" spans="1:10" ht="12.75" customHeight="1" x14ac:dyDescent="0.3">
      <c r="A1986" s="397" t="s">
        <v>108</v>
      </c>
      <c r="B1986" s="423">
        <v>9</v>
      </c>
      <c r="C1986" s="397" t="s">
        <v>321</v>
      </c>
      <c r="D1986" s="397" t="s">
        <v>3919</v>
      </c>
      <c r="E1986" s="56" t="s">
        <v>2142</v>
      </c>
      <c r="F1986" s="56" t="s">
        <v>900</v>
      </c>
      <c r="G1986" s="56">
        <v>44.5</v>
      </c>
      <c r="H1986" s="56">
        <v>0</v>
      </c>
      <c r="I1986" s="56" t="s">
        <v>6476</v>
      </c>
      <c r="J1986" s="56" t="s">
        <v>38</v>
      </c>
    </row>
    <row r="1987" spans="1:10" ht="12.75" customHeight="1" x14ac:dyDescent="0.3">
      <c r="A1987" s="397" t="s">
        <v>108</v>
      </c>
      <c r="B1987" s="423">
        <v>10</v>
      </c>
      <c r="C1987" s="397" t="s">
        <v>321</v>
      </c>
      <c r="D1987" s="397" t="s">
        <v>3920</v>
      </c>
      <c r="E1987" s="56" t="s">
        <v>2143</v>
      </c>
      <c r="F1987" s="56" t="s">
        <v>900</v>
      </c>
      <c r="G1987" s="56">
        <v>44.5</v>
      </c>
      <c r="H1987" s="56">
        <v>0</v>
      </c>
      <c r="I1987" s="56" t="s">
        <v>6476</v>
      </c>
      <c r="J1987" s="56" t="s">
        <v>38</v>
      </c>
    </row>
    <row r="1988" spans="1:10" ht="12.75" customHeight="1" x14ac:dyDescent="0.3">
      <c r="A1988" s="397" t="s">
        <v>108</v>
      </c>
      <c r="B1988" s="423">
        <v>11</v>
      </c>
      <c r="C1988" s="397" t="s">
        <v>321</v>
      </c>
      <c r="D1988" s="397" t="s">
        <v>3921</v>
      </c>
      <c r="E1988" s="56" t="s">
        <v>2144</v>
      </c>
      <c r="F1988" s="56" t="s">
        <v>900</v>
      </c>
      <c r="G1988" s="56">
        <v>44.5</v>
      </c>
      <c r="H1988" s="56">
        <v>0</v>
      </c>
      <c r="I1988" s="56" t="s">
        <v>6476</v>
      </c>
      <c r="J1988" s="56" t="s">
        <v>38</v>
      </c>
    </row>
    <row r="1989" spans="1:10" ht="12.75" customHeight="1" x14ac:dyDescent="0.3">
      <c r="A1989" s="397" t="s">
        <v>108</v>
      </c>
      <c r="B1989" s="423">
        <v>12</v>
      </c>
      <c r="C1989" s="397" t="s">
        <v>321</v>
      </c>
      <c r="D1989" s="397" t="s">
        <v>3922</v>
      </c>
      <c r="E1989" s="56" t="s">
        <v>2145</v>
      </c>
      <c r="F1989" s="56" t="s">
        <v>900</v>
      </c>
      <c r="G1989" s="56">
        <v>44.5</v>
      </c>
      <c r="H1989" s="56">
        <v>0</v>
      </c>
      <c r="I1989" s="56" t="s">
        <v>6476</v>
      </c>
      <c r="J1989" s="56" t="s">
        <v>38</v>
      </c>
    </row>
    <row r="1990" spans="1:10" ht="12.75" customHeight="1" x14ac:dyDescent="0.3">
      <c r="A1990" s="397" t="s">
        <v>108</v>
      </c>
      <c r="B1990" s="423">
        <v>13</v>
      </c>
      <c r="C1990" s="397" t="s">
        <v>321</v>
      </c>
      <c r="D1990" s="397" t="s">
        <v>3923</v>
      </c>
      <c r="E1990" s="56" t="s">
        <v>2146</v>
      </c>
      <c r="F1990" s="56" t="s">
        <v>900</v>
      </c>
      <c r="G1990" s="56">
        <v>53.5</v>
      </c>
      <c r="H1990" s="56">
        <v>0</v>
      </c>
      <c r="I1990" s="56" t="s">
        <v>6476</v>
      </c>
      <c r="J1990" s="56" t="s">
        <v>38</v>
      </c>
    </row>
    <row r="1991" spans="1:10" ht="12.75" customHeight="1" x14ac:dyDescent="0.3">
      <c r="A1991" s="397" t="s">
        <v>362</v>
      </c>
      <c r="B1991" s="423">
        <v>1</v>
      </c>
      <c r="C1991" s="397" t="s">
        <v>363</v>
      </c>
      <c r="D1991" s="397" t="s">
        <v>6175</v>
      </c>
      <c r="E1991" s="56" t="s">
        <v>3181</v>
      </c>
      <c r="F1991" s="56" t="s">
        <v>900</v>
      </c>
      <c r="G1991" s="56">
        <v>30</v>
      </c>
      <c r="H1991" s="56">
        <v>0</v>
      </c>
      <c r="I1991" s="56" t="s">
        <v>6476</v>
      </c>
      <c r="J1991" s="56" t="s">
        <v>38</v>
      </c>
    </row>
    <row r="1992" spans="1:10" ht="12.75" customHeight="1" x14ac:dyDescent="0.3">
      <c r="A1992" s="397" t="s">
        <v>362</v>
      </c>
      <c r="B1992" s="423">
        <v>2</v>
      </c>
      <c r="C1992" s="397" t="s">
        <v>363</v>
      </c>
      <c r="D1992" s="397" t="s">
        <v>6176</v>
      </c>
      <c r="E1992" s="56" t="s">
        <v>3182</v>
      </c>
      <c r="F1992" s="56" t="s">
        <v>900</v>
      </c>
      <c r="G1992" s="56">
        <v>30</v>
      </c>
      <c r="H1992" s="56">
        <v>0</v>
      </c>
      <c r="I1992" s="56" t="s">
        <v>6476</v>
      </c>
      <c r="J1992" s="56" t="s">
        <v>38</v>
      </c>
    </row>
    <row r="1993" spans="1:10" ht="12.75" customHeight="1" x14ac:dyDescent="0.3">
      <c r="A1993" s="397" t="s">
        <v>362</v>
      </c>
      <c r="B1993" s="423">
        <v>3</v>
      </c>
      <c r="C1993" s="397" t="s">
        <v>363</v>
      </c>
      <c r="D1993" s="397" t="s">
        <v>6177</v>
      </c>
      <c r="E1993" s="56" t="s">
        <v>3183</v>
      </c>
      <c r="F1993" s="56" t="s">
        <v>900</v>
      </c>
      <c r="G1993" s="56">
        <v>30</v>
      </c>
      <c r="H1993" s="56">
        <v>0</v>
      </c>
      <c r="I1993" s="56" t="s">
        <v>6476</v>
      </c>
      <c r="J1993" s="56" t="s">
        <v>38</v>
      </c>
    </row>
    <row r="1994" spans="1:10" ht="12.75" customHeight="1" x14ac:dyDescent="0.3">
      <c r="A1994" s="397" t="s">
        <v>362</v>
      </c>
      <c r="B1994" s="423">
        <v>4</v>
      </c>
      <c r="C1994" s="397" t="s">
        <v>363</v>
      </c>
      <c r="D1994" s="397" t="s">
        <v>6178</v>
      </c>
      <c r="E1994" s="56" t="s">
        <v>7042</v>
      </c>
      <c r="F1994" s="56" t="s">
        <v>900</v>
      </c>
      <c r="G1994" s="56">
        <v>63</v>
      </c>
      <c r="H1994" s="56">
        <v>0</v>
      </c>
      <c r="I1994" s="56" t="s">
        <v>6476</v>
      </c>
      <c r="J1994" s="56" t="s">
        <v>38</v>
      </c>
    </row>
    <row r="1995" spans="1:10" ht="12.75" customHeight="1" x14ac:dyDescent="0.3">
      <c r="A1995" s="397" t="s">
        <v>362</v>
      </c>
      <c r="B1995" s="423">
        <v>5</v>
      </c>
      <c r="C1995" s="397" t="s">
        <v>363</v>
      </c>
      <c r="D1995" s="397" t="s">
        <v>6179</v>
      </c>
      <c r="E1995" s="56" t="s">
        <v>3184</v>
      </c>
      <c r="F1995" s="56" t="s">
        <v>900</v>
      </c>
      <c r="G1995" s="56">
        <v>63</v>
      </c>
      <c r="H1995" s="56">
        <v>0</v>
      </c>
      <c r="I1995" s="56" t="s">
        <v>6476</v>
      </c>
      <c r="J1995" s="56" t="s">
        <v>38</v>
      </c>
    </row>
    <row r="1996" spans="1:10" ht="12.75" customHeight="1" x14ac:dyDescent="0.3">
      <c r="A1996" s="397" t="s">
        <v>362</v>
      </c>
      <c r="B1996" s="423">
        <v>6</v>
      </c>
      <c r="C1996" s="397" t="s">
        <v>363</v>
      </c>
      <c r="D1996" s="397" t="s">
        <v>6180</v>
      </c>
      <c r="E1996" s="56" t="s">
        <v>3185</v>
      </c>
      <c r="F1996" s="56" t="s">
        <v>900</v>
      </c>
      <c r="G1996" s="56">
        <v>63</v>
      </c>
      <c r="H1996" s="56">
        <v>0</v>
      </c>
      <c r="I1996" s="56" t="s">
        <v>6476</v>
      </c>
      <c r="J1996" s="56" t="s">
        <v>38</v>
      </c>
    </row>
    <row r="1997" spans="1:10" ht="12.75" customHeight="1" x14ac:dyDescent="0.3">
      <c r="A1997" s="397" t="s">
        <v>362</v>
      </c>
      <c r="B1997" s="423">
        <v>7</v>
      </c>
      <c r="C1997" s="397" t="s">
        <v>363</v>
      </c>
      <c r="D1997" s="397" t="s">
        <v>6181</v>
      </c>
      <c r="E1997" s="56" t="s">
        <v>7043</v>
      </c>
      <c r="F1997" s="56" t="s">
        <v>900</v>
      </c>
      <c r="G1997" s="56">
        <v>18</v>
      </c>
      <c r="H1997" s="56">
        <v>0</v>
      </c>
      <c r="I1997" s="56" t="s">
        <v>6476</v>
      </c>
      <c r="J1997" s="56" t="s">
        <v>38</v>
      </c>
    </row>
    <row r="1998" spans="1:10" ht="12.75" customHeight="1" x14ac:dyDescent="0.3">
      <c r="A1998" s="397" t="s">
        <v>362</v>
      </c>
      <c r="B1998" s="423">
        <v>8</v>
      </c>
      <c r="C1998" s="397" t="s">
        <v>363</v>
      </c>
      <c r="D1998" s="397" t="s">
        <v>6182</v>
      </c>
      <c r="E1998" s="56" t="s">
        <v>3186</v>
      </c>
      <c r="F1998" s="56" t="s">
        <v>900</v>
      </c>
      <c r="G1998" s="56">
        <v>65</v>
      </c>
      <c r="H1998" s="56">
        <v>0</v>
      </c>
      <c r="I1998" s="56" t="s">
        <v>6476</v>
      </c>
      <c r="J1998" s="56" t="s">
        <v>38</v>
      </c>
    </row>
    <row r="1999" spans="1:10" ht="12.75" customHeight="1" x14ac:dyDescent="0.3">
      <c r="A1999" s="397" t="s">
        <v>362</v>
      </c>
      <c r="B1999" s="423">
        <v>9</v>
      </c>
      <c r="C1999" s="397" t="s">
        <v>363</v>
      </c>
      <c r="D1999" s="397" t="s">
        <v>6183</v>
      </c>
      <c r="E1999" s="56" t="s">
        <v>3187</v>
      </c>
      <c r="F1999" s="56" t="s">
        <v>900</v>
      </c>
      <c r="G1999" s="56">
        <v>30</v>
      </c>
      <c r="H1999" s="56">
        <v>0</v>
      </c>
      <c r="I1999" s="56" t="s">
        <v>6476</v>
      </c>
      <c r="J1999" s="56" t="s">
        <v>38</v>
      </c>
    </row>
    <row r="2000" spans="1:10" ht="12.75" customHeight="1" x14ac:dyDescent="0.3">
      <c r="A2000" s="397" t="s">
        <v>731</v>
      </c>
      <c r="B2000" s="423">
        <v>1</v>
      </c>
      <c r="C2000" s="397" t="s">
        <v>674</v>
      </c>
      <c r="D2000" s="397" t="s">
        <v>3582</v>
      </c>
      <c r="E2000" s="56" t="s">
        <v>1837</v>
      </c>
      <c r="F2000" s="56" t="s">
        <v>900</v>
      </c>
      <c r="G2000" s="56">
        <v>35</v>
      </c>
      <c r="H2000" s="56">
        <v>25</v>
      </c>
      <c r="I2000" s="56" t="s">
        <v>6476</v>
      </c>
      <c r="J2000" s="56" t="s">
        <v>38</v>
      </c>
    </row>
    <row r="2001" spans="1:10" ht="12.75" customHeight="1" x14ac:dyDescent="0.3">
      <c r="A2001" s="397" t="s">
        <v>731</v>
      </c>
      <c r="B2001" s="423">
        <v>2</v>
      </c>
      <c r="C2001" s="397" t="s">
        <v>674</v>
      </c>
      <c r="D2001" s="397" t="s">
        <v>3583</v>
      </c>
      <c r="E2001" s="56" t="s">
        <v>1840</v>
      </c>
      <c r="F2001" s="56" t="s">
        <v>900</v>
      </c>
      <c r="G2001" s="56">
        <v>15</v>
      </c>
      <c r="H2001" s="56">
        <v>30</v>
      </c>
      <c r="I2001" s="56" t="s">
        <v>6476</v>
      </c>
      <c r="J2001" s="56" t="s">
        <v>38</v>
      </c>
    </row>
    <row r="2002" spans="1:10" ht="12.75" customHeight="1" x14ac:dyDescent="0.3">
      <c r="A2002" s="397" t="s">
        <v>731</v>
      </c>
      <c r="B2002" s="423">
        <v>3</v>
      </c>
      <c r="C2002" s="397" t="s">
        <v>674</v>
      </c>
      <c r="D2002" s="397" t="s">
        <v>3584</v>
      </c>
      <c r="E2002" s="56" t="s">
        <v>1838</v>
      </c>
      <c r="F2002" s="56" t="s">
        <v>900</v>
      </c>
      <c r="G2002" s="56">
        <v>30.5</v>
      </c>
      <c r="H2002" s="56">
        <v>0</v>
      </c>
      <c r="I2002" s="56" t="s">
        <v>6476</v>
      </c>
      <c r="J2002" s="56" t="s">
        <v>38</v>
      </c>
    </row>
    <row r="2003" spans="1:10" ht="12.75" customHeight="1" x14ac:dyDescent="0.3">
      <c r="A2003" s="397" t="s">
        <v>731</v>
      </c>
      <c r="B2003" s="423">
        <v>4</v>
      </c>
      <c r="C2003" s="397" t="s">
        <v>674</v>
      </c>
      <c r="D2003" s="397" t="s">
        <v>3585</v>
      </c>
      <c r="E2003" s="56" t="s">
        <v>1839</v>
      </c>
      <c r="F2003" s="56" t="s">
        <v>900</v>
      </c>
      <c r="G2003" s="56">
        <v>30.5</v>
      </c>
      <c r="H2003" s="56">
        <v>0</v>
      </c>
      <c r="I2003" s="56" t="s">
        <v>6476</v>
      </c>
      <c r="J2003" s="56" t="s">
        <v>38</v>
      </c>
    </row>
    <row r="2004" spans="1:10" ht="12.75" customHeight="1" x14ac:dyDescent="0.3">
      <c r="A2004" s="397" t="s">
        <v>731</v>
      </c>
      <c r="B2004" s="423">
        <v>5</v>
      </c>
      <c r="C2004" s="397" t="s">
        <v>674</v>
      </c>
      <c r="D2004" s="397" t="s">
        <v>3586</v>
      </c>
      <c r="E2004" s="56" t="s">
        <v>1841</v>
      </c>
      <c r="F2004" s="56" t="s">
        <v>900</v>
      </c>
      <c r="G2004" s="56">
        <v>15</v>
      </c>
      <c r="H2004" s="56">
        <v>30</v>
      </c>
      <c r="I2004" s="56" t="s">
        <v>6476</v>
      </c>
      <c r="J2004" s="56" t="s">
        <v>38</v>
      </c>
    </row>
    <row r="2005" spans="1:10" ht="12.75" customHeight="1" x14ac:dyDescent="0.3">
      <c r="A2005" s="397" t="s">
        <v>731</v>
      </c>
      <c r="B2005" s="423">
        <v>6</v>
      </c>
      <c r="C2005" s="397" t="s">
        <v>674</v>
      </c>
      <c r="D2005" s="397" t="s">
        <v>3587</v>
      </c>
      <c r="E2005" s="56" t="s">
        <v>901</v>
      </c>
      <c r="F2005" s="56" t="s">
        <v>901</v>
      </c>
      <c r="G2005" s="56">
        <v>20</v>
      </c>
      <c r="H2005" s="56">
        <v>0</v>
      </c>
      <c r="I2005" s="56" t="s">
        <v>6476</v>
      </c>
      <c r="J2005" s="56" t="s">
        <v>38</v>
      </c>
    </row>
    <row r="2006" spans="1:10" ht="12.75" customHeight="1" x14ac:dyDescent="0.3">
      <c r="A2006" s="397" t="s">
        <v>731</v>
      </c>
      <c r="B2006" s="423">
        <v>7</v>
      </c>
      <c r="C2006" s="397" t="s">
        <v>674</v>
      </c>
      <c r="D2006" s="397" t="s">
        <v>3588</v>
      </c>
      <c r="E2006" s="56" t="s">
        <v>6550</v>
      </c>
      <c r="F2006" s="56" t="s">
        <v>901</v>
      </c>
      <c r="G2006" s="56">
        <v>17.7</v>
      </c>
      <c r="H2006" s="56">
        <v>0</v>
      </c>
      <c r="I2006" s="56" t="s">
        <v>6476</v>
      </c>
      <c r="J2006" s="56" t="s">
        <v>38</v>
      </c>
    </row>
    <row r="2007" spans="1:10" ht="12.75" customHeight="1" x14ac:dyDescent="0.3">
      <c r="A2007" s="397" t="s">
        <v>396</v>
      </c>
      <c r="B2007" s="423">
        <v>1</v>
      </c>
      <c r="C2007" s="397" t="s">
        <v>397</v>
      </c>
      <c r="D2007" s="397" t="s">
        <v>5619</v>
      </c>
      <c r="E2007" s="56" t="s">
        <v>397</v>
      </c>
      <c r="F2007" s="56" t="s">
        <v>900</v>
      </c>
      <c r="G2007" s="56">
        <v>55</v>
      </c>
      <c r="H2007" s="56">
        <v>0</v>
      </c>
      <c r="I2007" s="56" t="s">
        <v>6476</v>
      </c>
      <c r="J2007" s="56" t="s">
        <v>38</v>
      </c>
    </row>
    <row r="2008" spans="1:10" ht="12.75" customHeight="1" x14ac:dyDescent="0.3">
      <c r="A2008" s="397" t="s">
        <v>396</v>
      </c>
      <c r="B2008" s="423">
        <v>2</v>
      </c>
      <c r="C2008" s="397" t="s">
        <v>397</v>
      </c>
      <c r="D2008" s="397" t="s">
        <v>5620</v>
      </c>
      <c r="E2008" s="56" t="s">
        <v>2770</v>
      </c>
      <c r="F2008" s="56" t="s">
        <v>900</v>
      </c>
      <c r="G2008" s="56">
        <v>46</v>
      </c>
      <c r="H2008" s="56">
        <v>0</v>
      </c>
      <c r="I2008" s="56" t="s">
        <v>6476</v>
      </c>
      <c r="J2008" s="56" t="s">
        <v>38</v>
      </c>
    </row>
    <row r="2009" spans="1:10" ht="12.75" customHeight="1" x14ac:dyDescent="0.3">
      <c r="A2009" s="397" t="s">
        <v>396</v>
      </c>
      <c r="B2009" s="423">
        <v>3</v>
      </c>
      <c r="C2009" s="397" t="s">
        <v>397</v>
      </c>
      <c r="D2009" s="397" t="s">
        <v>5621</v>
      </c>
      <c r="E2009" s="56" t="s">
        <v>2771</v>
      </c>
      <c r="F2009" s="56" t="s">
        <v>900</v>
      </c>
      <c r="G2009" s="56">
        <v>26</v>
      </c>
      <c r="H2009" s="56">
        <v>0</v>
      </c>
      <c r="I2009" s="56" t="s">
        <v>6476</v>
      </c>
      <c r="J2009" s="56" t="s">
        <v>38</v>
      </c>
    </row>
    <row r="2010" spans="1:10" ht="12.75" customHeight="1" x14ac:dyDescent="0.3">
      <c r="A2010" s="397" t="s">
        <v>396</v>
      </c>
      <c r="B2010" s="423">
        <v>4</v>
      </c>
      <c r="C2010" s="397" t="s">
        <v>397</v>
      </c>
      <c r="D2010" s="397" t="s">
        <v>5622</v>
      </c>
      <c r="E2010" s="56" t="s">
        <v>2772</v>
      </c>
      <c r="F2010" s="56" t="s">
        <v>900</v>
      </c>
      <c r="G2010" s="56">
        <v>46</v>
      </c>
      <c r="H2010" s="56">
        <v>0</v>
      </c>
      <c r="I2010" s="56" t="s">
        <v>6476</v>
      </c>
      <c r="J2010" s="56" t="s">
        <v>38</v>
      </c>
    </row>
    <row r="2011" spans="1:10" ht="12.75" customHeight="1" x14ac:dyDescent="0.3">
      <c r="A2011" s="397" t="s">
        <v>396</v>
      </c>
      <c r="B2011" s="423">
        <v>5</v>
      </c>
      <c r="C2011" s="397" t="s">
        <v>397</v>
      </c>
      <c r="D2011" s="397" t="s">
        <v>5623</v>
      </c>
      <c r="E2011" s="56" t="s">
        <v>2773</v>
      </c>
      <c r="F2011" s="56" t="s">
        <v>900</v>
      </c>
      <c r="G2011" s="56">
        <v>32</v>
      </c>
      <c r="H2011" s="56">
        <v>0</v>
      </c>
      <c r="I2011" s="56" t="s">
        <v>6476</v>
      </c>
      <c r="J2011" s="56" t="s">
        <v>38</v>
      </c>
    </row>
    <row r="2012" spans="1:10" ht="12.75" customHeight="1" x14ac:dyDescent="0.3">
      <c r="A2012" s="397" t="s">
        <v>396</v>
      </c>
      <c r="B2012" s="423">
        <v>6</v>
      </c>
      <c r="C2012" s="397" t="s">
        <v>397</v>
      </c>
      <c r="D2012" s="397" t="s">
        <v>5624</v>
      </c>
      <c r="E2012" s="56" t="s">
        <v>2774</v>
      </c>
      <c r="F2012" s="56" t="s">
        <v>900</v>
      </c>
      <c r="G2012" s="56">
        <v>20</v>
      </c>
      <c r="H2012" s="56">
        <v>0</v>
      </c>
      <c r="I2012" s="56" t="s">
        <v>6476</v>
      </c>
      <c r="J2012" s="56" t="s">
        <v>38</v>
      </c>
    </row>
    <row r="2013" spans="1:10" ht="12.75" customHeight="1" x14ac:dyDescent="0.3">
      <c r="A2013" s="397" t="s">
        <v>396</v>
      </c>
      <c r="B2013" s="423">
        <v>7</v>
      </c>
      <c r="C2013" s="397" t="s">
        <v>397</v>
      </c>
      <c r="D2013" s="397" t="s">
        <v>5625</v>
      </c>
      <c r="E2013" s="56" t="s">
        <v>2775</v>
      </c>
      <c r="F2013" s="56" t="s">
        <v>900</v>
      </c>
      <c r="G2013" s="56">
        <v>32</v>
      </c>
      <c r="H2013" s="56">
        <v>0</v>
      </c>
      <c r="I2013" s="56" t="s">
        <v>6476</v>
      </c>
      <c r="J2013" s="56" t="s">
        <v>38</v>
      </c>
    </row>
    <row r="2014" spans="1:10" ht="12.75" customHeight="1" x14ac:dyDescent="0.3">
      <c r="A2014" s="397" t="s">
        <v>396</v>
      </c>
      <c r="B2014" s="423">
        <v>8</v>
      </c>
      <c r="C2014" s="397" t="s">
        <v>397</v>
      </c>
      <c r="D2014" s="397" t="s">
        <v>5626</v>
      </c>
      <c r="E2014" s="56" t="s">
        <v>7044</v>
      </c>
      <c r="F2014" s="56" t="s">
        <v>900</v>
      </c>
      <c r="G2014" s="56">
        <v>50</v>
      </c>
      <c r="H2014" s="56">
        <v>0</v>
      </c>
      <c r="I2014" s="56" t="s">
        <v>6476</v>
      </c>
      <c r="J2014" s="56" t="s">
        <v>38</v>
      </c>
    </row>
    <row r="2015" spans="1:10" ht="12.75" customHeight="1" x14ac:dyDescent="0.3">
      <c r="A2015" s="397" t="s">
        <v>396</v>
      </c>
      <c r="B2015" s="423">
        <v>9</v>
      </c>
      <c r="C2015" s="397" t="s">
        <v>397</v>
      </c>
      <c r="D2015" s="397" t="s">
        <v>5627</v>
      </c>
      <c r="E2015" s="56" t="s">
        <v>6655</v>
      </c>
      <c r="F2015" s="56" t="s">
        <v>900</v>
      </c>
      <c r="G2015" s="56">
        <v>40</v>
      </c>
      <c r="H2015" s="56">
        <v>0</v>
      </c>
      <c r="I2015" s="56" t="s">
        <v>6476</v>
      </c>
      <c r="J2015" s="56" t="s">
        <v>38</v>
      </c>
    </row>
    <row r="2016" spans="1:10" ht="12.75" customHeight="1" x14ac:dyDescent="0.3">
      <c r="A2016" s="397" t="s">
        <v>396</v>
      </c>
      <c r="B2016" s="423">
        <v>10</v>
      </c>
      <c r="C2016" s="397" t="s">
        <v>397</v>
      </c>
      <c r="D2016" s="397" t="s">
        <v>5628</v>
      </c>
      <c r="E2016" s="56" t="s">
        <v>2776</v>
      </c>
      <c r="F2016" s="56" t="s">
        <v>900</v>
      </c>
      <c r="G2016" s="56">
        <v>46</v>
      </c>
      <c r="H2016" s="56">
        <v>0</v>
      </c>
      <c r="I2016" s="56" t="s">
        <v>6476</v>
      </c>
      <c r="J2016" s="56" t="s">
        <v>38</v>
      </c>
    </row>
    <row r="2017" spans="1:10" ht="12.75" customHeight="1" x14ac:dyDescent="0.3">
      <c r="A2017" s="397" t="s">
        <v>396</v>
      </c>
      <c r="B2017" s="423">
        <v>11</v>
      </c>
      <c r="C2017" s="397" t="s">
        <v>397</v>
      </c>
      <c r="D2017" s="397" t="s">
        <v>5629</v>
      </c>
      <c r="E2017" s="56" t="s">
        <v>2777</v>
      </c>
      <c r="F2017" s="56" t="s">
        <v>900</v>
      </c>
      <c r="G2017" s="56">
        <v>45</v>
      </c>
      <c r="H2017" s="56">
        <v>0</v>
      </c>
      <c r="I2017" s="56" t="s">
        <v>6476</v>
      </c>
      <c r="J2017" s="56" t="s">
        <v>38</v>
      </c>
    </row>
    <row r="2018" spans="1:10" ht="12.75" customHeight="1" x14ac:dyDescent="0.3">
      <c r="A2018" s="397" t="s">
        <v>396</v>
      </c>
      <c r="B2018" s="423">
        <v>12</v>
      </c>
      <c r="C2018" s="397" t="s">
        <v>397</v>
      </c>
      <c r="D2018" s="397" t="s">
        <v>5630</v>
      </c>
      <c r="E2018" s="56" t="s">
        <v>2778</v>
      </c>
      <c r="F2018" s="56" t="s">
        <v>900</v>
      </c>
      <c r="G2018" s="56">
        <v>26</v>
      </c>
      <c r="H2018" s="56">
        <v>0</v>
      </c>
      <c r="I2018" s="56" t="s">
        <v>6476</v>
      </c>
      <c r="J2018" s="56" t="s">
        <v>38</v>
      </c>
    </row>
    <row r="2019" spans="1:10" ht="12.75" customHeight="1" x14ac:dyDescent="0.3">
      <c r="A2019" s="397" t="s">
        <v>396</v>
      </c>
      <c r="B2019" s="423">
        <v>13</v>
      </c>
      <c r="C2019" s="397" t="s">
        <v>397</v>
      </c>
      <c r="D2019" s="397" t="s">
        <v>5631</v>
      </c>
      <c r="E2019" s="56" t="s">
        <v>2779</v>
      </c>
      <c r="F2019" s="56" t="s">
        <v>900</v>
      </c>
      <c r="G2019" s="56">
        <v>20</v>
      </c>
      <c r="H2019" s="56">
        <v>0</v>
      </c>
      <c r="I2019" s="56" t="s">
        <v>6476</v>
      </c>
      <c r="J2019" s="56" t="s">
        <v>38</v>
      </c>
    </row>
    <row r="2020" spans="1:10" ht="12.75" customHeight="1" x14ac:dyDescent="0.3">
      <c r="A2020" s="397" t="s">
        <v>396</v>
      </c>
      <c r="B2020" s="423">
        <v>14</v>
      </c>
      <c r="C2020" s="397" t="s">
        <v>397</v>
      </c>
      <c r="D2020" s="397" t="s">
        <v>5632</v>
      </c>
      <c r="E2020" s="56" t="s">
        <v>2780</v>
      </c>
      <c r="F2020" s="56" t="s">
        <v>900</v>
      </c>
      <c r="G2020" s="56">
        <v>46</v>
      </c>
      <c r="H2020" s="56">
        <v>0</v>
      </c>
      <c r="I2020" s="56" t="s">
        <v>6476</v>
      </c>
      <c r="J2020" s="56" t="s">
        <v>38</v>
      </c>
    </row>
    <row r="2021" spans="1:10" ht="12.75" customHeight="1" x14ac:dyDescent="0.3">
      <c r="A2021" s="397" t="s">
        <v>396</v>
      </c>
      <c r="B2021" s="423">
        <v>15</v>
      </c>
      <c r="C2021" s="397" t="s">
        <v>397</v>
      </c>
      <c r="D2021" s="397" t="s">
        <v>5633</v>
      </c>
      <c r="E2021" s="56" t="s">
        <v>2781</v>
      </c>
      <c r="F2021" s="56" t="s">
        <v>900</v>
      </c>
      <c r="G2021" s="56">
        <v>40</v>
      </c>
      <c r="H2021" s="56">
        <v>0</v>
      </c>
      <c r="I2021" s="56" t="s">
        <v>6476</v>
      </c>
      <c r="J2021" s="56" t="s">
        <v>38</v>
      </c>
    </row>
    <row r="2022" spans="1:10" ht="12.75" customHeight="1" x14ac:dyDescent="0.3">
      <c r="A2022" s="397" t="s">
        <v>396</v>
      </c>
      <c r="B2022" s="423">
        <v>16</v>
      </c>
      <c r="C2022" s="397" t="s">
        <v>397</v>
      </c>
      <c r="D2022" s="397" t="s">
        <v>5634</v>
      </c>
      <c r="E2022" s="56" t="s">
        <v>2782</v>
      </c>
      <c r="F2022" s="56" t="s">
        <v>901</v>
      </c>
      <c r="G2022" s="56">
        <v>21.5</v>
      </c>
      <c r="H2022" s="56">
        <v>0</v>
      </c>
      <c r="I2022" s="56" t="s">
        <v>6476</v>
      </c>
      <c r="J2022" s="56" t="s">
        <v>38</v>
      </c>
    </row>
    <row r="2023" spans="1:10" ht="12.75" customHeight="1" x14ac:dyDescent="0.3">
      <c r="A2023" s="397" t="s">
        <v>658</v>
      </c>
      <c r="B2023" s="423">
        <v>1</v>
      </c>
      <c r="C2023" s="397" t="s">
        <v>659</v>
      </c>
      <c r="D2023" s="397" t="s">
        <v>4912</v>
      </c>
      <c r="E2023" s="56" t="s">
        <v>1646</v>
      </c>
      <c r="F2023" s="56" t="s">
        <v>900</v>
      </c>
      <c r="G2023" s="56">
        <v>24</v>
      </c>
      <c r="H2023" s="56">
        <v>0</v>
      </c>
      <c r="I2023" s="56" t="s">
        <v>810</v>
      </c>
      <c r="J2023" s="56" t="s">
        <v>39</v>
      </c>
    </row>
    <row r="2024" spans="1:10" ht="12.75" customHeight="1" x14ac:dyDescent="0.3">
      <c r="A2024" s="397" t="s">
        <v>658</v>
      </c>
      <c r="B2024" s="423">
        <v>2</v>
      </c>
      <c r="C2024" s="397" t="s">
        <v>659</v>
      </c>
      <c r="D2024" s="397" t="s">
        <v>4913</v>
      </c>
      <c r="E2024" s="56" t="s">
        <v>1640</v>
      </c>
      <c r="F2024" s="56" t="s">
        <v>900</v>
      </c>
      <c r="G2024" s="56">
        <v>16</v>
      </c>
      <c r="H2024" s="56">
        <v>49</v>
      </c>
      <c r="I2024" s="56" t="s">
        <v>6476</v>
      </c>
      <c r="J2024" s="56" t="s">
        <v>38</v>
      </c>
    </row>
    <row r="2025" spans="1:10" ht="12.75" customHeight="1" x14ac:dyDescent="0.3">
      <c r="A2025" s="397" t="s">
        <v>658</v>
      </c>
      <c r="B2025" s="423">
        <v>3</v>
      </c>
      <c r="C2025" s="397" t="s">
        <v>659</v>
      </c>
      <c r="D2025" s="397" t="s">
        <v>4914</v>
      </c>
      <c r="E2025" s="56" t="s">
        <v>1624</v>
      </c>
      <c r="F2025" s="56" t="s">
        <v>900</v>
      </c>
      <c r="G2025" s="56">
        <v>21</v>
      </c>
      <c r="H2025" s="56">
        <v>0</v>
      </c>
      <c r="I2025" s="56" t="s">
        <v>810</v>
      </c>
      <c r="J2025" s="56" t="s">
        <v>39</v>
      </c>
    </row>
    <row r="2026" spans="1:10" ht="12.75" customHeight="1" x14ac:dyDescent="0.3">
      <c r="A2026" s="397" t="s">
        <v>658</v>
      </c>
      <c r="B2026" s="423">
        <v>4</v>
      </c>
      <c r="C2026" s="397" t="s">
        <v>659</v>
      </c>
      <c r="D2026" s="397" t="s">
        <v>4915</v>
      </c>
      <c r="E2026" s="56" t="s">
        <v>1636</v>
      </c>
      <c r="F2026" s="56" t="s">
        <v>900</v>
      </c>
      <c r="G2026" s="56">
        <v>16</v>
      </c>
      <c r="H2026" s="56">
        <v>49</v>
      </c>
      <c r="I2026" s="56" t="s">
        <v>6476</v>
      </c>
      <c r="J2026" s="56" t="s">
        <v>38</v>
      </c>
    </row>
    <row r="2027" spans="1:10" ht="12.75" customHeight="1" x14ac:dyDescent="0.3">
      <c r="A2027" s="397" t="s">
        <v>658</v>
      </c>
      <c r="B2027" s="423">
        <v>5</v>
      </c>
      <c r="C2027" s="397" t="s">
        <v>659</v>
      </c>
      <c r="D2027" s="397" t="s">
        <v>4916</v>
      </c>
      <c r="E2027" s="56" t="s">
        <v>1649</v>
      </c>
      <c r="F2027" s="56" t="s">
        <v>900</v>
      </c>
      <c r="G2027" s="56">
        <v>16</v>
      </c>
      <c r="H2027" s="56">
        <v>49</v>
      </c>
      <c r="I2027" s="56" t="s">
        <v>6476</v>
      </c>
      <c r="J2027" s="56" t="s">
        <v>38</v>
      </c>
    </row>
    <row r="2028" spans="1:10" ht="12.75" customHeight="1" x14ac:dyDescent="0.3">
      <c r="A2028" s="397" t="s">
        <v>658</v>
      </c>
      <c r="B2028" s="423">
        <v>6</v>
      </c>
      <c r="C2028" s="397" t="s">
        <v>659</v>
      </c>
      <c r="D2028" s="397" t="s">
        <v>4917</v>
      </c>
      <c r="E2028" s="56" t="s">
        <v>1613</v>
      </c>
      <c r="F2028" s="56" t="s">
        <v>900</v>
      </c>
      <c r="G2028" s="56">
        <v>21</v>
      </c>
      <c r="H2028" s="56">
        <v>0</v>
      </c>
      <c r="I2028" s="56" t="s">
        <v>810</v>
      </c>
      <c r="J2028" s="56" t="s">
        <v>39</v>
      </c>
    </row>
    <row r="2029" spans="1:10" ht="12.75" customHeight="1" x14ac:dyDescent="0.3">
      <c r="A2029" s="397" t="s">
        <v>658</v>
      </c>
      <c r="B2029" s="423">
        <v>7</v>
      </c>
      <c r="C2029" s="397" t="s">
        <v>659</v>
      </c>
      <c r="D2029" s="397" t="s">
        <v>4918</v>
      </c>
      <c r="E2029" s="56" t="s">
        <v>1633</v>
      </c>
      <c r="F2029" s="56" t="s">
        <v>900</v>
      </c>
      <c r="G2029" s="56">
        <v>24</v>
      </c>
      <c r="H2029" s="56">
        <v>0</v>
      </c>
      <c r="I2029" s="56" t="s">
        <v>810</v>
      </c>
      <c r="J2029" s="56" t="s">
        <v>39</v>
      </c>
    </row>
    <row r="2030" spans="1:10" ht="12.75" customHeight="1" x14ac:dyDescent="0.3">
      <c r="A2030" s="397" t="s">
        <v>658</v>
      </c>
      <c r="B2030" s="423">
        <v>8</v>
      </c>
      <c r="C2030" s="397" t="s">
        <v>659</v>
      </c>
      <c r="D2030" s="397" t="s">
        <v>4919</v>
      </c>
      <c r="E2030" s="56" t="s">
        <v>1658</v>
      </c>
      <c r="F2030" s="56" t="s">
        <v>900</v>
      </c>
      <c r="G2030" s="56">
        <v>16</v>
      </c>
      <c r="H2030" s="56">
        <v>49</v>
      </c>
      <c r="I2030" s="56" t="s">
        <v>6476</v>
      </c>
      <c r="J2030" s="56" t="s">
        <v>38</v>
      </c>
    </row>
    <row r="2031" spans="1:10" ht="12.75" customHeight="1" x14ac:dyDescent="0.3">
      <c r="A2031" s="397" t="s">
        <v>658</v>
      </c>
      <c r="B2031" s="423">
        <v>9</v>
      </c>
      <c r="C2031" s="397" t="s">
        <v>659</v>
      </c>
      <c r="D2031" s="397" t="s">
        <v>4920</v>
      </c>
      <c r="E2031" s="56" t="s">
        <v>1618</v>
      </c>
      <c r="F2031" s="56" t="s">
        <v>900</v>
      </c>
      <c r="G2031" s="56">
        <v>14</v>
      </c>
      <c r="H2031" s="56">
        <v>0</v>
      </c>
      <c r="I2031" s="56" t="s">
        <v>810</v>
      </c>
      <c r="J2031" s="56" t="s">
        <v>39</v>
      </c>
    </row>
    <row r="2032" spans="1:10" ht="12.75" customHeight="1" x14ac:dyDescent="0.3">
      <c r="A2032" s="397" t="s">
        <v>658</v>
      </c>
      <c r="B2032" s="423">
        <v>10</v>
      </c>
      <c r="C2032" s="397" t="s">
        <v>659</v>
      </c>
      <c r="D2032" s="397" t="s">
        <v>4921</v>
      </c>
      <c r="E2032" s="56" t="s">
        <v>1663</v>
      </c>
      <c r="F2032" s="56" t="s">
        <v>900</v>
      </c>
      <c r="G2032" s="56">
        <v>25</v>
      </c>
      <c r="H2032" s="56">
        <v>0</v>
      </c>
      <c r="I2032" s="56" t="s">
        <v>810</v>
      </c>
      <c r="J2032" s="56" t="s">
        <v>39</v>
      </c>
    </row>
    <row r="2033" spans="1:10" ht="12.75" customHeight="1" x14ac:dyDescent="0.3">
      <c r="A2033" s="397" t="s">
        <v>658</v>
      </c>
      <c r="B2033" s="423">
        <v>11</v>
      </c>
      <c r="C2033" s="397" t="s">
        <v>659</v>
      </c>
      <c r="D2033" s="397" t="s">
        <v>4922</v>
      </c>
      <c r="E2033" s="56" t="s">
        <v>1641</v>
      </c>
      <c r="F2033" s="56" t="s">
        <v>900</v>
      </c>
      <c r="G2033" s="56">
        <v>28</v>
      </c>
      <c r="H2033" s="56">
        <v>37</v>
      </c>
      <c r="I2033" s="56" t="s">
        <v>6476</v>
      </c>
      <c r="J2033" s="56" t="s">
        <v>38</v>
      </c>
    </row>
    <row r="2034" spans="1:10" ht="12.75" customHeight="1" x14ac:dyDescent="0.3">
      <c r="A2034" s="397" t="s">
        <v>658</v>
      </c>
      <c r="B2034" s="423">
        <v>12</v>
      </c>
      <c r="C2034" s="397" t="s">
        <v>659</v>
      </c>
      <c r="D2034" s="397" t="s">
        <v>4923</v>
      </c>
      <c r="E2034" s="56" t="s">
        <v>1653</v>
      </c>
      <c r="F2034" s="56" t="s">
        <v>900</v>
      </c>
      <c r="G2034" s="56">
        <v>13</v>
      </c>
      <c r="H2034" s="56">
        <v>0</v>
      </c>
      <c r="I2034" s="56" t="s">
        <v>810</v>
      </c>
      <c r="J2034" s="56" t="s">
        <v>39</v>
      </c>
    </row>
    <row r="2035" spans="1:10" ht="12.75" customHeight="1" x14ac:dyDescent="0.3">
      <c r="A2035" s="397" t="s">
        <v>658</v>
      </c>
      <c r="B2035" s="423">
        <v>13</v>
      </c>
      <c r="C2035" s="397" t="s">
        <v>659</v>
      </c>
      <c r="D2035" s="397" t="s">
        <v>4924</v>
      </c>
      <c r="E2035" s="56" t="s">
        <v>1650</v>
      </c>
      <c r="F2035" s="56" t="s">
        <v>900</v>
      </c>
      <c r="G2035" s="56">
        <v>23</v>
      </c>
      <c r="H2035" s="56">
        <v>0</v>
      </c>
      <c r="I2035" s="56" t="s">
        <v>810</v>
      </c>
      <c r="J2035" s="56" t="s">
        <v>39</v>
      </c>
    </row>
    <row r="2036" spans="1:10" ht="12.75" customHeight="1" x14ac:dyDescent="0.3">
      <c r="A2036" s="397" t="s">
        <v>658</v>
      </c>
      <c r="B2036" s="423">
        <v>14</v>
      </c>
      <c r="C2036" s="397" t="s">
        <v>659</v>
      </c>
      <c r="D2036" s="397" t="s">
        <v>4925</v>
      </c>
      <c r="E2036" s="56" t="s">
        <v>1661</v>
      </c>
      <c r="F2036" s="56" t="s">
        <v>900</v>
      </c>
      <c r="G2036" s="56">
        <v>15</v>
      </c>
      <c r="H2036" s="56">
        <v>0</v>
      </c>
      <c r="I2036" s="56" t="s">
        <v>810</v>
      </c>
      <c r="J2036" s="56" t="s">
        <v>39</v>
      </c>
    </row>
    <row r="2037" spans="1:10" ht="12.75" customHeight="1" x14ac:dyDescent="0.3">
      <c r="A2037" s="397" t="s">
        <v>658</v>
      </c>
      <c r="B2037" s="423">
        <v>15</v>
      </c>
      <c r="C2037" s="397" t="s">
        <v>659</v>
      </c>
      <c r="D2037" s="397" t="s">
        <v>4926</v>
      </c>
      <c r="E2037" s="56" t="s">
        <v>1659</v>
      </c>
      <c r="F2037" s="56" t="s">
        <v>900</v>
      </c>
      <c r="G2037" s="56">
        <v>16</v>
      </c>
      <c r="H2037" s="56">
        <v>49</v>
      </c>
      <c r="I2037" s="56" t="s">
        <v>6476</v>
      </c>
      <c r="J2037" s="56" t="s">
        <v>38</v>
      </c>
    </row>
    <row r="2038" spans="1:10" ht="12.75" customHeight="1" x14ac:dyDescent="0.3">
      <c r="A2038" s="397" t="s">
        <v>658</v>
      </c>
      <c r="B2038" s="423">
        <v>16</v>
      </c>
      <c r="C2038" s="397" t="s">
        <v>659</v>
      </c>
      <c r="D2038" s="397" t="s">
        <v>4927</v>
      </c>
      <c r="E2038" s="56" t="s">
        <v>1645</v>
      </c>
      <c r="F2038" s="56" t="s">
        <v>900</v>
      </c>
      <c r="G2038" s="56">
        <v>19</v>
      </c>
      <c r="H2038" s="56">
        <v>0</v>
      </c>
      <c r="I2038" s="56" t="s">
        <v>810</v>
      </c>
      <c r="J2038" s="56" t="s">
        <v>39</v>
      </c>
    </row>
    <row r="2039" spans="1:10" ht="12.75" customHeight="1" x14ac:dyDescent="0.3">
      <c r="A2039" s="397" t="s">
        <v>658</v>
      </c>
      <c r="B2039" s="423">
        <v>17</v>
      </c>
      <c r="C2039" s="397" t="s">
        <v>659</v>
      </c>
      <c r="D2039" s="397" t="s">
        <v>4928</v>
      </c>
      <c r="E2039" s="56" t="s">
        <v>1657</v>
      </c>
      <c r="F2039" s="56" t="s">
        <v>900</v>
      </c>
      <c r="G2039" s="56">
        <v>23</v>
      </c>
      <c r="H2039" s="56">
        <v>0</v>
      </c>
      <c r="I2039" s="56" t="s">
        <v>810</v>
      </c>
      <c r="J2039" s="56" t="s">
        <v>39</v>
      </c>
    </row>
    <row r="2040" spans="1:10" ht="12.75" customHeight="1" x14ac:dyDescent="0.3">
      <c r="A2040" s="397" t="s">
        <v>658</v>
      </c>
      <c r="B2040" s="423">
        <v>18</v>
      </c>
      <c r="C2040" s="397" t="s">
        <v>659</v>
      </c>
      <c r="D2040" s="397" t="s">
        <v>4929</v>
      </c>
      <c r="E2040" s="56" t="s">
        <v>1651</v>
      </c>
      <c r="F2040" s="56" t="s">
        <v>900</v>
      </c>
      <c r="G2040" s="56">
        <v>15</v>
      </c>
      <c r="H2040" s="56">
        <v>0</v>
      </c>
      <c r="I2040" s="56" t="s">
        <v>810</v>
      </c>
      <c r="J2040" s="56" t="s">
        <v>39</v>
      </c>
    </row>
    <row r="2041" spans="1:10" ht="12.75" customHeight="1" x14ac:dyDescent="0.3">
      <c r="A2041" s="397" t="s">
        <v>658</v>
      </c>
      <c r="B2041" s="423">
        <v>19</v>
      </c>
      <c r="C2041" s="397" t="s">
        <v>659</v>
      </c>
      <c r="D2041" s="397" t="s">
        <v>4930</v>
      </c>
      <c r="E2041" s="56" t="s">
        <v>1635</v>
      </c>
      <c r="F2041" s="56" t="s">
        <v>900</v>
      </c>
      <c r="G2041" s="56">
        <v>16</v>
      </c>
      <c r="H2041" s="56">
        <v>49</v>
      </c>
      <c r="I2041" s="56" t="s">
        <v>6476</v>
      </c>
      <c r="J2041" s="56" t="s">
        <v>38</v>
      </c>
    </row>
    <row r="2042" spans="1:10" ht="12.75" customHeight="1" x14ac:dyDescent="0.3">
      <c r="A2042" s="397" t="s">
        <v>658</v>
      </c>
      <c r="B2042" s="423">
        <v>20</v>
      </c>
      <c r="C2042" s="397" t="s">
        <v>659</v>
      </c>
      <c r="D2042" s="397" t="s">
        <v>4931</v>
      </c>
      <c r="E2042" s="56" t="s">
        <v>1632</v>
      </c>
      <c r="F2042" s="56" t="s">
        <v>900</v>
      </c>
      <c r="G2042" s="56">
        <v>32</v>
      </c>
      <c r="H2042" s="56">
        <v>0</v>
      </c>
      <c r="I2042" s="56" t="s">
        <v>810</v>
      </c>
      <c r="J2042" s="56" t="s">
        <v>39</v>
      </c>
    </row>
    <row r="2043" spans="1:10" ht="12.75" customHeight="1" x14ac:dyDescent="0.3">
      <c r="A2043" s="397" t="s">
        <v>658</v>
      </c>
      <c r="B2043" s="423">
        <v>21</v>
      </c>
      <c r="C2043" s="397" t="s">
        <v>659</v>
      </c>
      <c r="D2043" s="397" t="s">
        <v>4932</v>
      </c>
      <c r="E2043" s="56" t="s">
        <v>1652</v>
      </c>
      <c r="F2043" s="56" t="s">
        <v>900</v>
      </c>
      <c r="G2043" s="56">
        <v>13</v>
      </c>
      <c r="H2043" s="56">
        <v>0</v>
      </c>
      <c r="I2043" s="56" t="s">
        <v>810</v>
      </c>
      <c r="J2043" s="56" t="s">
        <v>39</v>
      </c>
    </row>
    <row r="2044" spans="1:10" ht="12.75" customHeight="1" x14ac:dyDescent="0.3">
      <c r="A2044" s="397" t="s">
        <v>658</v>
      </c>
      <c r="B2044" s="423">
        <v>22</v>
      </c>
      <c r="C2044" s="397" t="s">
        <v>659</v>
      </c>
      <c r="D2044" s="397" t="s">
        <v>4933</v>
      </c>
      <c r="E2044" s="56" t="s">
        <v>1638</v>
      </c>
      <c r="F2044" s="56" t="s">
        <v>900</v>
      </c>
      <c r="G2044" s="56">
        <v>20</v>
      </c>
      <c r="H2044" s="56">
        <v>0</v>
      </c>
      <c r="I2044" s="56" t="s">
        <v>810</v>
      </c>
      <c r="J2044" s="56" t="s">
        <v>39</v>
      </c>
    </row>
    <row r="2045" spans="1:10" ht="12.75" customHeight="1" x14ac:dyDescent="0.3">
      <c r="A2045" s="397" t="s">
        <v>658</v>
      </c>
      <c r="B2045" s="423">
        <v>23</v>
      </c>
      <c r="C2045" s="397" t="s">
        <v>659</v>
      </c>
      <c r="D2045" s="397" t="s">
        <v>4934</v>
      </c>
      <c r="E2045" s="56" t="s">
        <v>1620</v>
      </c>
      <c r="F2045" s="56" t="s">
        <v>900</v>
      </c>
      <c r="G2045" s="56">
        <v>15</v>
      </c>
      <c r="H2045" s="56">
        <v>0</v>
      </c>
      <c r="I2045" s="56" t="s">
        <v>810</v>
      </c>
      <c r="J2045" s="56" t="s">
        <v>39</v>
      </c>
    </row>
    <row r="2046" spans="1:10" ht="12.75" customHeight="1" x14ac:dyDescent="0.3">
      <c r="A2046" s="397" t="s">
        <v>658</v>
      </c>
      <c r="B2046" s="423">
        <v>24</v>
      </c>
      <c r="C2046" s="397" t="s">
        <v>659</v>
      </c>
      <c r="D2046" s="397" t="s">
        <v>4935</v>
      </c>
      <c r="E2046" s="56" t="s">
        <v>1617</v>
      </c>
      <c r="F2046" s="56" t="s">
        <v>900</v>
      </c>
      <c r="G2046" s="56">
        <v>28</v>
      </c>
      <c r="H2046" s="56">
        <v>37</v>
      </c>
      <c r="I2046" s="56" t="s">
        <v>6476</v>
      </c>
      <c r="J2046" s="56" t="s">
        <v>38</v>
      </c>
    </row>
    <row r="2047" spans="1:10" ht="12.75" customHeight="1" x14ac:dyDescent="0.3">
      <c r="A2047" s="397" t="s">
        <v>658</v>
      </c>
      <c r="B2047" s="423">
        <v>25</v>
      </c>
      <c r="C2047" s="397" t="s">
        <v>659</v>
      </c>
      <c r="D2047" s="397" t="s">
        <v>4936</v>
      </c>
      <c r="E2047" s="56" t="s">
        <v>1642</v>
      </c>
      <c r="F2047" s="56" t="s">
        <v>900</v>
      </c>
      <c r="G2047" s="56">
        <v>6.5</v>
      </c>
      <c r="H2047" s="56">
        <v>0</v>
      </c>
      <c r="I2047" s="56" t="s">
        <v>810</v>
      </c>
      <c r="J2047" s="56" t="s">
        <v>39</v>
      </c>
    </row>
    <row r="2048" spans="1:10" ht="12.75" customHeight="1" x14ac:dyDescent="0.3">
      <c r="A2048" s="397" t="s">
        <v>658</v>
      </c>
      <c r="B2048" s="423">
        <v>26</v>
      </c>
      <c r="C2048" s="397" t="s">
        <v>659</v>
      </c>
      <c r="D2048" s="397" t="s">
        <v>4937</v>
      </c>
      <c r="E2048" s="56" t="s">
        <v>1616</v>
      </c>
      <c r="F2048" s="56" t="s">
        <v>900</v>
      </c>
      <c r="G2048" s="56">
        <v>14</v>
      </c>
      <c r="H2048" s="56">
        <v>0</v>
      </c>
      <c r="I2048" s="56" t="s">
        <v>810</v>
      </c>
      <c r="J2048" s="56" t="s">
        <v>39</v>
      </c>
    </row>
    <row r="2049" spans="1:10" ht="12.75" customHeight="1" x14ac:dyDescent="0.3">
      <c r="A2049" s="397" t="s">
        <v>658</v>
      </c>
      <c r="B2049" s="423">
        <v>27</v>
      </c>
      <c r="C2049" s="397" t="s">
        <v>659</v>
      </c>
      <c r="D2049" s="397" t="s">
        <v>4938</v>
      </c>
      <c r="E2049" s="56" t="s">
        <v>1648</v>
      </c>
      <c r="F2049" s="56" t="s">
        <v>900</v>
      </c>
      <c r="G2049" s="56">
        <v>20</v>
      </c>
      <c r="H2049" s="56">
        <v>0</v>
      </c>
      <c r="I2049" s="56" t="s">
        <v>810</v>
      </c>
      <c r="J2049" s="56" t="s">
        <v>39</v>
      </c>
    </row>
    <row r="2050" spans="1:10" ht="12.75" customHeight="1" x14ac:dyDescent="0.3">
      <c r="A2050" s="397" t="s">
        <v>658</v>
      </c>
      <c r="B2050" s="423">
        <v>28</v>
      </c>
      <c r="C2050" s="397" t="s">
        <v>659</v>
      </c>
      <c r="D2050" s="397" t="s">
        <v>4939</v>
      </c>
      <c r="E2050" s="56" t="s">
        <v>1660</v>
      </c>
      <c r="F2050" s="56" t="s">
        <v>900</v>
      </c>
      <c r="G2050" s="56">
        <v>20</v>
      </c>
      <c r="H2050" s="56">
        <v>0</v>
      </c>
      <c r="I2050" s="56" t="s">
        <v>810</v>
      </c>
      <c r="J2050" s="56" t="s">
        <v>39</v>
      </c>
    </row>
    <row r="2051" spans="1:10" ht="12.75" customHeight="1" x14ac:dyDescent="0.3">
      <c r="A2051" s="397" t="s">
        <v>658</v>
      </c>
      <c r="B2051" s="423">
        <v>29</v>
      </c>
      <c r="C2051" s="397" t="s">
        <v>659</v>
      </c>
      <c r="D2051" s="397" t="s">
        <v>4940</v>
      </c>
      <c r="E2051" s="56" t="s">
        <v>1634</v>
      </c>
      <c r="F2051" s="56" t="s">
        <v>900</v>
      </c>
      <c r="G2051" s="56">
        <v>21</v>
      </c>
      <c r="H2051" s="56">
        <v>0</v>
      </c>
      <c r="I2051" s="56" t="s">
        <v>810</v>
      </c>
      <c r="J2051" s="56" t="s">
        <v>39</v>
      </c>
    </row>
    <row r="2052" spans="1:10" ht="12.75" customHeight="1" x14ac:dyDescent="0.3">
      <c r="A2052" s="397" t="s">
        <v>658</v>
      </c>
      <c r="B2052" s="423">
        <v>30</v>
      </c>
      <c r="C2052" s="397" t="s">
        <v>659</v>
      </c>
      <c r="D2052" s="397" t="s">
        <v>4941</v>
      </c>
      <c r="E2052" s="56" t="s">
        <v>1619</v>
      </c>
      <c r="F2052" s="56" t="s">
        <v>900</v>
      </c>
      <c r="G2052" s="56">
        <v>28</v>
      </c>
      <c r="H2052" s="56">
        <v>37</v>
      </c>
      <c r="I2052" s="56" t="s">
        <v>6476</v>
      </c>
      <c r="J2052" s="56" t="s">
        <v>38</v>
      </c>
    </row>
    <row r="2053" spans="1:10" ht="12.75" customHeight="1" x14ac:dyDescent="0.3">
      <c r="A2053" s="397" t="s">
        <v>658</v>
      </c>
      <c r="B2053" s="423">
        <v>31</v>
      </c>
      <c r="C2053" s="397" t="s">
        <v>659</v>
      </c>
      <c r="D2053" s="397" t="s">
        <v>4942</v>
      </c>
      <c r="E2053" s="56" t="s">
        <v>1628</v>
      </c>
      <c r="F2053" s="56" t="s">
        <v>900</v>
      </c>
      <c r="G2053" s="56">
        <v>16</v>
      </c>
      <c r="H2053" s="56">
        <v>49</v>
      </c>
      <c r="I2053" s="56" t="s">
        <v>6476</v>
      </c>
      <c r="J2053" s="56" t="s">
        <v>38</v>
      </c>
    </row>
    <row r="2054" spans="1:10" ht="12.75" customHeight="1" x14ac:dyDescent="0.3">
      <c r="A2054" s="397" t="s">
        <v>658</v>
      </c>
      <c r="B2054" s="423">
        <v>32</v>
      </c>
      <c r="C2054" s="397" t="s">
        <v>659</v>
      </c>
      <c r="D2054" s="397" t="s">
        <v>4943</v>
      </c>
      <c r="E2054" s="56" t="s">
        <v>1614</v>
      </c>
      <c r="F2054" s="56" t="s">
        <v>900</v>
      </c>
      <c r="G2054" s="56">
        <v>18</v>
      </c>
      <c r="H2054" s="56">
        <v>0</v>
      </c>
      <c r="I2054" s="56" t="s">
        <v>810</v>
      </c>
      <c r="J2054" s="56" t="s">
        <v>39</v>
      </c>
    </row>
    <row r="2055" spans="1:10" ht="12.75" customHeight="1" x14ac:dyDescent="0.3">
      <c r="A2055" s="397" t="s">
        <v>658</v>
      </c>
      <c r="B2055" s="423">
        <v>33</v>
      </c>
      <c r="C2055" s="397" t="s">
        <v>659</v>
      </c>
      <c r="D2055" s="397" t="s">
        <v>4944</v>
      </c>
      <c r="E2055" s="56" t="s">
        <v>1627</v>
      </c>
      <c r="F2055" s="56" t="s">
        <v>900</v>
      </c>
      <c r="G2055" s="56">
        <v>38</v>
      </c>
      <c r="H2055" s="56">
        <v>0</v>
      </c>
      <c r="I2055" s="56" t="s">
        <v>6476</v>
      </c>
      <c r="J2055" s="56" t="s">
        <v>38</v>
      </c>
    </row>
    <row r="2056" spans="1:10" ht="12.75" customHeight="1" x14ac:dyDescent="0.3">
      <c r="A2056" s="397" t="s">
        <v>658</v>
      </c>
      <c r="B2056" s="423">
        <v>34</v>
      </c>
      <c r="C2056" s="397" t="s">
        <v>659</v>
      </c>
      <c r="D2056" s="397" t="s">
        <v>4945</v>
      </c>
      <c r="E2056" s="56" t="s">
        <v>1643</v>
      </c>
      <c r="F2056" s="56" t="s">
        <v>900</v>
      </c>
      <c r="G2056" s="56">
        <v>18</v>
      </c>
      <c r="H2056" s="56">
        <v>0</v>
      </c>
      <c r="I2056" s="56" t="s">
        <v>810</v>
      </c>
      <c r="J2056" s="56" t="s">
        <v>39</v>
      </c>
    </row>
    <row r="2057" spans="1:10" ht="12.75" customHeight="1" x14ac:dyDescent="0.3">
      <c r="A2057" s="397" t="s">
        <v>658</v>
      </c>
      <c r="B2057" s="423">
        <v>35</v>
      </c>
      <c r="C2057" s="397" t="s">
        <v>659</v>
      </c>
      <c r="D2057" s="397" t="s">
        <v>4946</v>
      </c>
      <c r="E2057" s="56" t="s">
        <v>1615</v>
      </c>
      <c r="F2057" s="56" t="s">
        <v>900</v>
      </c>
      <c r="G2057" s="56">
        <v>22</v>
      </c>
      <c r="H2057" s="56">
        <v>0</v>
      </c>
      <c r="I2057" s="56" t="s">
        <v>810</v>
      </c>
      <c r="J2057" s="56" t="s">
        <v>39</v>
      </c>
    </row>
    <row r="2058" spans="1:10" ht="12.75" customHeight="1" x14ac:dyDescent="0.3">
      <c r="A2058" s="397" t="s">
        <v>658</v>
      </c>
      <c r="B2058" s="423">
        <v>36</v>
      </c>
      <c r="C2058" s="397" t="s">
        <v>659</v>
      </c>
      <c r="D2058" s="397" t="s">
        <v>4947</v>
      </c>
      <c r="E2058" s="56" t="s">
        <v>1626</v>
      </c>
      <c r="F2058" s="56" t="s">
        <v>900</v>
      </c>
      <c r="G2058" s="56">
        <v>38</v>
      </c>
      <c r="H2058" s="56">
        <v>0</v>
      </c>
      <c r="I2058" s="56" t="s">
        <v>6476</v>
      </c>
      <c r="J2058" s="56" t="s">
        <v>38</v>
      </c>
    </row>
    <row r="2059" spans="1:10" ht="12.75" customHeight="1" x14ac:dyDescent="0.3">
      <c r="A2059" s="397" t="s">
        <v>658</v>
      </c>
      <c r="B2059" s="423">
        <v>37</v>
      </c>
      <c r="C2059" s="397" t="s">
        <v>659</v>
      </c>
      <c r="D2059" s="397" t="s">
        <v>4948</v>
      </c>
      <c r="E2059" s="56" t="s">
        <v>1621</v>
      </c>
      <c r="F2059" s="56" t="s">
        <v>900</v>
      </c>
      <c r="G2059" s="56">
        <v>20</v>
      </c>
      <c r="H2059" s="56">
        <v>0</v>
      </c>
      <c r="I2059" s="56" t="s">
        <v>810</v>
      </c>
      <c r="J2059" s="56" t="s">
        <v>39</v>
      </c>
    </row>
    <row r="2060" spans="1:10" ht="12.75" customHeight="1" x14ac:dyDescent="0.3">
      <c r="A2060" s="397" t="s">
        <v>658</v>
      </c>
      <c r="B2060" s="423">
        <v>38</v>
      </c>
      <c r="C2060" s="397" t="s">
        <v>659</v>
      </c>
      <c r="D2060" s="397" t="s">
        <v>4949</v>
      </c>
      <c r="E2060" s="56" t="s">
        <v>1656</v>
      </c>
      <c r="F2060" s="56" t="s">
        <v>900</v>
      </c>
      <c r="G2060" s="56">
        <v>14</v>
      </c>
      <c r="H2060" s="56">
        <v>0</v>
      </c>
      <c r="I2060" s="56" t="s">
        <v>810</v>
      </c>
      <c r="J2060" s="56" t="s">
        <v>39</v>
      </c>
    </row>
    <row r="2061" spans="1:10" ht="12.75" customHeight="1" x14ac:dyDescent="0.3">
      <c r="A2061" s="397" t="s">
        <v>658</v>
      </c>
      <c r="B2061" s="423">
        <v>39</v>
      </c>
      <c r="C2061" s="397" t="s">
        <v>659</v>
      </c>
      <c r="D2061" s="397" t="s">
        <v>4950</v>
      </c>
      <c r="E2061" s="56" t="s">
        <v>1662</v>
      </c>
      <c r="F2061" s="56" t="s">
        <v>900</v>
      </c>
      <c r="G2061" s="56">
        <v>18</v>
      </c>
      <c r="H2061" s="56">
        <v>0</v>
      </c>
      <c r="I2061" s="56" t="s">
        <v>810</v>
      </c>
      <c r="J2061" s="56" t="s">
        <v>39</v>
      </c>
    </row>
    <row r="2062" spans="1:10" ht="12.75" customHeight="1" x14ac:dyDescent="0.3">
      <c r="A2062" s="397" t="s">
        <v>658</v>
      </c>
      <c r="B2062" s="423">
        <v>40</v>
      </c>
      <c r="C2062" s="397" t="s">
        <v>659</v>
      </c>
      <c r="D2062" s="397" t="s">
        <v>4951</v>
      </c>
      <c r="E2062" s="56" t="s">
        <v>1631</v>
      </c>
      <c r="F2062" s="56" t="s">
        <v>900</v>
      </c>
      <c r="G2062" s="56">
        <v>28</v>
      </c>
      <c r="H2062" s="56">
        <v>37</v>
      </c>
      <c r="I2062" s="56" t="s">
        <v>6476</v>
      </c>
      <c r="J2062" s="56" t="s">
        <v>38</v>
      </c>
    </row>
    <row r="2063" spans="1:10" ht="12.75" customHeight="1" x14ac:dyDescent="0.3">
      <c r="A2063" s="397" t="s">
        <v>658</v>
      </c>
      <c r="B2063" s="423">
        <v>41</v>
      </c>
      <c r="C2063" s="397" t="s">
        <v>659</v>
      </c>
      <c r="D2063" s="397" t="s">
        <v>4952</v>
      </c>
      <c r="E2063" s="56" t="s">
        <v>1623</v>
      </c>
      <c r="F2063" s="56" t="s">
        <v>900</v>
      </c>
      <c r="G2063" s="56">
        <v>20</v>
      </c>
      <c r="H2063" s="56">
        <v>0</v>
      </c>
      <c r="I2063" s="56" t="s">
        <v>810</v>
      </c>
      <c r="J2063" s="56" t="s">
        <v>39</v>
      </c>
    </row>
    <row r="2064" spans="1:10" ht="12.75" customHeight="1" x14ac:dyDescent="0.3">
      <c r="A2064" s="397" t="s">
        <v>658</v>
      </c>
      <c r="B2064" s="423">
        <v>42</v>
      </c>
      <c r="C2064" s="397" t="s">
        <v>659</v>
      </c>
      <c r="D2064" s="397" t="s">
        <v>4953</v>
      </c>
      <c r="E2064" s="56" t="s">
        <v>1639</v>
      </c>
      <c r="F2064" s="56" t="s">
        <v>900</v>
      </c>
      <c r="G2064" s="56">
        <v>29</v>
      </c>
      <c r="H2064" s="56">
        <v>0</v>
      </c>
      <c r="I2064" s="56" t="s">
        <v>810</v>
      </c>
      <c r="J2064" s="56" t="s">
        <v>39</v>
      </c>
    </row>
    <row r="2065" spans="1:10" ht="12.75" customHeight="1" x14ac:dyDescent="0.3">
      <c r="A2065" s="397" t="s">
        <v>658</v>
      </c>
      <c r="B2065" s="423">
        <v>43</v>
      </c>
      <c r="C2065" s="397" t="s">
        <v>659</v>
      </c>
      <c r="D2065" s="397" t="s">
        <v>4954</v>
      </c>
      <c r="E2065" s="56" t="s">
        <v>1647</v>
      </c>
      <c r="F2065" s="56" t="s">
        <v>900</v>
      </c>
      <c r="G2065" s="56">
        <v>17</v>
      </c>
      <c r="H2065" s="56">
        <v>0</v>
      </c>
      <c r="I2065" s="56" t="s">
        <v>810</v>
      </c>
      <c r="J2065" s="56" t="s">
        <v>39</v>
      </c>
    </row>
    <row r="2066" spans="1:10" ht="12.75" customHeight="1" x14ac:dyDescent="0.3">
      <c r="A2066" s="397" t="s">
        <v>658</v>
      </c>
      <c r="B2066" s="423">
        <v>44</v>
      </c>
      <c r="C2066" s="397" t="s">
        <v>659</v>
      </c>
      <c r="D2066" s="397" t="s">
        <v>4955</v>
      </c>
      <c r="E2066" s="56" t="s">
        <v>1654</v>
      </c>
      <c r="F2066" s="56" t="s">
        <v>900</v>
      </c>
      <c r="G2066" s="56">
        <v>15.5</v>
      </c>
      <c r="H2066" s="56">
        <v>0</v>
      </c>
      <c r="I2066" s="56" t="s">
        <v>810</v>
      </c>
      <c r="J2066" s="56" t="s">
        <v>39</v>
      </c>
    </row>
    <row r="2067" spans="1:10" ht="12.75" customHeight="1" x14ac:dyDescent="0.3">
      <c r="A2067" s="397" t="s">
        <v>658</v>
      </c>
      <c r="B2067" s="423">
        <v>45</v>
      </c>
      <c r="C2067" s="397" t="s">
        <v>659</v>
      </c>
      <c r="D2067" s="397" t="s">
        <v>4956</v>
      </c>
      <c r="E2067" s="56" t="s">
        <v>1625</v>
      </c>
      <c r="F2067" s="56" t="s">
        <v>900</v>
      </c>
      <c r="G2067" s="56">
        <v>16</v>
      </c>
      <c r="H2067" s="56">
        <v>49</v>
      </c>
      <c r="I2067" s="56" t="s">
        <v>6476</v>
      </c>
      <c r="J2067" s="56" t="s">
        <v>38</v>
      </c>
    </row>
    <row r="2068" spans="1:10" ht="12.75" customHeight="1" x14ac:dyDescent="0.3">
      <c r="A2068" s="397" t="s">
        <v>658</v>
      </c>
      <c r="B2068" s="423">
        <v>46</v>
      </c>
      <c r="C2068" s="397" t="s">
        <v>659</v>
      </c>
      <c r="D2068" s="397" t="s">
        <v>4957</v>
      </c>
      <c r="E2068" s="56" t="s">
        <v>1622</v>
      </c>
      <c r="F2068" s="56" t="s">
        <v>900</v>
      </c>
      <c r="G2068" s="56">
        <v>24</v>
      </c>
      <c r="H2068" s="56">
        <v>0</v>
      </c>
      <c r="I2068" s="56" t="s">
        <v>810</v>
      </c>
      <c r="J2068" s="56" t="s">
        <v>39</v>
      </c>
    </row>
    <row r="2069" spans="1:10" ht="12.75" customHeight="1" x14ac:dyDescent="0.3">
      <c r="A2069" s="397" t="s">
        <v>658</v>
      </c>
      <c r="B2069" s="423">
        <v>47</v>
      </c>
      <c r="C2069" s="397" t="s">
        <v>659</v>
      </c>
      <c r="D2069" s="397" t="s">
        <v>4958</v>
      </c>
      <c r="E2069" s="56" t="s">
        <v>1630</v>
      </c>
      <c r="F2069" s="56" t="s">
        <v>900</v>
      </c>
      <c r="G2069" s="56">
        <v>39</v>
      </c>
      <c r="H2069" s="56">
        <v>0</v>
      </c>
      <c r="I2069" s="56" t="s">
        <v>810</v>
      </c>
      <c r="J2069" s="56" t="s">
        <v>39</v>
      </c>
    </row>
    <row r="2070" spans="1:10" ht="12.75" customHeight="1" x14ac:dyDescent="0.3">
      <c r="A2070" s="397" t="s">
        <v>658</v>
      </c>
      <c r="B2070" s="423">
        <v>48</v>
      </c>
      <c r="C2070" s="397" t="s">
        <v>659</v>
      </c>
      <c r="D2070" s="397" t="s">
        <v>4959</v>
      </c>
      <c r="E2070" s="56" t="s">
        <v>1655</v>
      </c>
      <c r="F2070" s="56" t="s">
        <v>900</v>
      </c>
      <c r="G2070" s="56">
        <v>14</v>
      </c>
      <c r="H2070" s="56">
        <v>0</v>
      </c>
      <c r="I2070" s="56" t="s">
        <v>810</v>
      </c>
      <c r="J2070" s="56" t="s">
        <v>39</v>
      </c>
    </row>
    <row r="2071" spans="1:10" ht="12.75" customHeight="1" x14ac:dyDescent="0.3">
      <c r="A2071" s="397" t="s">
        <v>658</v>
      </c>
      <c r="B2071" s="423">
        <v>49</v>
      </c>
      <c r="C2071" s="397" t="s">
        <v>659</v>
      </c>
      <c r="D2071" s="397" t="s">
        <v>4960</v>
      </c>
      <c r="E2071" s="56" t="s">
        <v>1644</v>
      </c>
      <c r="F2071" s="56" t="s">
        <v>900</v>
      </c>
      <c r="G2071" s="56">
        <v>16</v>
      </c>
      <c r="H2071" s="56">
        <v>49</v>
      </c>
      <c r="I2071" s="56" t="s">
        <v>6476</v>
      </c>
      <c r="J2071" s="56" t="s">
        <v>38</v>
      </c>
    </row>
    <row r="2072" spans="1:10" ht="12.75" customHeight="1" x14ac:dyDescent="0.3">
      <c r="A2072" s="397" t="s">
        <v>658</v>
      </c>
      <c r="B2072" s="423">
        <v>50</v>
      </c>
      <c r="C2072" s="397" t="s">
        <v>659</v>
      </c>
      <c r="D2072" s="397" t="s">
        <v>4961</v>
      </c>
      <c r="E2072" s="56" t="s">
        <v>1637</v>
      </c>
      <c r="F2072" s="56" t="s">
        <v>900</v>
      </c>
      <c r="G2072" s="56">
        <v>17</v>
      </c>
      <c r="H2072" s="56">
        <v>0</v>
      </c>
      <c r="I2072" s="56" t="s">
        <v>810</v>
      </c>
      <c r="J2072" s="56" t="s">
        <v>39</v>
      </c>
    </row>
    <row r="2073" spans="1:10" ht="12.75" customHeight="1" x14ac:dyDescent="0.3">
      <c r="A2073" s="397" t="s">
        <v>658</v>
      </c>
      <c r="B2073" s="423">
        <v>51</v>
      </c>
      <c r="C2073" s="397" t="s">
        <v>659</v>
      </c>
      <c r="D2073" s="397" t="s">
        <v>4962</v>
      </c>
      <c r="E2073" s="56" t="s">
        <v>1629</v>
      </c>
      <c r="F2073" s="56" t="s">
        <v>900</v>
      </c>
      <c r="G2073" s="56">
        <v>28</v>
      </c>
      <c r="H2073" s="56">
        <v>37</v>
      </c>
      <c r="I2073" s="56" t="s">
        <v>6476</v>
      </c>
      <c r="J2073" s="56" t="s">
        <v>38</v>
      </c>
    </row>
    <row r="2074" spans="1:10" ht="12.75" customHeight="1" x14ac:dyDescent="0.3">
      <c r="A2074" s="397" t="s">
        <v>658</v>
      </c>
      <c r="B2074" s="423">
        <v>52</v>
      </c>
      <c r="C2074" s="397" t="s">
        <v>659</v>
      </c>
      <c r="D2074" s="397" t="s">
        <v>4963</v>
      </c>
      <c r="E2074" s="56" t="s">
        <v>1428</v>
      </c>
      <c r="F2074" s="56" t="s">
        <v>901</v>
      </c>
      <c r="G2074" s="56">
        <v>12.2</v>
      </c>
      <c r="H2074" s="56">
        <v>0</v>
      </c>
      <c r="I2074" s="56" t="s">
        <v>6476</v>
      </c>
      <c r="J2074" s="56" t="s">
        <v>38</v>
      </c>
    </row>
    <row r="2075" spans="1:10" ht="12.75" customHeight="1" x14ac:dyDescent="0.3">
      <c r="A2075" s="397" t="s">
        <v>658</v>
      </c>
      <c r="B2075" s="423">
        <v>53</v>
      </c>
      <c r="C2075" s="397" t="s">
        <v>659</v>
      </c>
      <c r="D2075" s="397" t="s">
        <v>4964</v>
      </c>
      <c r="E2075" s="56" t="s">
        <v>1429</v>
      </c>
      <c r="F2075" s="56" t="s">
        <v>901</v>
      </c>
      <c r="G2075" s="56">
        <v>12.1</v>
      </c>
      <c r="H2075" s="56">
        <v>0</v>
      </c>
      <c r="I2075" s="56" t="s">
        <v>6476</v>
      </c>
      <c r="J2075" s="56" t="s">
        <v>38</v>
      </c>
    </row>
    <row r="2076" spans="1:10" ht="12.75" customHeight="1" x14ac:dyDescent="0.3">
      <c r="A2076" s="397" t="s">
        <v>658</v>
      </c>
      <c r="B2076" s="423">
        <v>54</v>
      </c>
      <c r="C2076" s="397" t="s">
        <v>659</v>
      </c>
      <c r="D2076" s="397" t="s">
        <v>4965</v>
      </c>
      <c r="E2076" s="56" t="s">
        <v>1430</v>
      </c>
      <c r="F2076" s="56" t="s">
        <v>901</v>
      </c>
      <c r="G2076" s="56">
        <v>14.2</v>
      </c>
      <c r="H2076" s="56">
        <v>0</v>
      </c>
      <c r="I2076" s="56" t="s">
        <v>6476</v>
      </c>
      <c r="J2076" s="56" t="s">
        <v>38</v>
      </c>
    </row>
    <row r="2077" spans="1:10" ht="12.75" customHeight="1" x14ac:dyDescent="0.3">
      <c r="A2077" s="397" t="s">
        <v>341</v>
      </c>
      <c r="B2077" s="423">
        <v>1</v>
      </c>
      <c r="C2077" s="397" t="s">
        <v>342</v>
      </c>
      <c r="D2077" s="397" t="s">
        <v>5656</v>
      </c>
      <c r="E2077" s="56" t="s">
        <v>1379</v>
      </c>
      <c r="F2077" s="56" t="s">
        <v>900</v>
      </c>
      <c r="G2077" s="56">
        <v>45.5</v>
      </c>
      <c r="H2077" s="56">
        <v>0</v>
      </c>
      <c r="I2077" s="56" t="s">
        <v>6476</v>
      </c>
      <c r="J2077" s="56" t="s">
        <v>38</v>
      </c>
    </row>
    <row r="2078" spans="1:10" ht="12.75" customHeight="1" x14ac:dyDescent="0.3">
      <c r="A2078" s="397" t="s">
        <v>341</v>
      </c>
      <c r="B2078" s="423">
        <v>2</v>
      </c>
      <c r="C2078" s="397" t="s">
        <v>342</v>
      </c>
      <c r="D2078" s="397" t="s">
        <v>5657</v>
      </c>
      <c r="E2078" s="56" t="s">
        <v>2817</v>
      </c>
      <c r="F2078" s="56" t="s">
        <v>900</v>
      </c>
      <c r="G2078" s="56">
        <v>36</v>
      </c>
      <c r="H2078" s="56">
        <v>0</v>
      </c>
      <c r="I2078" s="56" t="s">
        <v>6476</v>
      </c>
      <c r="J2078" s="56" t="s">
        <v>38</v>
      </c>
    </row>
    <row r="2079" spans="1:10" ht="12.75" customHeight="1" x14ac:dyDescent="0.3">
      <c r="A2079" s="397" t="s">
        <v>341</v>
      </c>
      <c r="B2079" s="423">
        <v>3</v>
      </c>
      <c r="C2079" s="397" t="s">
        <v>342</v>
      </c>
      <c r="D2079" s="397" t="s">
        <v>5658</v>
      </c>
      <c r="E2079" s="56" t="s">
        <v>2818</v>
      </c>
      <c r="F2079" s="56" t="s">
        <v>900</v>
      </c>
      <c r="G2079" s="56">
        <v>23</v>
      </c>
      <c r="H2079" s="56">
        <v>0</v>
      </c>
      <c r="I2079" s="56" t="s">
        <v>6476</v>
      </c>
      <c r="J2079" s="56" t="s">
        <v>38</v>
      </c>
    </row>
    <row r="2080" spans="1:10" ht="12.75" customHeight="1" x14ac:dyDescent="0.3">
      <c r="A2080" s="397" t="s">
        <v>341</v>
      </c>
      <c r="B2080" s="423">
        <v>4</v>
      </c>
      <c r="C2080" s="397" t="s">
        <v>342</v>
      </c>
      <c r="D2080" s="397" t="s">
        <v>5659</v>
      </c>
      <c r="E2080" s="56" t="s">
        <v>926</v>
      </c>
      <c r="F2080" s="56" t="s">
        <v>900</v>
      </c>
      <c r="G2080" s="56">
        <v>49.5</v>
      </c>
      <c r="H2080" s="56">
        <v>0</v>
      </c>
      <c r="I2080" s="56" t="s">
        <v>6476</v>
      </c>
      <c r="J2080" s="56" t="s">
        <v>38</v>
      </c>
    </row>
    <row r="2081" spans="1:10" ht="12.75" customHeight="1" x14ac:dyDescent="0.3">
      <c r="A2081" s="397" t="s">
        <v>341</v>
      </c>
      <c r="B2081" s="423">
        <v>5</v>
      </c>
      <c r="C2081" s="397" t="s">
        <v>342</v>
      </c>
      <c r="D2081" s="397" t="s">
        <v>5660</v>
      </c>
      <c r="E2081" s="56" t="s">
        <v>2819</v>
      </c>
      <c r="F2081" s="56" t="s">
        <v>900</v>
      </c>
      <c r="G2081" s="56">
        <v>28</v>
      </c>
      <c r="H2081" s="56">
        <v>0</v>
      </c>
      <c r="I2081" s="56" t="s">
        <v>6476</v>
      </c>
      <c r="J2081" s="56" t="s">
        <v>38</v>
      </c>
    </row>
    <row r="2082" spans="1:10" ht="12.75" customHeight="1" x14ac:dyDescent="0.3">
      <c r="A2082" s="397" t="s">
        <v>341</v>
      </c>
      <c r="B2082" s="423">
        <v>6</v>
      </c>
      <c r="C2082" s="397" t="s">
        <v>342</v>
      </c>
      <c r="D2082" s="397" t="s">
        <v>5661</v>
      </c>
      <c r="E2082" s="56" t="s">
        <v>2820</v>
      </c>
      <c r="F2082" s="56" t="s">
        <v>900</v>
      </c>
      <c r="G2082" s="56">
        <v>45</v>
      </c>
      <c r="H2082" s="56">
        <v>0</v>
      </c>
      <c r="I2082" s="56" t="s">
        <v>6476</v>
      </c>
      <c r="J2082" s="56" t="s">
        <v>38</v>
      </c>
    </row>
    <row r="2083" spans="1:10" ht="12.75" customHeight="1" x14ac:dyDescent="0.3">
      <c r="A2083" s="397" t="s">
        <v>341</v>
      </c>
      <c r="B2083" s="423">
        <v>7</v>
      </c>
      <c r="C2083" s="397" t="s">
        <v>342</v>
      </c>
      <c r="D2083" s="397" t="s">
        <v>5662</v>
      </c>
      <c r="E2083" s="56" t="s">
        <v>2821</v>
      </c>
      <c r="F2083" s="56" t="s">
        <v>900</v>
      </c>
      <c r="G2083" s="56">
        <v>30</v>
      </c>
      <c r="H2083" s="56">
        <v>0</v>
      </c>
      <c r="I2083" s="56" t="s">
        <v>6476</v>
      </c>
      <c r="J2083" s="56" t="s">
        <v>38</v>
      </c>
    </row>
    <row r="2084" spans="1:10" ht="12.75" customHeight="1" x14ac:dyDescent="0.3">
      <c r="A2084" s="397" t="s">
        <v>341</v>
      </c>
      <c r="B2084" s="423">
        <v>8</v>
      </c>
      <c r="C2084" s="397" t="s">
        <v>342</v>
      </c>
      <c r="D2084" s="397" t="s">
        <v>5663</v>
      </c>
      <c r="E2084" s="56" t="s">
        <v>2822</v>
      </c>
      <c r="F2084" s="56" t="s">
        <v>900</v>
      </c>
      <c r="G2084" s="56">
        <v>26</v>
      </c>
      <c r="H2084" s="56">
        <v>0</v>
      </c>
      <c r="I2084" s="56" t="s">
        <v>6476</v>
      </c>
      <c r="J2084" s="56" t="s">
        <v>38</v>
      </c>
    </row>
    <row r="2085" spans="1:10" ht="12.75" customHeight="1" x14ac:dyDescent="0.3">
      <c r="A2085" s="397" t="s">
        <v>341</v>
      </c>
      <c r="B2085" s="423">
        <v>9</v>
      </c>
      <c r="C2085" s="397" t="s">
        <v>342</v>
      </c>
      <c r="D2085" s="397" t="s">
        <v>5664</v>
      </c>
      <c r="E2085" s="56" t="s">
        <v>2823</v>
      </c>
      <c r="F2085" s="56" t="s">
        <v>900</v>
      </c>
      <c r="G2085" s="56">
        <v>28</v>
      </c>
      <c r="H2085" s="56">
        <v>0</v>
      </c>
      <c r="I2085" s="56" t="s">
        <v>6476</v>
      </c>
      <c r="J2085" s="56" t="s">
        <v>38</v>
      </c>
    </row>
    <row r="2086" spans="1:10" ht="12.75" customHeight="1" x14ac:dyDescent="0.3">
      <c r="A2086" s="397" t="s">
        <v>341</v>
      </c>
      <c r="B2086" s="423">
        <v>10</v>
      </c>
      <c r="C2086" s="397" t="s">
        <v>342</v>
      </c>
      <c r="D2086" s="397" t="s">
        <v>5665</v>
      </c>
      <c r="E2086" s="56" t="s">
        <v>2824</v>
      </c>
      <c r="F2086" s="56" t="s">
        <v>900</v>
      </c>
      <c r="G2086" s="56">
        <v>16</v>
      </c>
      <c r="H2086" s="56">
        <v>0</v>
      </c>
      <c r="I2086" s="56" t="s">
        <v>6476</v>
      </c>
      <c r="J2086" s="56" t="s">
        <v>38</v>
      </c>
    </row>
    <row r="2087" spans="1:10" ht="12.75" customHeight="1" x14ac:dyDescent="0.3">
      <c r="A2087" s="397" t="s">
        <v>341</v>
      </c>
      <c r="B2087" s="423">
        <v>11</v>
      </c>
      <c r="C2087" s="397" t="s">
        <v>342</v>
      </c>
      <c r="D2087" s="397" t="s">
        <v>5666</v>
      </c>
      <c r="E2087" s="56" t="s">
        <v>2789</v>
      </c>
      <c r="F2087" s="56" t="s">
        <v>900</v>
      </c>
      <c r="G2087" s="56">
        <v>25</v>
      </c>
      <c r="H2087" s="56">
        <v>0</v>
      </c>
      <c r="I2087" s="56" t="s">
        <v>6476</v>
      </c>
      <c r="J2087" s="56" t="s">
        <v>38</v>
      </c>
    </row>
    <row r="2088" spans="1:10" ht="12.75" customHeight="1" x14ac:dyDescent="0.3">
      <c r="A2088" s="397" t="s">
        <v>341</v>
      </c>
      <c r="B2088" s="423">
        <v>12</v>
      </c>
      <c r="C2088" s="397" t="s">
        <v>342</v>
      </c>
      <c r="D2088" s="397" t="s">
        <v>5667</v>
      </c>
      <c r="E2088" s="56" t="s">
        <v>2813</v>
      </c>
      <c r="F2088" s="56" t="s">
        <v>900</v>
      </c>
      <c r="G2088" s="56">
        <v>22</v>
      </c>
      <c r="H2088" s="56">
        <v>0</v>
      </c>
      <c r="I2088" s="56" t="s">
        <v>6476</v>
      </c>
      <c r="J2088" s="56" t="s">
        <v>38</v>
      </c>
    </row>
    <row r="2089" spans="1:10" ht="12.75" customHeight="1" x14ac:dyDescent="0.3">
      <c r="A2089" s="397" t="s">
        <v>341</v>
      </c>
      <c r="B2089" s="423">
        <v>13</v>
      </c>
      <c r="C2089" s="397" t="s">
        <v>342</v>
      </c>
      <c r="D2089" s="397" t="s">
        <v>5668</v>
      </c>
      <c r="E2089" s="56" t="s">
        <v>2825</v>
      </c>
      <c r="F2089" s="56" t="s">
        <v>900</v>
      </c>
      <c r="G2089" s="56">
        <v>46</v>
      </c>
      <c r="H2089" s="56">
        <v>0</v>
      </c>
      <c r="I2089" s="56" t="s">
        <v>6476</v>
      </c>
      <c r="J2089" s="56" t="s">
        <v>38</v>
      </c>
    </row>
    <row r="2090" spans="1:10" ht="12.75" customHeight="1" x14ac:dyDescent="0.3">
      <c r="A2090" s="397" t="s">
        <v>341</v>
      </c>
      <c r="B2090" s="423">
        <v>14</v>
      </c>
      <c r="C2090" s="397" t="s">
        <v>342</v>
      </c>
      <c r="D2090" s="397" t="s">
        <v>5669</v>
      </c>
      <c r="E2090" s="56" t="s">
        <v>2826</v>
      </c>
      <c r="F2090" s="56" t="s">
        <v>900</v>
      </c>
      <c r="G2090" s="56">
        <v>24</v>
      </c>
      <c r="H2090" s="56">
        <v>0</v>
      </c>
      <c r="I2090" s="56" t="s">
        <v>6476</v>
      </c>
      <c r="J2090" s="56" t="s">
        <v>38</v>
      </c>
    </row>
    <row r="2091" spans="1:10" ht="12.75" customHeight="1" x14ac:dyDescent="0.3">
      <c r="A2091" s="397" t="s">
        <v>341</v>
      </c>
      <c r="B2091" s="423">
        <v>15</v>
      </c>
      <c r="C2091" s="397" t="s">
        <v>342</v>
      </c>
      <c r="D2091" s="397" t="s">
        <v>5670</v>
      </c>
      <c r="E2091" s="56" t="s">
        <v>2827</v>
      </c>
      <c r="F2091" s="56" t="s">
        <v>900</v>
      </c>
      <c r="G2091" s="56">
        <v>46</v>
      </c>
      <c r="H2091" s="56">
        <v>0</v>
      </c>
      <c r="I2091" s="56" t="s">
        <v>6476</v>
      </c>
      <c r="J2091" s="56" t="s">
        <v>38</v>
      </c>
    </row>
    <row r="2092" spans="1:10" ht="12.75" customHeight="1" x14ac:dyDescent="0.3">
      <c r="A2092" s="397" t="s">
        <v>341</v>
      </c>
      <c r="B2092" s="423">
        <v>16</v>
      </c>
      <c r="C2092" s="397" t="s">
        <v>342</v>
      </c>
      <c r="D2092" s="397" t="s">
        <v>5671</v>
      </c>
      <c r="E2092" s="56" t="s">
        <v>2828</v>
      </c>
      <c r="F2092" s="56" t="s">
        <v>900</v>
      </c>
      <c r="G2092" s="56">
        <v>30</v>
      </c>
      <c r="H2092" s="56">
        <v>0</v>
      </c>
      <c r="I2092" s="56" t="s">
        <v>6476</v>
      </c>
      <c r="J2092" s="56" t="s">
        <v>38</v>
      </c>
    </row>
    <row r="2093" spans="1:10" ht="12.75" customHeight="1" x14ac:dyDescent="0.3">
      <c r="A2093" s="397" t="s">
        <v>341</v>
      </c>
      <c r="B2093" s="423">
        <v>17</v>
      </c>
      <c r="C2093" s="397" t="s">
        <v>342</v>
      </c>
      <c r="D2093" s="397" t="s">
        <v>5672</v>
      </c>
      <c r="E2093" s="56" t="s">
        <v>2829</v>
      </c>
      <c r="F2093" s="56" t="s">
        <v>900</v>
      </c>
      <c r="G2093" s="56">
        <v>42</v>
      </c>
      <c r="H2093" s="56">
        <v>0</v>
      </c>
      <c r="I2093" s="56" t="s">
        <v>6476</v>
      </c>
      <c r="J2093" s="56" t="s">
        <v>38</v>
      </c>
    </row>
    <row r="2094" spans="1:10" ht="12.75" customHeight="1" x14ac:dyDescent="0.3">
      <c r="A2094" s="397" t="s">
        <v>341</v>
      </c>
      <c r="B2094" s="423">
        <v>18</v>
      </c>
      <c r="C2094" s="397" t="s">
        <v>342</v>
      </c>
      <c r="D2094" s="397" t="s">
        <v>5673</v>
      </c>
      <c r="E2094" s="56" t="s">
        <v>2830</v>
      </c>
      <c r="F2094" s="56" t="s">
        <v>900</v>
      </c>
      <c r="G2094" s="56">
        <v>30</v>
      </c>
      <c r="H2094" s="56">
        <v>0</v>
      </c>
      <c r="I2094" s="56" t="s">
        <v>6476</v>
      </c>
      <c r="J2094" s="56" t="s">
        <v>38</v>
      </c>
    </row>
    <row r="2095" spans="1:10" ht="12.75" customHeight="1" x14ac:dyDescent="0.3">
      <c r="A2095" s="397" t="s">
        <v>341</v>
      </c>
      <c r="B2095" s="423">
        <v>19</v>
      </c>
      <c r="C2095" s="397" t="s">
        <v>342</v>
      </c>
      <c r="D2095" s="397" t="s">
        <v>5674</v>
      </c>
      <c r="E2095" s="56" t="s">
        <v>2831</v>
      </c>
      <c r="F2095" s="56" t="s">
        <v>900</v>
      </c>
      <c r="G2095" s="56">
        <v>42</v>
      </c>
      <c r="H2095" s="56">
        <v>0</v>
      </c>
      <c r="I2095" s="56" t="s">
        <v>6476</v>
      </c>
      <c r="J2095" s="56" t="s">
        <v>38</v>
      </c>
    </row>
    <row r="2096" spans="1:10" ht="12.75" customHeight="1" x14ac:dyDescent="0.3">
      <c r="A2096" s="397" t="s">
        <v>341</v>
      </c>
      <c r="B2096" s="423">
        <v>20</v>
      </c>
      <c r="C2096" s="397" t="s">
        <v>342</v>
      </c>
      <c r="D2096" s="397" t="s">
        <v>5675</v>
      </c>
      <c r="E2096" s="56" t="s">
        <v>901</v>
      </c>
      <c r="F2096" s="56" t="s">
        <v>901</v>
      </c>
      <c r="G2096" s="56">
        <v>19</v>
      </c>
      <c r="H2096" s="56">
        <v>0</v>
      </c>
      <c r="I2096" s="56" t="s">
        <v>6476</v>
      </c>
      <c r="J2096" s="56" t="s">
        <v>38</v>
      </c>
    </row>
    <row r="2097" spans="1:10" ht="12.75" customHeight="1" x14ac:dyDescent="0.3">
      <c r="A2097" s="397" t="s">
        <v>341</v>
      </c>
      <c r="B2097" s="423">
        <v>21</v>
      </c>
      <c r="C2097" s="397" t="s">
        <v>342</v>
      </c>
      <c r="D2097" s="397" t="s">
        <v>5676</v>
      </c>
      <c r="E2097" s="56" t="s">
        <v>7045</v>
      </c>
      <c r="F2097" s="56" t="s">
        <v>900</v>
      </c>
      <c r="G2097" s="56">
        <v>4</v>
      </c>
      <c r="H2097" s="56">
        <v>0</v>
      </c>
      <c r="I2097" s="56" t="s">
        <v>810</v>
      </c>
      <c r="J2097" s="56" t="s">
        <v>39</v>
      </c>
    </row>
    <row r="2098" spans="1:10" ht="12.75" customHeight="1" x14ac:dyDescent="0.3">
      <c r="A2098" s="397" t="s">
        <v>341</v>
      </c>
      <c r="B2098" s="423">
        <v>22</v>
      </c>
      <c r="C2098" s="397" t="s">
        <v>342</v>
      </c>
      <c r="D2098" s="397" t="s">
        <v>5677</v>
      </c>
      <c r="E2098" s="56" t="s">
        <v>5678</v>
      </c>
      <c r="F2098" s="56" t="s">
        <v>900</v>
      </c>
      <c r="G2098" s="56">
        <v>6.3</v>
      </c>
      <c r="H2098" s="56">
        <v>0</v>
      </c>
      <c r="I2098" s="56" t="s">
        <v>810</v>
      </c>
      <c r="J2098" s="56" t="s">
        <v>39</v>
      </c>
    </row>
    <row r="2099" spans="1:10" ht="12.75" customHeight="1" x14ac:dyDescent="0.3">
      <c r="A2099" s="397" t="s">
        <v>341</v>
      </c>
      <c r="B2099" s="423">
        <v>23</v>
      </c>
      <c r="C2099" s="397" t="s">
        <v>342</v>
      </c>
      <c r="D2099" s="397" t="s">
        <v>5679</v>
      </c>
      <c r="E2099" s="56" t="s">
        <v>5680</v>
      </c>
      <c r="F2099" s="56" t="s">
        <v>900</v>
      </c>
      <c r="G2099" s="56">
        <v>8</v>
      </c>
      <c r="H2099" s="56">
        <v>0</v>
      </c>
      <c r="I2099" s="56" t="s">
        <v>2086</v>
      </c>
      <c r="J2099" s="56" t="s">
        <v>39</v>
      </c>
    </row>
    <row r="2100" spans="1:10" ht="12.75" customHeight="1" x14ac:dyDescent="0.3">
      <c r="A2100" s="397" t="s">
        <v>341</v>
      </c>
      <c r="B2100" s="423">
        <v>24</v>
      </c>
      <c r="C2100" s="397" t="s">
        <v>342</v>
      </c>
      <c r="D2100" s="397" t="s">
        <v>5681</v>
      </c>
      <c r="E2100" s="56" t="s">
        <v>5682</v>
      </c>
      <c r="F2100" s="56" t="s">
        <v>900</v>
      </c>
      <c r="G2100" s="56">
        <v>4</v>
      </c>
      <c r="H2100" s="56">
        <v>0</v>
      </c>
      <c r="I2100" s="56" t="s">
        <v>2086</v>
      </c>
      <c r="J2100" s="56" t="s">
        <v>39</v>
      </c>
    </row>
    <row r="2101" spans="1:10" ht="12.75" customHeight="1" x14ac:dyDescent="0.3">
      <c r="A2101" s="397" t="s">
        <v>139</v>
      </c>
      <c r="B2101" s="423">
        <v>1</v>
      </c>
      <c r="C2101" s="397" t="s">
        <v>140</v>
      </c>
      <c r="D2101" s="397" t="s">
        <v>3557</v>
      </c>
      <c r="E2101" s="56" t="s">
        <v>3558</v>
      </c>
      <c r="F2101" s="56" t="s">
        <v>900</v>
      </c>
      <c r="G2101" s="56">
        <v>72</v>
      </c>
      <c r="H2101" s="56">
        <v>0</v>
      </c>
      <c r="I2101" s="56" t="s">
        <v>6476</v>
      </c>
      <c r="J2101" s="56" t="s">
        <v>38</v>
      </c>
    </row>
    <row r="2102" spans="1:10" ht="12.75" customHeight="1" x14ac:dyDescent="0.3">
      <c r="A2102" s="397" t="s">
        <v>139</v>
      </c>
      <c r="B2102" s="423">
        <v>2</v>
      </c>
      <c r="C2102" s="397" t="s">
        <v>140</v>
      </c>
      <c r="D2102" s="397" t="s">
        <v>3559</v>
      </c>
      <c r="E2102" s="56" t="s">
        <v>3560</v>
      </c>
      <c r="F2102" s="56" t="s">
        <v>900</v>
      </c>
      <c r="G2102" s="56">
        <v>56</v>
      </c>
      <c r="H2102" s="56">
        <v>0</v>
      </c>
      <c r="I2102" s="56" t="s">
        <v>6476</v>
      </c>
      <c r="J2102" s="56" t="s">
        <v>38</v>
      </c>
    </row>
    <row r="2103" spans="1:10" ht="12.75" customHeight="1" x14ac:dyDescent="0.3">
      <c r="A2103" s="397" t="s">
        <v>139</v>
      </c>
      <c r="B2103" s="423">
        <v>3</v>
      </c>
      <c r="C2103" s="397" t="s">
        <v>140</v>
      </c>
      <c r="D2103" s="397" t="s">
        <v>3561</v>
      </c>
      <c r="E2103" s="56" t="s">
        <v>1833</v>
      </c>
      <c r="F2103" s="56" t="s">
        <v>900</v>
      </c>
      <c r="G2103" s="56">
        <v>28</v>
      </c>
      <c r="H2103" s="56">
        <v>0</v>
      </c>
      <c r="I2103" s="56" t="s">
        <v>6476</v>
      </c>
      <c r="J2103" s="56" t="s">
        <v>38</v>
      </c>
    </row>
    <row r="2104" spans="1:10" ht="12.75" customHeight="1" x14ac:dyDescent="0.3">
      <c r="A2104" s="397" t="s">
        <v>139</v>
      </c>
      <c r="B2104" s="423">
        <v>4</v>
      </c>
      <c r="C2104" s="397" t="s">
        <v>140</v>
      </c>
      <c r="D2104" s="397" t="s">
        <v>3562</v>
      </c>
      <c r="E2104" s="56" t="s">
        <v>1834</v>
      </c>
      <c r="F2104" s="56" t="s">
        <v>900</v>
      </c>
      <c r="G2104" s="56">
        <v>35.5</v>
      </c>
      <c r="H2104" s="56">
        <v>0</v>
      </c>
      <c r="I2104" s="56" t="s">
        <v>810</v>
      </c>
      <c r="J2104" s="56" t="s">
        <v>38</v>
      </c>
    </row>
    <row r="2105" spans="1:10" ht="12.75" customHeight="1" x14ac:dyDescent="0.3">
      <c r="A2105" s="397" t="s">
        <v>139</v>
      </c>
      <c r="B2105" s="423">
        <v>5</v>
      </c>
      <c r="C2105" s="397" t="s">
        <v>140</v>
      </c>
      <c r="D2105" s="397" t="s">
        <v>3563</v>
      </c>
      <c r="E2105" s="56" t="s">
        <v>1835</v>
      </c>
      <c r="F2105" s="56" t="s">
        <v>900</v>
      </c>
      <c r="G2105" s="56">
        <v>30</v>
      </c>
      <c r="H2105" s="56">
        <v>0</v>
      </c>
      <c r="I2105" s="56" t="s">
        <v>6476</v>
      </c>
      <c r="J2105" s="56" t="s">
        <v>38</v>
      </c>
    </row>
    <row r="2106" spans="1:10" ht="12.75" customHeight="1" x14ac:dyDescent="0.3">
      <c r="A2106" s="397" t="s">
        <v>139</v>
      </c>
      <c r="B2106" s="423">
        <v>6</v>
      </c>
      <c r="C2106" s="397" t="s">
        <v>140</v>
      </c>
      <c r="D2106" s="397" t="s">
        <v>3564</v>
      </c>
      <c r="E2106" s="56" t="s">
        <v>1836</v>
      </c>
      <c r="F2106" s="56" t="s">
        <v>900</v>
      </c>
      <c r="G2106" s="56">
        <v>36</v>
      </c>
      <c r="H2106" s="56">
        <v>0</v>
      </c>
      <c r="I2106" s="56" t="s">
        <v>6476</v>
      </c>
      <c r="J2106" s="56" t="s">
        <v>38</v>
      </c>
    </row>
    <row r="2107" spans="1:10" ht="12.75" customHeight="1" x14ac:dyDescent="0.3">
      <c r="A2107" s="397" t="s">
        <v>148</v>
      </c>
      <c r="B2107" s="423">
        <v>1</v>
      </c>
      <c r="C2107" s="397" t="s">
        <v>149</v>
      </c>
      <c r="D2107" s="397" t="s">
        <v>3606</v>
      </c>
      <c r="E2107" s="56" t="s">
        <v>2385</v>
      </c>
      <c r="F2107" s="56" t="s">
        <v>900</v>
      </c>
      <c r="G2107" s="56">
        <v>41</v>
      </c>
      <c r="H2107" s="56">
        <v>0</v>
      </c>
      <c r="I2107" s="56" t="s">
        <v>6476</v>
      </c>
      <c r="J2107" s="56" t="s">
        <v>38</v>
      </c>
    </row>
    <row r="2108" spans="1:10" ht="12.75" customHeight="1" x14ac:dyDescent="0.3">
      <c r="A2108" s="397" t="s">
        <v>148</v>
      </c>
      <c r="B2108" s="423">
        <v>2</v>
      </c>
      <c r="C2108" s="397" t="s">
        <v>149</v>
      </c>
      <c r="D2108" s="397" t="s">
        <v>3607</v>
      </c>
      <c r="E2108" s="56" t="s">
        <v>2386</v>
      </c>
      <c r="F2108" s="56" t="s">
        <v>900</v>
      </c>
      <c r="G2108" s="56">
        <v>28</v>
      </c>
      <c r="H2108" s="56">
        <v>0</v>
      </c>
      <c r="I2108" s="56" t="s">
        <v>6476</v>
      </c>
      <c r="J2108" s="56" t="s">
        <v>38</v>
      </c>
    </row>
    <row r="2109" spans="1:10" ht="12.75" customHeight="1" x14ac:dyDescent="0.3">
      <c r="A2109" s="397" t="s">
        <v>148</v>
      </c>
      <c r="B2109" s="423">
        <v>3</v>
      </c>
      <c r="C2109" s="397" t="s">
        <v>149</v>
      </c>
      <c r="D2109" s="397" t="s">
        <v>3608</v>
      </c>
      <c r="E2109" s="56" t="s">
        <v>7046</v>
      </c>
      <c r="F2109" s="56" t="s">
        <v>900</v>
      </c>
      <c r="G2109" s="56">
        <v>16</v>
      </c>
      <c r="H2109" s="56">
        <v>0</v>
      </c>
      <c r="I2109" s="56" t="s">
        <v>810</v>
      </c>
      <c r="J2109" s="56" t="s">
        <v>38</v>
      </c>
    </row>
    <row r="2110" spans="1:10" ht="12.75" customHeight="1" x14ac:dyDescent="0.3">
      <c r="A2110" s="397" t="s">
        <v>148</v>
      </c>
      <c r="B2110" s="423">
        <v>4</v>
      </c>
      <c r="C2110" s="397" t="s">
        <v>149</v>
      </c>
      <c r="D2110" s="397" t="s">
        <v>3609</v>
      </c>
      <c r="E2110" s="56" t="s">
        <v>2387</v>
      </c>
      <c r="F2110" s="56" t="s">
        <v>900</v>
      </c>
      <c r="G2110" s="56">
        <v>16.5</v>
      </c>
      <c r="H2110" s="56">
        <v>0</v>
      </c>
      <c r="I2110" s="56" t="s">
        <v>810</v>
      </c>
      <c r="J2110" s="56" t="s">
        <v>38</v>
      </c>
    </row>
    <row r="2111" spans="1:10" ht="12.75" customHeight="1" x14ac:dyDescent="0.3">
      <c r="A2111" s="397" t="s">
        <v>148</v>
      </c>
      <c r="B2111" s="423">
        <v>5</v>
      </c>
      <c r="C2111" s="397" t="s">
        <v>149</v>
      </c>
      <c r="D2111" s="397" t="s">
        <v>3610</v>
      </c>
      <c r="E2111" s="56" t="s">
        <v>2388</v>
      </c>
      <c r="F2111" s="56" t="s">
        <v>900</v>
      </c>
      <c r="G2111" s="56">
        <v>22</v>
      </c>
      <c r="H2111" s="56">
        <v>0</v>
      </c>
      <c r="I2111" s="56" t="s">
        <v>811</v>
      </c>
      <c r="J2111" s="56" t="s">
        <v>38</v>
      </c>
    </row>
    <row r="2112" spans="1:10" ht="12.75" customHeight="1" x14ac:dyDescent="0.3">
      <c r="A2112" s="397" t="s">
        <v>154</v>
      </c>
      <c r="B2112" s="423">
        <v>1</v>
      </c>
      <c r="C2112" s="397" t="s">
        <v>249</v>
      </c>
      <c r="D2112" s="397" t="s">
        <v>3635</v>
      </c>
      <c r="E2112" s="56" t="s">
        <v>951</v>
      </c>
      <c r="F2112" s="56" t="s">
        <v>900</v>
      </c>
      <c r="G2112" s="56">
        <v>54</v>
      </c>
      <c r="H2112" s="56">
        <v>0</v>
      </c>
      <c r="I2112" s="56" t="s">
        <v>6476</v>
      </c>
      <c r="J2112" s="56" t="s">
        <v>38</v>
      </c>
    </row>
    <row r="2113" spans="1:10" ht="12.75" customHeight="1" x14ac:dyDescent="0.3">
      <c r="A2113" s="397" t="s">
        <v>154</v>
      </c>
      <c r="B2113" s="423">
        <v>2</v>
      </c>
      <c r="C2113" s="397" t="s">
        <v>249</v>
      </c>
      <c r="D2113" s="397" t="s">
        <v>3636</v>
      </c>
      <c r="E2113" s="56" t="s">
        <v>2092</v>
      </c>
      <c r="F2113" s="56" t="s">
        <v>900</v>
      </c>
      <c r="G2113" s="56">
        <v>44</v>
      </c>
      <c r="H2113" s="56">
        <v>0</v>
      </c>
      <c r="I2113" s="56" t="s">
        <v>6476</v>
      </c>
      <c r="J2113" s="56" t="s">
        <v>38</v>
      </c>
    </row>
    <row r="2114" spans="1:10" ht="12.75" customHeight="1" x14ac:dyDescent="0.3">
      <c r="A2114" s="397" t="s">
        <v>154</v>
      </c>
      <c r="B2114" s="423">
        <v>3</v>
      </c>
      <c r="C2114" s="397" t="s">
        <v>249</v>
      </c>
      <c r="D2114" s="397" t="s">
        <v>3637</v>
      </c>
      <c r="E2114" s="56" t="s">
        <v>952</v>
      </c>
      <c r="F2114" s="56" t="s">
        <v>900</v>
      </c>
      <c r="G2114" s="56">
        <v>16</v>
      </c>
      <c r="H2114" s="56">
        <v>43.5</v>
      </c>
      <c r="I2114" s="56" t="s">
        <v>6476</v>
      </c>
      <c r="J2114" s="56" t="s">
        <v>38</v>
      </c>
    </row>
    <row r="2115" spans="1:10" ht="12.75" customHeight="1" x14ac:dyDescent="0.3">
      <c r="A2115" s="397" t="s">
        <v>154</v>
      </c>
      <c r="B2115" s="423">
        <v>4</v>
      </c>
      <c r="C2115" s="397" t="s">
        <v>249</v>
      </c>
      <c r="D2115" s="397" t="s">
        <v>3638</v>
      </c>
      <c r="E2115" s="56" t="s">
        <v>953</v>
      </c>
      <c r="F2115" s="56" t="s">
        <v>900</v>
      </c>
      <c r="G2115" s="56">
        <v>30</v>
      </c>
      <c r="H2115" s="56">
        <v>27.5</v>
      </c>
      <c r="I2115" s="56" t="s">
        <v>6476</v>
      </c>
      <c r="J2115" s="56" t="s">
        <v>38</v>
      </c>
    </row>
    <row r="2116" spans="1:10" ht="12.75" customHeight="1" x14ac:dyDescent="0.3">
      <c r="A2116" s="397" t="s">
        <v>154</v>
      </c>
      <c r="B2116" s="423">
        <v>5</v>
      </c>
      <c r="C2116" s="397" t="s">
        <v>249</v>
      </c>
      <c r="D2116" s="397" t="s">
        <v>3639</v>
      </c>
      <c r="E2116" s="56" t="s">
        <v>954</v>
      </c>
      <c r="F2116" s="56" t="s">
        <v>900</v>
      </c>
      <c r="G2116" s="56">
        <v>6.3</v>
      </c>
      <c r="H2116" s="56">
        <v>24</v>
      </c>
      <c r="I2116" s="56" t="s">
        <v>6476</v>
      </c>
      <c r="J2116" s="56" t="s">
        <v>38</v>
      </c>
    </row>
    <row r="2117" spans="1:10" ht="12.75" customHeight="1" x14ac:dyDescent="0.3">
      <c r="A2117" s="397" t="s">
        <v>154</v>
      </c>
      <c r="B2117" s="423">
        <v>6</v>
      </c>
      <c r="C2117" s="397" t="s">
        <v>249</v>
      </c>
      <c r="D2117" s="397" t="s">
        <v>3640</v>
      </c>
      <c r="E2117" s="56" t="s">
        <v>955</v>
      </c>
      <c r="F2117" s="56" t="s">
        <v>900</v>
      </c>
      <c r="G2117" s="56">
        <v>24</v>
      </c>
      <c r="H2117" s="56">
        <v>33.5</v>
      </c>
      <c r="I2117" s="56" t="s">
        <v>6476</v>
      </c>
      <c r="J2117" s="56" t="s">
        <v>38</v>
      </c>
    </row>
    <row r="2118" spans="1:10" ht="12.75" customHeight="1" x14ac:dyDescent="0.3">
      <c r="A2118" s="397" t="s">
        <v>154</v>
      </c>
      <c r="B2118" s="423">
        <v>7</v>
      </c>
      <c r="C2118" s="397" t="s">
        <v>249</v>
      </c>
      <c r="D2118" s="397" t="s">
        <v>3641</v>
      </c>
      <c r="E2118" s="56" t="s">
        <v>956</v>
      </c>
      <c r="F2118" s="56" t="s">
        <v>900</v>
      </c>
      <c r="G2118" s="56">
        <v>39.5</v>
      </c>
      <c r="H2118" s="56">
        <v>16</v>
      </c>
      <c r="I2118" s="56" t="s">
        <v>6476</v>
      </c>
      <c r="J2118" s="56" t="s">
        <v>38</v>
      </c>
    </row>
    <row r="2119" spans="1:10" ht="12.75" customHeight="1" x14ac:dyDescent="0.3">
      <c r="A2119" s="397" t="s">
        <v>154</v>
      </c>
      <c r="B2119" s="423">
        <v>8</v>
      </c>
      <c r="C2119" s="397" t="s">
        <v>249</v>
      </c>
      <c r="D2119" s="397" t="s">
        <v>3642</v>
      </c>
      <c r="E2119" s="56" t="s">
        <v>957</v>
      </c>
      <c r="F2119" s="56" t="s">
        <v>900</v>
      </c>
      <c r="G2119" s="56">
        <v>31.5</v>
      </c>
      <c r="H2119" s="56">
        <v>26</v>
      </c>
      <c r="I2119" s="56" t="s">
        <v>6476</v>
      </c>
      <c r="J2119" s="56" t="s">
        <v>38</v>
      </c>
    </row>
    <row r="2120" spans="1:10" ht="12.75" customHeight="1" x14ac:dyDescent="0.3">
      <c r="A2120" s="397" t="s">
        <v>154</v>
      </c>
      <c r="B2120" s="423">
        <v>9</v>
      </c>
      <c r="C2120" s="397" t="s">
        <v>249</v>
      </c>
      <c r="D2120" s="397" t="s">
        <v>3643</v>
      </c>
      <c r="E2120" s="56" t="s">
        <v>958</v>
      </c>
      <c r="F2120" s="56" t="s">
        <v>900</v>
      </c>
      <c r="G2120" s="56">
        <v>18</v>
      </c>
      <c r="H2120" s="56">
        <v>0</v>
      </c>
      <c r="I2120" s="56" t="s">
        <v>6476</v>
      </c>
      <c r="J2120" s="56" t="s">
        <v>38</v>
      </c>
    </row>
    <row r="2121" spans="1:10" ht="12.75" customHeight="1" x14ac:dyDescent="0.3">
      <c r="A2121" s="397" t="s">
        <v>154</v>
      </c>
      <c r="B2121" s="423">
        <v>10</v>
      </c>
      <c r="C2121" s="397" t="s">
        <v>249</v>
      </c>
      <c r="D2121" s="397" t="s">
        <v>3644</v>
      </c>
      <c r="E2121" s="56" t="s">
        <v>959</v>
      </c>
      <c r="F2121" s="56" t="s">
        <v>900</v>
      </c>
      <c r="G2121" s="56">
        <v>22</v>
      </c>
      <c r="H2121" s="56">
        <v>35.5</v>
      </c>
      <c r="I2121" s="56" t="s">
        <v>6476</v>
      </c>
      <c r="J2121" s="56" t="s">
        <v>38</v>
      </c>
    </row>
    <row r="2122" spans="1:10" ht="12.75" customHeight="1" x14ac:dyDescent="0.3">
      <c r="A2122" s="397" t="s">
        <v>154</v>
      </c>
      <c r="B2122" s="423">
        <v>11</v>
      </c>
      <c r="C2122" s="397" t="s">
        <v>249</v>
      </c>
      <c r="D2122" s="397" t="s">
        <v>3645</v>
      </c>
      <c r="E2122" s="56" t="s">
        <v>960</v>
      </c>
      <c r="F2122" s="56" t="s">
        <v>900</v>
      </c>
      <c r="G2122" s="56">
        <v>23.5</v>
      </c>
      <c r="H2122" s="56">
        <v>36</v>
      </c>
      <c r="I2122" s="56" t="s">
        <v>6476</v>
      </c>
      <c r="J2122" s="56" t="s">
        <v>38</v>
      </c>
    </row>
    <row r="2123" spans="1:10" ht="12.75" customHeight="1" x14ac:dyDescent="0.3">
      <c r="A2123" s="397" t="s">
        <v>154</v>
      </c>
      <c r="B2123" s="423">
        <v>12</v>
      </c>
      <c r="C2123" s="397" t="s">
        <v>249</v>
      </c>
      <c r="D2123" s="397" t="s">
        <v>3646</v>
      </c>
      <c r="E2123" s="56" t="s">
        <v>961</v>
      </c>
      <c r="F2123" s="56" t="s">
        <v>900</v>
      </c>
      <c r="G2123" s="56">
        <v>8</v>
      </c>
      <c r="H2123" s="56">
        <v>51.5</v>
      </c>
      <c r="I2123" s="56" t="s">
        <v>6476</v>
      </c>
      <c r="J2123" s="56" t="s">
        <v>38</v>
      </c>
    </row>
    <row r="2124" spans="1:10" ht="12.75" customHeight="1" x14ac:dyDescent="0.3">
      <c r="A2124" s="397" t="s">
        <v>154</v>
      </c>
      <c r="B2124" s="423">
        <v>13</v>
      </c>
      <c r="C2124" s="397" t="s">
        <v>249</v>
      </c>
      <c r="D2124" s="397" t="s">
        <v>3647</v>
      </c>
      <c r="E2124" s="56" t="s">
        <v>962</v>
      </c>
      <c r="F2124" s="56" t="s">
        <v>900</v>
      </c>
      <c r="G2124" s="56">
        <v>30.5</v>
      </c>
      <c r="H2124" s="56">
        <v>17</v>
      </c>
      <c r="I2124" s="56" t="s">
        <v>6476</v>
      </c>
      <c r="J2124" s="56" t="s">
        <v>38</v>
      </c>
    </row>
    <row r="2125" spans="1:10" ht="12.75" customHeight="1" x14ac:dyDescent="0.3">
      <c r="A2125" s="397" t="s">
        <v>154</v>
      </c>
      <c r="B2125" s="423">
        <v>14</v>
      </c>
      <c r="C2125" s="397" t="s">
        <v>249</v>
      </c>
      <c r="D2125" s="397" t="s">
        <v>3648</v>
      </c>
      <c r="E2125" s="56" t="s">
        <v>963</v>
      </c>
      <c r="F2125" s="56" t="s">
        <v>900</v>
      </c>
      <c r="G2125" s="56">
        <v>23.5</v>
      </c>
      <c r="H2125" s="56">
        <v>34</v>
      </c>
      <c r="I2125" s="56" t="s">
        <v>6476</v>
      </c>
      <c r="J2125" s="56" t="s">
        <v>38</v>
      </c>
    </row>
    <row r="2126" spans="1:10" ht="12.75" customHeight="1" x14ac:dyDescent="0.3">
      <c r="A2126" s="397" t="s">
        <v>41</v>
      </c>
      <c r="B2126" s="423">
        <v>1</v>
      </c>
      <c r="C2126" s="397" t="s">
        <v>42</v>
      </c>
      <c r="D2126" s="397" t="s">
        <v>5256</v>
      </c>
      <c r="E2126" s="56" t="s">
        <v>6632</v>
      </c>
      <c r="F2126" s="56" t="s">
        <v>900</v>
      </c>
      <c r="G2126" s="56">
        <v>67</v>
      </c>
      <c r="H2126" s="56">
        <v>0</v>
      </c>
      <c r="I2126" s="56" t="s">
        <v>6476</v>
      </c>
      <c r="J2126" s="56" t="s">
        <v>38</v>
      </c>
    </row>
    <row r="2127" spans="1:10" ht="12.75" customHeight="1" x14ac:dyDescent="0.3">
      <c r="A2127" s="397" t="s">
        <v>41</v>
      </c>
      <c r="B2127" s="423">
        <v>2</v>
      </c>
      <c r="C2127" s="397" t="s">
        <v>42</v>
      </c>
      <c r="D2127" s="397" t="s">
        <v>5257</v>
      </c>
      <c r="E2127" s="56" t="s">
        <v>6633</v>
      </c>
      <c r="F2127" s="56" t="s">
        <v>900</v>
      </c>
      <c r="G2127" s="56">
        <v>26</v>
      </c>
      <c r="H2127" s="56">
        <v>0</v>
      </c>
      <c r="I2127" s="56" t="s">
        <v>6476</v>
      </c>
      <c r="J2127" s="56" t="s">
        <v>38</v>
      </c>
    </row>
    <row r="2128" spans="1:10" ht="12.75" customHeight="1" x14ac:dyDescent="0.3">
      <c r="A2128" s="397" t="s">
        <v>41</v>
      </c>
      <c r="B2128" s="423">
        <v>3</v>
      </c>
      <c r="C2128" s="397" t="s">
        <v>42</v>
      </c>
      <c r="D2128" s="397" t="s">
        <v>5258</v>
      </c>
      <c r="E2128" s="56" t="s">
        <v>6634</v>
      </c>
      <c r="F2128" s="56" t="s">
        <v>900</v>
      </c>
      <c r="G2128" s="56">
        <v>15</v>
      </c>
      <c r="H2128" s="56">
        <v>0</v>
      </c>
      <c r="I2128" s="56" t="s">
        <v>810</v>
      </c>
      <c r="J2128" s="56" t="s">
        <v>38</v>
      </c>
    </row>
    <row r="2129" spans="1:10" ht="12.75" customHeight="1" x14ac:dyDescent="0.3">
      <c r="A2129" s="397" t="s">
        <v>41</v>
      </c>
      <c r="B2129" s="423">
        <v>4</v>
      </c>
      <c r="C2129" s="397" t="s">
        <v>42</v>
      </c>
      <c r="D2129" s="397" t="s">
        <v>5259</v>
      </c>
      <c r="E2129" s="56" t="s">
        <v>6635</v>
      </c>
      <c r="F2129" s="56" t="s">
        <v>900</v>
      </c>
      <c r="G2129" s="56">
        <v>37.5</v>
      </c>
      <c r="H2129" s="56">
        <v>0</v>
      </c>
      <c r="I2129" s="56" t="s">
        <v>6476</v>
      </c>
      <c r="J2129" s="56" t="s">
        <v>38</v>
      </c>
    </row>
    <row r="2130" spans="1:10" ht="12.75" customHeight="1" x14ac:dyDescent="0.3">
      <c r="A2130" s="397" t="s">
        <v>41</v>
      </c>
      <c r="B2130" s="423">
        <v>5</v>
      </c>
      <c r="C2130" s="397" t="s">
        <v>42</v>
      </c>
      <c r="D2130" s="397" t="s">
        <v>5260</v>
      </c>
      <c r="E2130" s="56" t="s">
        <v>6636</v>
      </c>
      <c r="F2130" s="56" t="s">
        <v>900</v>
      </c>
      <c r="G2130" s="56">
        <v>34.5</v>
      </c>
      <c r="H2130" s="56">
        <v>0</v>
      </c>
      <c r="I2130" s="56" t="s">
        <v>6476</v>
      </c>
      <c r="J2130" s="56" t="s">
        <v>38</v>
      </c>
    </row>
    <row r="2131" spans="1:10" ht="12.75" customHeight="1" x14ac:dyDescent="0.3">
      <c r="A2131" s="397" t="s">
        <v>41</v>
      </c>
      <c r="B2131" s="423">
        <v>6</v>
      </c>
      <c r="C2131" s="397" t="s">
        <v>42</v>
      </c>
      <c r="D2131" s="397" t="s">
        <v>5261</v>
      </c>
      <c r="E2131" s="56" t="s">
        <v>6637</v>
      </c>
      <c r="F2131" s="56" t="s">
        <v>900</v>
      </c>
      <c r="G2131" s="56">
        <v>16.5</v>
      </c>
      <c r="H2131" s="56">
        <v>0</v>
      </c>
      <c r="I2131" s="56" t="s">
        <v>6476</v>
      </c>
      <c r="J2131" s="56" t="s">
        <v>38</v>
      </c>
    </row>
    <row r="2132" spans="1:10" ht="12.75" customHeight="1" x14ac:dyDescent="0.3">
      <c r="A2132" s="397" t="s">
        <v>41</v>
      </c>
      <c r="B2132" s="423">
        <v>7</v>
      </c>
      <c r="C2132" s="397" t="s">
        <v>42</v>
      </c>
      <c r="D2132" s="397" t="s">
        <v>5262</v>
      </c>
      <c r="E2132" s="56" t="s">
        <v>6638</v>
      </c>
      <c r="F2132" s="56" t="s">
        <v>900</v>
      </c>
      <c r="G2132" s="56">
        <v>33.5</v>
      </c>
      <c r="H2132" s="56">
        <v>49.25</v>
      </c>
      <c r="I2132" s="56" t="s">
        <v>6476</v>
      </c>
      <c r="J2132" s="56" t="s">
        <v>38</v>
      </c>
    </row>
    <row r="2133" spans="1:10" ht="12.75" customHeight="1" x14ac:dyDescent="0.3">
      <c r="A2133" s="397" t="s">
        <v>41</v>
      </c>
      <c r="B2133" s="423">
        <v>8</v>
      </c>
      <c r="C2133" s="397" t="s">
        <v>42</v>
      </c>
      <c r="D2133" s="397" t="s">
        <v>5263</v>
      </c>
      <c r="E2133" s="56" t="s">
        <v>6639</v>
      </c>
      <c r="F2133" s="56" t="s">
        <v>900</v>
      </c>
      <c r="G2133" s="56">
        <v>49</v>
      </c>
      <c r="H2133" s="56">
        <v>5.5</v>
      </c>
      <c r="I2133" s="56" t="s">
        <v>6476</v>
      </c>
      <c r="J2133" s="56" t="s">
        <v>38</v>
      </c>
    </row>
    <row r="2134" spans="1:10" ht="12.75" customHeight="1" x14ac:dyDescent="0.3">
      <c r="A2134" s="397" t="s">
        <v>41</v>
      </c>
      <c r="B2134" s="423">
        <v>9</v>
      </c>
      <c r="C2134" s="397" t="s">
        <v>42</v>
      </c>
      <c r="D2134" s="397" t="s">
        <v>5264</v>
      </c>
      <c r="E2134" s="56" t="s">
        <v>6640</v>
      </c>
      <c r="F2134" s="56" t="s">
        <v>900</v>
      </c>
      <c r="G2134" s="56">
        <v>16.5</v>
      </c>
      <c r="H2134" s="56">
        <v>64.75</v>
      </c>
      <c r="I2134" s="56" t="s">
        <v>6476</v>
      </c>
      <c r="J2134" s="56" t="s">
        <v>38</v>
      </c>
    </row>
    <row r="2135" spans="1:10" ht="12.75" customHeight="1" x14ac:dyDescent="0.3">
      <c r="A2135" s="397" t="s">
        <v>41</v>
      </c>
      <c r="B2135" s="423">
        <v>10</v>
      </c>
      <c r="C2135" s="397" t="s">
        <v>42</v>
      </c>
      <c r="D2135" s="397" t="s">
        <v>5265</v>
      </c>
      <c r="E2135" s="56" t="s">
        <v>6641</v>
      </c>
      <c r="F2135" s="56" t="s">
        <v>900</v>
      </c>
      <c r="G2135" s="56">
        <v>26</v>
      </c>
      <c r="H2135" s="56">
        <v>38.5</v>
      </c>
      <c r="I2135" s="56" t="s">
        <v>6476</v>
      </c>
      <c r="J2135" s="56" t="s">
        <v>38</v>
      </c>
    </row>
    <row r="2136" spans="1:10" ht="12.75" customHeight="1" x14ac:dyDescent="0.3">
      <c r="A2136" s="397" t="s">
        <v>41</v>
      </c>
      <c r="B2136" s="423">
        <v>11</v>
      </c>
      <c r="C2136" s="397" t="s">
        <v>42</v>
      </c>
      <c r="D2136" s="397" t="s">
        <v>5266</v>
      </c>
      <c r="E2136" s="56" t="s">
        <v>6642</v>
      </c>
      <c r="F2136" s="56" t="s">
        <v>900</v>
      </c>
      <c r="G2136" s="56">
        <v>26</v>
      </c>
      <c r="H2136" s="56">
        <v>57</v>
      </c>
      <c r="I2136" s="56" t="s">
        <v>6476</v>
      </c>
      <c r="J2136" s="56" t="s">
        <v>38</v>
      </c>
    </row>
    <row r="2137" spans="1:10" ht="12.75" customHeight="1" x14ac:dyDescent="0.3">
      <c r="A2137" s="397" t="s">
        <v>41</v>
      </c>
      <c r="B2137" s="423">
        <v>12</v>
      </c>
      <c r="C2137" s="397" t="s">
        <v>42</v>
      </c>
      <c r="D2137" s="397" t="s">
        <v>5267</v>
      </c>
      <c r="E2137" s="56" t="s">
        <v>6643</v>
      </c>
      <c r="F2137" s="56" t="s">
        <v>901</v>
      </c>
      <c r="G2137" s="56">
        <v>18.5</v>
      </c>
      <c r="H2137" s="56">
        <v>0</v>
      </c>
      <c r="I2137" s="56" t="s">
        <v>6476</v>
      </c>
      <c r="J2137" s="56" t="s">
        <v>38</v>
      </c>
    </row>
    <row r="2138" spans="1:10" ht="12.75" customHeight="1" x14ac:dyDescent="0.3">
      <c r="A2138" s="397" t="s">
        <v>43</v>
      </c>
      <c r="B2138" s="423">
        <v>1</v>
      </c>
      <c r="C2138" s="397" t="s">
        <v>44</v>
      </c>
      <c r="D2138" s="397" t="s">
        <v>5364</v>
      </c>
      <c r="E2138" s="56" t="s">
        <v>2566</v>
      </c>
      <c r="F2138" s="56" t="s">
        <v>900</v>
      </c>
      <c r="G2138" s="56">
        <v>44</v>
      </c>
      <c r="H2138" s="56">
        <v>0</v>
      </c>
      <c r="I2138" s="56" t="s">
        <v>6476</v>
      </c>
      <c r="J2138" s="56" t="s">
        <v>38</v>
      </c>
    </row>
    <row r="2139" spans="1:10" ht="12.75" customHeight="1" x14ac:dyDescent="0.3">
      <c r="A2139" s="397" t="s">
        <v>43</v>
      </c>
      <c r="B2139" s="423">
        <v>2</v>
      </c>
      <c r="C2139" s="397" t="s">
        <v>44</v>
      </c>
      <c r="D2139" s="397" t="s">
        <v>5365</v>
      </c>
      <c r="E2139" s="56" t="s">
        <v>2567</v>
      </c>
      <c r="F2139" s="56" t="s">
        <v>900</v>
      </c>
      <c r="G2139" s="56">
        <v>21</v>
      </c>
      <c r="H2139" s="56">
        <v>0</v>
      </c>
      <c r="I2139" s="56" t="s">
        <v>6476</v>
      </c>
      <c r="J2139" s="56" t="s">
        <v>38</v>
      </c>
    </row>
    <row r="2140" spans="1:10" ht="12.75" customHeight="1" x14ac:dyDescent="0.3">
      <c r="A2140" s="397" t="s">
        <v>43</v>
      </c>
      <c r="B2140" s="423">
        <v>3</v>
      </c>
      <c r="C2140" s="397" t="s">
        <v>44</v>
      </c>
      <c r="D2140" s="397" t="s">
        <v>5366</v>
      </c>
      <c r="E2140" s="56" t="s">
        <v>2568</v>
      </c>
      <c r="F2140" s="56" t="s">
        <v>900</v>
      </c>
      <c r="G2140" s="56">
        <v>35</v>
      </c>
      <c r="H2140" s="56">
        <v>0</v>
      </c>
      <c r="I2140" s="56" t="s">
        <v>6476</v>
      </c>
      <c r="J2140" s="56" t="s">
        <v>38</v>
      </c>
    </row>
    <row r="2141" spans="1:10" ht="12.75" customHeight="1" x14ac:dyDescent="0.3">
      <c r="A2141" s="397" t="s">
        <v>43</v>
      </c>
      <c r="B2141" s="423">
        <v>4</v>
      </c>
      <c r="C2141" s="397" t="s">
        <v>44</v>
      </c>
      <c r="D2141" s="397" t="s">
        <v>5367</v>
      </c>
      <c r="E2141" s="56" t="s">
        <v>2569</v>
      </c>
      <c r="F2141" s="56" t="s">
        <v>900</v>
      </c>
      <c r="G2141" s="56">
        <v>54</v>
      </c>
      <c r="H2141" s="56">
        <v>0</v>
      </c>
      <c r="I2141" s="56" t="s">
        <v>6476</v>
      </c>
      <c r="J2141" s="56" t="s">
        <v>38</v>
      </c>
    </row>
    <row r="2142" spans="1:10" ht="12.75" customHeight="1" x14ac:dyDescent="0.3">
      <c r="A2142" s="397" t="s">
        <v>43</v>
      </c>
      <c r="B2142" s="423">
        <v>5</v>
      </c>
      <c r="C2142" s="397" t="s">
        <v>44</v>
      </c>
      <c r="D2142" s="397" t="s">
        <v>5368</v>
      </c>
      <c r="E2142" s="56" t="s">
        <v>2570</v>
      </c>
      <c r="F2142" s="56" t="s">
        <v>900</v>
      </c>
      <c r="G2142" s="56">
        <v>44</v>
      </c>
      <c r="H2142" s="56">
        <v>0</v>
      </c>
      <c r="I2142" s="56" t="s">
        <v>6476</v>
      </c>
      <c r="J2142" s="56" t="s">
        <v>38</v>
      </c>
    </row>
    <row r="2143" spans="1:10" ht="12.75" customHeight="1" x14ac:dyDescent="0.3">
      <c r="A2143" s="397" t="s">
        <v>43</v>
      </c>
      <c r="B2143" s="423">
        <v>6</v>
      </c>
      <c r="C2143" s="397" t="s">
        <v>44</v>
      </c>
      <c r="D2143" s="397" t="s">
        <v>5369</v>
      </c>
      <c r="E2143" s="56" t="s">
        <v>2571</v>
      </c>
      <c r="F2143" s="56" t="s">
        <v>900</v>
      </c>
      <c r="G2143" s="56">
        <v>54</v>
      </c>
      <c r="H2143" s="56">
        <v>0</v>
      </c>
      <c r="I2143" s="56" t="s">
        <v>6476</v>
      </c>
      <c r="J2143" s="56" t="s">
        <v>38</v>
      </c>
    </row>
    <row r="2144" spans="1:10" ht="12.75" customHeight="1" x14ac:dyDescent="0.3">
      <c r="A2144" s="397" t="s">
        <v>43</v>
      </c>
      <c r="B2144" s="423">
        <v>7</v>
      </c>
      <c r="C2144" s="397" t="s">
        <v>44</v>
      </c>
      <c r="D2144" s="397" t="s">
        <v>5370</v>
      </c>
      <c r="E2144" s="56" t="s">
        <v>2572</v>
      </c>
      <c r="F2144" s="56" t="s">
        <v>900</v>
      </c>
      <c r="G2144" s="56">
        <v>43</v>
      </c>
      <c r="H2144" s="56">
        <v>0</v>
      </c>
      <c r="I2144" s="56" t="s">
        <v>6476</v>
      </c>
      <c r="J2144" s="56" t="s">
        <v>38</v>
      </c>
    </row>
    <row r="2145" spans="1:10" ht="12.75" customHeight="1" x14ac:dyDescent="0.3">
      <c r="A2145" s="397" t="s">
        <v>43</v>
      </c>
      <c r="B2145" s="423">
        <v>8</v>
      </c>
      <c r="C2145" s="397" t="s">
        <v>44</v>
      </c>
      <c r="D2145" s="397" t="s">
        <v>5371</v>
      </c>
      <c r="E2145" s="56" t="s">
        <v>2573</v>
      </c>
      <c r="F2145" s="56" t="s">
        <v>900</v>
      </c>
      <c r="G2145" s="56">
        <v>59.5</v>
      </c>
      <c r="H2145" s="56">
        <v>0</v>
      </c>
      <c r="I2145" s="56" t="s">
        <v>6476</v>
      </c>
      <c r="J2145" s="56" t="s">
        <v>38</v>
      </c>
    </row>
    <row r="2146" spans="1:10" ht="12.75" customHeight="1" x14ac:dyDescent="0.3">
      <c r="A2146" s="397" t="s">
        <v>43</v>
      </c>
      <c r="B2146" s="423">
        <v>9</v>
      </c>
      <c r="C2146" s="397" t="s">
        <v>44</v>
      </c>
      <c r="D2146" s="397" t="s">
        <v>5372</v>
      </c>
      <c r="E2146" s="56" t="s">
        <v>2574</v>
      </c>
      <c r="F2146" s="56" t="s">
        <v>900</v>
      </c>
      <c r="G2146" s="56">
        <v>21</v>
      </c>
      <c r="H2146" s="56">
        <v>0</v>
      </c>
      <c r="I2146" s="56" t="s">
        <v>6476</v>
      </c>
      <c r="J2146" s="56" t="s">
        <v>38</v>
      </c>
    </row>
    <row r="2147" spans="1:10" ht="12.75" customHeight="1" x14ac:dyDescent="0.3">
      <c r="A2147" s="397" t="s">
        <v>43</v>
      </c>
      <c r="B2147" s="423">
        <v>10</v>
      </c>
      <c r="C2147" s="397" t="s">
        <v>44</v>
      </c>
      <c r="D2147" s="397" t="s">
        <v>5373</v>
      </c>
      <c r="E2147" s="56" t="s">
        <v>2575</v>
      </c>
      <c r="F2147" s="56" t="s">
        <v>900</v>
      </c>
      <c r="G2147" s="56">
        <v>43</v>
      </c>
      <c r="H2147" s="56">
        <v>0</v>
      </c>
      <c r="I2147" s="56" t="s">
        <v>6476</v>
      </c>
      <c r="J2147" s="56" t="s">
        <v>38</v>
      </c>
    </row>
    <row r="2148" spans="1:10" ht="12.75" customHeight="1" x14ac:dyDescent="0.3">
      <c r="A2148" s="397" t="s">
        <v>43</v>
      </c>
      <c r="B2148" s="423">
        <v>11</v>
      </c>
      <c r="C2148" s="397" t="s">
        <v>44</v>
      </c>
      <c r="D2148" s="397" t="s">
        <v>5374</v>
      </c>
      <c r="E2148" s="56" t="s">
        <v>2576</v>
      </c>
      <c r="F2148" s="56" t="s">
        <v>900</v>
      </c>
      <c r="G2148" s="56">
        <v>35</v>
      </c>
      <c r="H2148" s="56">
        <v>0</v>
      </c>
      <c r="I2148" s="56" t="s">
        <v>6476</v>
      </c>
      <c r="J2148" s="56" t="s">
        <v>38</v>
      </c>
    </row>
    <row r="2149" spans="1:10" ht="12.75" customHeight="1" x14ac:dyDescent="0.3">
      <c r="A2149" s="397" t="s">
        <v>43</v>
      </c>
      <c r="B2149" s="423">
        <v>12</v>
      </c>
      <c r="C2149" s="397" t="s">
        <v>44</v>
      </c>
      <c r="D2149" s="397" t="s">
        <v>5375</v>
      </c>
      <c r="E2149" s="56" t="s">
        <v>2577</v>
      </c>
      <c r="F2149" s="56" t="s">
        <v>900</v>
      </c>
      <c r="G2149" s="56">
        <v>54</v>
      </c>
      <c r="H2149" s="56">
        <v>0</v>
      </c>
      <c r="I2149" s="56" t="s">
        <v>6476</v>
      </c>
      <c r="J2149" s="56" t="s">
        <v>38</v>
      </c>
    </row>
    <row r="2150" spans="1:10" ht="12.75" customHeight="1" x14ac:dyDescent="0.3">
      <c r="A2150" s="397" t="s">
        <v>43</v>
      </c>
      <c r="B2150" s="423">
        <v>13</v>
      </c>
      <c r="C2150" s="397" t="s">
        <v>44</v>
      </c>
      <c r="D2150" s="397" t="s">
        <v>5376</v>
      </c>
      <c r="E2150" s="56" t="s">
        <v>2578</v>
      </c>
      <c r="F2150" s="56" t="s">
        <v>900</v>
      </c>
      <c r="G2150" s="56">
        <v>35</v>
      </c>
      <c r="H2150" s="56">
        <v>0</v>
      </c>
      <c r="I2150" s="56" t="s">
        <v>6476</v>
      </c>
      <c r="J2150" s="56" t="s">
        <v>38</v>
      </c>
    </row>
    <row r="2151" spans="1:10" ht="12.75" customHeight="1" x14ac:dyDescent="0.3">
      <c r="A2151" s="397" t="s">
        <v>43</v>
      </c>
      <c r="B2151" s="423">
        <v>14</v>
      </c>
      <c r="C2151" s="397" t="s">
        <v>44</v>
      </c>
      <c r="D2151" s="397" t="s">
        <v>5377</v>
      </c>
      <c r="E2151" s="56" t="s">
        <v>2579</v>
      </c>
      <c r="F2151" s="56" t="s">
        <v>900</v>
      </c>
      <c r="G2151" s="56">
        <v>46</v>
      </c>
      <c r="H2151" s="56">
        <v>0</v>
      </c>
      <c r="I2151" s="56" t="s">
        <v>6476</v>
      </c>
      <c r="J2151" s="56" t="s">
        <v>38</v>
      </c>
    </row>
    <row r="2152" spans="1:10" ht="12.75" customHeight="1" x14ac:dyDescent="0.3">
      <c r="A2152" s="397" t="s">
        <v>43</v>
      </c>
      <c r="B2152" s="423">
        <v>15</v>
      </c>
      <c r="C2152" s="397" t="s">
        <v>44</v>
      </c>
      <c r="D2152" s="397" t="s">
        <v>6644</v>
      </c>
      <c r="E2152" s="56" t="s">
        <v>6645</v>
      </c>
      <c r="F2152" s="56" t="s">
        <v>900</v>
      </c>
      <c r="G2152" s="56">
        <v>36</v>
      </c>
      <c r="H2152" s="56">
        <v>0</v>
      </c>
      <c r="I2152" s="56" t="s">
        <v>6476</v>
      </c>
      <c r="J2152" s="56" t="s">
        <v>38</v>
      </c>
    </row>
    <row r="2153" spans="1:10" ht="12.75" customHeight="1" x14ac:dyDescent="0.3">
      <c r="A2153" s="397" t="s">
        <v>3</v>
      </c>
      <c r="B2153" s="423">
        <v>1</v>
      </c>
      <c r="C2153" s="397" t="s">
        <v>4</v>
      </c>
      <c r="D2153" s="397" t="s">
        <v>6581</v>
      </c>
      <c r="E2153" s="56" t="s">
        <v>6527</v>
      </c>
      <c r="F2153" s="56" t="s">
        <v>900</v>
      </c>
      <c r="G2153" s="56">
        <v>62</v>
      </c>
      <c r="H2153" s="56">
        <v>0</v>
      </c>
      <c r="I2153" s="56" t="s">
        <v>6476</v>
      </c>
      <c r="J2153" s="56" t="s">
        <v>38</v>
      </c>
    </row>
    <row r="2154" spans="1:10" ht="12.75" customHeight="1" x14ac:dyDescent="0.3">
      <c r="A2154" s="397" t="s">
        <v>3</v>
      </c>
      <c r="B2154" s="423">
        <v>2</v>
      </c>
      <c r="C2154" s="397" t="s">
        <v>4</v>
      </c>
      <c r="D2154" s="397" t="s">
        <v>6582</v>
      </c>
      <c r="E2154" s="56" t="s">
        <v>6526</v>
      </c>
      <c r="F2154" s="56" t="s">
        <v>900</v>
      </c>
      <c r="G2154" s="56">
        <v>62</v>
      </c>
      <c r="H2154" s="56">
        <v>0</v>
      </c>
      <c r="I2154" s="56" t="s">
        <v>6476</v>
      </c>
      <c r="J2154" s="56" t="s">
        <v>38</v>
      </c>
    </row>
    <row r="2155" spans="1:10" ht="12.75" customHeight="1" x14ac:dyDescent="0.3">
      <c r="A2155" s="397" t="s">
        <v>3</v>
      </c>
      <c r="B2155" s="423">
        <v>3</v>
      </c>
      <c r="C2155" s="397" t="s">
        <v>4</v>
      </c>
      <c r="D2155" s="397" t="s">
        <v>6583</v>
      </c>
      <c r="E2155" s="56" t="s">
        <v>6584</v>
      </c>
      <c r="F2155" s="56" t="s">
        <v>900</v>
      </c>
      <c r="G2155" s="56">
        <v>62</v>
      </c>
      <c r="H2155" s="56">
        <v>0</v>
      </c>
      <c r="I2155" s="56" t="s">
        <v>6476</v>
      </c>
      <c r="J2155" s="56" t="s">
        <v>38</v>
      </c>
    </row>
    <row r="2156" spans="1:10" ht="12.75" customHeight="1" x14ac:dyDescent="0.3">
      <c r="A2156" s="397" t="s">
        <v>3</v>
      </c>
      <c r="B2156" s="423">
        <v>4</v>
      </c>
      <c r="C2156" s="397" t="s">
        <v>4</v>
      </c>
      <c r="D2156" s="397" t="s">
        <v>6585</v>
      </c>
      <c r="E2156" s="56" t="s">
        <v>6586</v>
      </c>
      <c r="F2156" s="56" t="s">
        <v>900</v>
      </c>
      <c r="G2156" s="56">
        <v>62</v>
      </c>
      <c r="H2156" s="56">
        <v>0</v>
      </c>
      <c r="I2156" s="56" t="s">
        <v>6476</v>
      </c>
      <c r="J2156" s="56" t="s">
        <v>38</v>
      </c>
    </row>
    <row r="2157" spans="1:10" ht="12.75" customHeight="1" x14ac:dyDescent="0.3">
      <c r="A2157" s="397" t="s">
        <v>3</v>
      </c>
      <c r="B2157" s="423">
        <v>5</v>
      </c>
      <c r="C2157" s="397" t="s">
        <v>4</v>
      </c>
      <c r="D2157" s="397" t="s">
        <v>6587</v>
      </c>
      <c r="E2157" s="56" t="s">
        <v>6594</v>
      </c>
      <c r="F2157" s="56" t="s">
        <v>900</v>
      </c>
      <c r="G2157" s="56">
        <v>58</v>
      </c>
      <c r="H2157" s="56">
        <v>0</v>
      </c>
      <c r="I2157" s="56" t="s">
        <v>6476</v>
      </c>
      <c r="J2157" s="56" t="s">
        <v>38</v>
      </c>
    </row>
    <row r="2158" spans="1:10" ht="12.75" customHeight="1" x14ac:dyDescent="0.3">
      <c r="A2158" s="397" t="s">
        <v>3</v>
      </c>
      <c r="B2158" s="423">
        <v>6</v>
      </c>
      <c r="C2158" s="397" t="s">
        <v>4</v>
      </c>
      <c r="D2158" s="397" t="s">
        <v>6589</v>
      </c>
      <c r="E2158" s="56" t="s">
        <v>6596</v>
      </c>
      <c r="F2158" s="56" t="s">
        <v>900</v>
      </c>
      <c r="G2158" s="56">
        <v>58</v>
      </c>
      <c r="H2158" s="56">
        <v>0</v>
      </c>
      <c r="I2158" s="56" t="s">
        <v>6476</v>
      </c>
      <c r="J2158" s="56" t="s">
        <v>38</v>
      </c>
    </row>
    <row r="2159" spans="1:10" ht="12.75" customHeight="1" x14ac:dyDescent="0.3">
      <c r="A2159" s="397" t="s">
        <v>3</v>
      </c>
      <c r="B2159" s="423">
        <v>7</v>
      </c>
      <c r="C2159" s="397" t="s">
        <v>4</v>
      </c>
      <c r="D2159" s="397" t="s">
        <v>6591</v>
      </c>
      <c r="E2159" s="56" t="s">
        <v>6588</v>
      </c>
      <c r="F2159" s="56" t="s">
        <v>900</v>
      </c>
      <c r="G2159" s="56">
        <v>58</v>
      </c>
      <c r="H2159" s="56">
        <v>0</v>
      </c>
      <c r="I2159" s="56" t="s">
        <v>6476</v>
      </c>
      <c r="J2159" s="56" t="s">
        <v>38</v>
      </c>
    </row>
    <row r="2160" spans="1:10" ht="12.75" customHeight="1" x14ac:dyDescent="0.3">
      <c r="A2160" s="397" t="s">
        <v>3</v>
      </c>
      <c r="B2160" s="423">
        <v>8</v>
      </c>
      <c r="C2160" s="397" t="s">
        <v>4</v>
      </c>
      <c r="D2160" s="397" t="s">
        <v>6593</v>
      </c>
      <c r="E2160" s="56" t="s">
        <v>6590</v>
      </c>
      <c r="F2160" s="56" t="s">
        <v>900</v>
      </c>
      <c r="G2160" s="56">
        <v>58</v>
      </c>
      <c r="H2160" s="56">
        <v>0</v>
      </c>
      <c r="I2160" s="56" t="s">
        <v>6476</v>
      </c>
      <c r="J2160" s="56" t="s">
        <v>38</v>
      </c>
    </row>
    <row r="2161" spans="1:10" ht="12.75" customHeight="1" x14ac:dyDescent="0.3">
      <c r="A2161" s="397" t="s">
        <v>3</v>
      </c>
      <c r="B2161" s="423">
        <v>9</v>
      </c>
      <c r="C2161" s="397" t="s">
        <v>4</v>
      </c>
      <c r="D2161" s="397" t="s">
        <v>6595</v>
      </c>
      <c r="E2161" s="56" t="s">
        <v>6592</v>
      </c>
      <c r="F2161" s="56" t="s">
        <v>900</v>
      </c>
      <c r="G2161" s="56">
        <v>58</v>
      </c>
      <c r="H2161" s="56">
        <v>0</v>
      </c>
      <c r="I2161" s="56" t="s">
        <v>6476</v>
      </c>
      <c r="J2161" s="56" t="s">
        <v>38</v>
      </c>
    </row>
    <row r="2162" spans="1:10" ht="12.75" customHeight="1" x14ac:dyDescent="0.3">
      <c r="A2162" s="397" t="s">
        <v>660</v>
      </c>
      <c r="B2162" s="423">
        <v>1</v>
      </c>
      <c r="C2162" s="397" t="s">
        <v>661</v>
      </c>
      <c r="D2162" s="397" t="s">
        <v>4979</v>
      </c>
      <c r="E2162" s="56" t="s">
        <v>1674</v>
      </c>
      <c r="F2162" s="56" t="s">
        <v>900</v>
      </c>
      <c r="G2162" s="56">
        <v>14.5</v>
      </c>
      <c r="H2162" s="56">
        <v>0</v>
      </c>
      <c r="I2162" s="56" t="s">
        <v>810</v>
      </c>
      <c r="J2162" s="56" t="s">
        <v>39</v>
      </c>
    </row>
    <row r="2163" spans="1:10" ht="12.75" customHeight="1" x14ac:dyDescent="0.3">
      <c r="A2163" s="397" t="s">
        <v>660</v>
      </c>
      <c r="B2163" s="423">
        <v>2</v>
      </c>
      <c r="C2163" s="397" t="s">
        <v>661</v>
      </c>
      <c r="D2163" s="397" t="s">
        <v>4980</v>
      </c>
      <c r="E2163" s="56" t="s">
        <v>1675</v>
      </c>
      <c r="F2163" s="56" t="s">
        <v>900</v>
      </c>
      <c r="G2163" s="56">
        <v>35</v>
      </c>
      <c r="H2163" s="56">
        <v>0</v>
      </c>
      <c r="I2163" s="56" t="s">
        <v>810</v>
      </c>
      <c r="J2163" s="56" t="s">
        <v>39</v>
      </c>
    </row>
    <row r="2164" spans="1:10" ht="12.75" customHeight="1" x14ac:dyDescent="0.3">
      <c r="A2164" s="397" t="s">
        <v>660</v>
      </c>
      <c r="B2164" s="423">
        <v>3</v>
      </c>
      <c r="C2164" s="397" t="s">
        <v>661</v>
      </c>
      <c r="D2164" s="397" t="s">
        <v>4981</v>
      </c>
      <c r="E2164" s="56" t="s">
        <v>1676</v>
      </c>
      <c r="F2164" s="56" t="s">
        <v>900</v>
      </c>
      <c r="G2164" s="56">
        <v>16</v>
      </c>
      <c r="H2164" s="56">
        <v>0</v>
      </c>
      <c r="I2164" s="56" t="s">
        <v>810</v>
      </c>
      <c r="J2164" s="56" t="s">
        <v>39</v>
      </c>
    </row>
    <row r="2165" spans="1:10" ht="12.75" customHeight="1" x14ac:dyDescent="0.3">
      <c r="A2165" s="397" t="s">
        <v>660</v>
      </c>
      <c r="B2165" s="423">
        <v>4</v>
      </c>
      <c r="C2165" s="397" t="s">
        <v>661</v>
      </c>
      <c r="D2165" s="397" t="s">
        <v>4982</v>
      </c>
      <c r="E2165" s="56" t="s">
        <v>1677</v>
      </c>
      <c r="F2165" s="56" t="s">
        <v>900</v>
      </c>
      <c r="G2165" s="56">
        <v>48</v>
      </c>
      <c r="H2165" s="56">
        <v>0</v>
      </c>
      <c r="I2165" s="56" t="s">
        <v>811</v>
      </c>
      <c r="J2165" s="56" t="s">
        <v>38</v>
      </c>
    </row>
    <row r="2166" spans="1:10" ht="12.75" customHeight="1" x14ac:dyDescent="0.3">
      <c r="A2166" s="397" t="s">
        <v>660</v>
      </c>
      <c r="B2166" s="423">
        <v>5</v>
      </c>
      <c r="C2166" s="397" t="s">
        <v>661</v>
      </c>
      <c r="D2166" s="397" t="s">
        <v>4983</v>
      </c>
      <c r="E2166" s="56" t="s">
        <v>1678</v>
      </c>
      <c r="F2166" s="56" t="s">
        <v>900</v>
      </c>
      <c r="G2166" s="56">
        <v>16</v>
      </c>
      <c r="H2166" s="56">
        <v>0</v>
      </c>
      <c r="I2166" s="56" t="s">
        <v>810</v>
      </c>
      <c r="J2166" s="56" t="s">
        <v>39</v>
      </c>
    </row>
    <row r="2167" spans="1:10" ht="12.75" customHeight="1" x14ac:dyDescent="0.3">
      <c r="A2167" s="397" t="s">
        <v>660</v>
      </c>
      <c r="B2167" s="423">
        <v>6</v>
      </c>
      <c r="C2167" s="397" t="s">
        <v>661</v>
      </c>
      <c r="D2167" s="397" t="s">
        <v>4984</v>
      </c>
      <c r="E2167" s="56" t="s">
        <v>1679</v>
      </c>
      <c r="F2167" s="56" t="s">
        <v>900</v>
      </c>
      <c r="G2167" s="56">
        <v>45</v>
      </c>
      <c r="H2167" s="56">
        <v>0</v>
      </c>
      <c r="I2167" s="56" t="s">
        <v>6476</v>
      </c>
      <c r="J2167" s="56" t="s">
        <v>38</v>
      </c>
    </row>
    <row r="2168" spans="1:10" ht="12.75" customHeight="1" x14ac:dyDescent="0.3">
      <c r="A2168" s="397" t="s">
        <v>660</v>
      </c>
      <c r="B2168" s="423">
        <v>7</v>
      </c>
      <c r="C2168" s="397" t="s">
        <v>661</v>
      </c>
      <c r="D2168" s="397" t="s">
        <v>4985</v>
      </c>
      <c r="E2168" s="56" t="s">
        <v>1680</v>
      </c>
      <c r="F2168" s="56" t="s">
        <v>900</v>
      </c>
      <c r="G2168" s="56">
        <v>10</v>
      </c>
      <c r="H2168" s="56">
        <v>0</v>
      </c>
      <c r="I2168" s="56" t="s">
        <v>810</v>
      </c>
      <c r="J2168" s="56" t="s">
        <v>39</v>
      </c>
    </row>
    <row r="2169" spans="1:10" ht="12.75" customHeight="1" x14ac:dyDescent="0.3">
      <c r="A2169" s="397" t="s">
        <v>660</v>
      </c>
      <c r="B2169" s="423">
        <v>8</v>
      </c>
      <c r="C2169" s="397" t="s">
        <v>661</v>
      </c>
      <c r="D2169" s="397" t="s">
        <v>4986</v>
      </c>
      <c r="E2169" s="56" t="s">
        <v>1681</v>
      </c>
      <c r="F2169" s="56" t="s">
        <v>900</v>
      </c>
      <c r="G2169" s="56">
        <v>14</v>
      </c>
      <c r="H2169" s="56">
        <v>0</v>
      </c>
      <c r="I2169" s="56" t="s">
        <v>810</v>
      </c>
      <c r="J2169" s="56" t="s">
        <v>39</v>
      </c>
    </row>
    <row r="2170" spans="1:10" ht="12.75" customHeight="1" x14ac:dyDescent="0.3">
      <c r="A2170" s="397" t="s">
        <v>660</v>
      </c>
      <c r="B2170" s="423">
        <v>9</v>
      </c>
      <c r="C2170" s="397" t="s">
        <v>661</v>
      </c>
      <c r="D2170" s="397" t="s">
        <v>4987</v>
      </c>
      <c r="E2170" s="56" t="s">
        <v>1682</v>
      </c>
      <c r="F2170" s="56" t="s">
        <v>900</v>
      </c>
      <c r="G2170" s="56">
        <v>16</v>
      </c>
      <c r="H2170" s="56">
        <v>0</v>
      </c>
      <c r="I2170" s="56" t="s">
        <v>810</v>
      </c>
      <c r="J2170" s="56" t="s">
        <v>39</v>
      </c>
    </row>
    <row r="2171" spans="1:10" ht="12.75" customHeight="1" x14ac:dyDescent="0.3">
      <c r="A2171" s="397" t="s">
        <v>660</v>
      </c>
      <c r="B2171" s="423">
        <v>10</v>
      </c>
      <c r="C2171" s="397" t="s">
        <v>661</v>
      </c>
      <c r="D2171" s="397" t="s">
        <v>4988</v>
      </c>
      <c r="E2171" s="56" t="s">
        <v>1683</v>
      </c>
      <c r="F2171" s="56" t="s">
        <v>900</v>
      </c>
      <c r="G2171" s="56">
        <v>8.5</v>
      </c>
      <c r="H2171" s="56">
        <v>0</v>
      </c>
      <c r="I2171" s="56" t="s">
        <v>810</v>
      </c>
      <c r="J2171" s="56" t="s">
        <v>39</v>
      </c>
    </row>
    <row r="2172" spans="1:10" ht="12.75" customHeight="1" x14ac:dyDescent="0.3">
      <c r="A2172" s="397" t="s">
        <v>660</v>
      </c>
      <c r="B2172" s="423">
        <v>11</v>
      </c>
      <c r="C2172" s="397" t="s">
        <v>661</v>
      </c>
      <c r="D2172" s="397" t="s">
        <v>4989</v>
      </c>
      <c r="E2172" s="56" t="s">
        <v>1684</v>
      </c>
      <c r="F2172" s="56" t="s">
        <v>900</v>
      </c>
      <c r="G2172" s="56">
        <v>46</v>
      </c>
      <c r="H2172" s="56">
        <v>0</v>
      </c>
      <c r="I2172" s="56" t="s">
        <v>810</v>
      </c>
      <c r="J2172" s="56" t="s">
        <v>39</v>
      </c>
    </row>
    <row r="2173" spans="1:10" ht="12.75" customHeight="1" x14ac:dyDescent="0.3">
      <c r="A2173" s="397" t="s">
        <v>660</v>
      </c>
      <c r="B2173" s="423">
        <v>12</v>
      </c>
      <c r="C2173" s="397" t="s">
        <v>661</v>
      </c>
      <c r="D2173" s="397" t="s">
        <v>4990</v>
      </c>
      <c r="E2173" s="56" t="s">
        <v>1685</v>
      </c>
      <c r="F2173" s="56" t="s">
        <v>900</v>
      </c>
      <c r="G2173" s="56">
        <v>7</v>
      </c>
      <c r="H2173" s="56">
        <v>0</v>
      </c>
      <c r="I2173" s="56" t="s">
        <v>810</v>
      </c>
      <c r="J2173" s="56" t="s">
        <v>39</v>
      </c>
    </row>
    <row r="2174" spans="1:10" ht="12.75" customHeight="1" x14ac:dyDescent="0.3">
      <c r="A2174" s="397" t="s">
        <v>660</v>
      </c>
      <c r="B2174" s="423">
        <v>13</v>
      </c>
      <c r="C2174" s="397" t="s">
        <v>661</v>
      </c>
      <c r="D2174" s="397" t="s">
        <v>4991</v>
      </c>
      <c r="E2174" s="56" t="s">
        <v>1686</v>
      </c>
      <c r="F2174" s="56" t="s">
        <v>900</v>
      </c>
      <c r="G2174" s="56">
        <v>26.5</v>
      </c>
      <c r="H2174" s="56">
        <v>0</v>
      </c>
      <c r="I2174" s="56" t="s">
        <v>810</v>
      </c>
      <c r="J2174" s="56" t="s">
        <v>39</v>
      </c>
    </row>
    <row r="2175" spans="1:10" ht="12.75" customHeight="1" x14ac:dyDescent="0.3">
      <c r="A2175" s="397" t="s">
        <v>660</v>
      </c>
      <c r="B2175" s="423">
        <v>14</v>
      </c>
      <c r="C2175" s="397" t="s">
        <v>661</v>
      </c>
      <c r="D2175" s="397" t="s">
        <v>4993</v>
      </c>
      <c r="E2175" s="56" t="s">
        <v>1687</v>
      </c>
      <c r="F2175" s="56" t="s">
        <v>900</v>
      </c>
      <c r="G2175" s="56">
        <v>33</v>
      </c>
      <c r="H2175" s="56">
        <v>0</v>
      </c>
      <c r="I2175" s="56" t="s">
        <v>810</v>
      </c>
      <c r="J2175" s="56" t="s">
        <v>39</v>
      </c>
    </row>
    <row r="2176" spans="1:10" ht="12.75" customHeight="1" x14ac:dyDescent="0.3">
      <c r="A2176" s="397" t="s">
        <v>660</v>
      </c>
      <c r="B2176" s="423">
        <v>15</v>
      </c>
      <c r="C2176" s="397" t="s">
        <v>661</v>
      </c>
      <c r="D2176" s="397" t="s">
        <v>4994</v>
      </c>
      <c r="E2176" s="56" t="s">
        <v>1688</v>
      </c>
      <c r="F2176" s="56" t="s">
        <v>900</v>
      </c>
      <c r="G2176" s="56">
        <v>13</v>
      </c>
      <c r="H2176" s="56">
        <v>0</v>
      </c>
      <c r="I2176" s="56" t="s">
        <v>810</v>
      </c>
      <c r="J2176" s="56" t="s">
        <v>39</v>
      </c>
    </row>
    <row r="2177" spans="1:10" ht="12.75" customHeight="1" x14ac:dyDescent="0.3">
      <c r="A2177" s="397" t="s">
        <v>660</v>
      </c>
      <c r="B2177" s="423">
        <v>16</v>
      </c>
      <c r="C2177" s="397" t="s">
        <v>661</v>
      </c>
      <c r="D2177" s="397" t="s">
        <v>4995</v>
      </c>
      <c r="E2177" s="56" t="s">
        <v>1689</v>
      </c>
      <c r="F2177" s="56" t="s">
        <v>900</v>
      </c>
      <c r="G2177" s="56">
        <v>18.5</v>
      </c>
      <c r="H2177" s="56">
        <v>0</v>
      </c>
      <c r="I2177" s="56" t="s">
        <v>810</v>
      </c>
      <c r="J2177" s="56" t="s">
        <v>39</v>
      </c>
    </row>
    <row r="2178" spans="1:10" ht="12.75" customHeight="1" x14ac:dyDescent="0.3">
      <c r="A2178" s="397" t="s">
        <v>660</v>
      </c>
      <c r="B2178" s="423">
        <v>17</v>
      </c>
      <c r="C2178" s="397" t="s">
        <v>661</v>
      </c>
      <c r="D2178" s="397" t="s">
        <v>4996</v>
      </c>
      <c r="E2178" s="56" t="s">
        <v>4992</v>
      </c>
      <c r="F2178" s="56" t="s">
        <v>900</v>
      </c>
      <c r="G2178" s="56">
        <v>48</v>
      </c>
      <c r="H2178" s="56">
        <v>0</v>
      </c>
      <c r="I2178" s="56" t="s">
        <v>6476</v>
      </c>
      <c r="J2178" s="56" t="s">
        <v>38</v>
      </c>
    </row>
    <row r="2179" spans="1:10" ht="12.75" customHeight="1" x14ac:dyDescent="0.3">
      <c r="A2179" s="397" t="s">
        <v>660</v>
      </c>
      <c r="B2179" s="423">
        <v>18</v>
      </c>
      <c r="C2179" s="397" t="s">
        <v>661</v>
      </c>
      <c r="D2179" s="397" t="s">
        <v>4997</v>
      </c>
      <c r="E2179" s="56" t="s">
        <v>1690</v>
      </c>
      <c r="F2179" s="56" t="s">
        <v>900</v>
      </c>
      <c r="G2179" s="56">
        <v>45</v>
      </c>
      <c r="H2179" s="56">
        <v>0</v>
      </c>
      <c r="I2179" s="56" t="s">
        <v>811</v>
      </c>
      <c r="J2179" s="56" t="s">
        <v>38</v>
      </c>
    </row>
    <row r="2180" spans="1:10" ht="12.75" customHeight="1" x14ac:dyDescent="0.3">
      <c r="A2180" s="397" t="s">
        <v>660</v>
      </c>
      <c r="B2180" s="423">
        <v>19</v>
      </c>
      <c r="C2180" s="397" t="s">
        <v>661</v>
      </c>
      <c r="D2180" s="397" t="s">
        <v>4998</v>
      </c>
      <c r="E2180" s="56" t="s">
        <v>4999</v>
      </c>
      <c r="F2180" s="56" t="s">
        <v>900</v>
      </c>
      <c r="G2180" s="56">
        <v>14</v>
      </c>
      <c r="H2180" s="56">
        <v>0</v>
      </c>
      <c r="I2180" s="56" t="s">
        <v>810</v>
      </c>
      <c r="J2180" s="56" t="s">
        <v>39</v>
      </c>
    </row>
    <row r="2181" spans="1:10" ht="12.75" customHeight="1" x14ac:dyDescent="0.3">
      <c r="A2181" s="397" t="s">
        <v>660</v>
      </c>
      <c r="B2181" s="423">
        <v>20</v>
      </c>
      <c r="C2181" s="397" t="s">
        <v>661</v>
      </c>
      <c r="D2181" s="397" t="s">
        <v>5000</v>
      </c>
      <c r="E2181" s="56" t="s">
        <v>1691</v>
      </c>
      <c r="F2181" s="56" t="s">
        <v>900</v>
      </c>
      <c r="G2181" s="56">
        <v>49.5</v>
      </c>
      <c r="H2181" s="56">
        <v>0</v>
      </c>
      <c r="I2181" s="56" t="s">
        <v>810</v>
      </c>
      <c r="J2181" s="56" t="s">
        <v>39</v>
      </c>
    </row>
    <row r="2182" spans="1:10" ht="12.75" customHeight="1" x14ac:dyDescent="0.3">
      <c r="A2182" s="397" t="s">
        <v>660</v>
      </c>
      <c r="B2182" s="423">
        <v>21</v>
      </c>
      <c r="C2182" s="397" t="s">
        <v>661</v>
      </c>
      <c r="D2182" s="397" t="s">
        <v>5001</v>
      </c>
      <c r="E2182" s="56" t="s">
        <v>1692</v>
      </c>
      <c r="F2182" s="56" t="s">
        <v>900</v>
      </c>
      <c r="G2182" s="56">
        <v>32</v>
      </c>
      <c r="H2182" s="56">
        <v>0</v>
      </c>
      <c r="I2182" s="56" t="s">
        <v>811</v>
      </c>
      <c r="J2182" s="56" t="s">
        <v>38</v>
      </c>
    </row>
    <row r="2183" spans="1:10" ht="12.75" customHeight="1" x14ac:dyDescent="0.3">
      <c r="A2183" s="397" t="s">
        <v>660</v>
      </c>
      <c r="B2183" s="423">
        <v>22</v>
      </c>
      <c r="C2183" s="397" t="s">
        <v>661</v>
      </c>
      <c r="D2183" s="397" t="s">
        <v>5002</v>
      </c>
      <c r="E2183" s="56" t="s">
        <v>2412</v>
      </c>
      <c r="F2183" s="56" t="s">
        <v>900</v>
      </c>
      <c r="G2183" s="56">
        <v>8</v>
      </c>
      <c r="H2183" s="56">
        <v>0</v>
      </c>
      <c r="I2183" s="56" t="s">
        <v>810</v>
      </c>
      <c r="J2183" s="56" t="s">
        <v>39</v>
      </c>
    </row>
    <row r="2184" spans="1:10" ht="12.75" customHeight="1" x14ac:dyDescent="0.3">
      <c r="A2184" s="397" t="s">
        <v>660</v>
      </c>
      <c r="B2184" s="423">
        <v>23</v>
      </c>
      <c r="C2184" s="397" t="s">
        <v>661</v>
      </c>
      <c r="D2184" s="397" t="s">
        <v>5003</v>
      </c>
      <c r="E2184" s="56" t="s">
        <v>1693</v>
      </c>
      <c r="F2184" s="56" t="s">
        <v>900</v>
      </c>
      <c r="G2184" s="56">
        <v>6</v>
      </c>
      <c r="H2184" s="56">
        <v>0</v>
      </c>
      <c r="I2184" s="56" t="s">
        <v>810</v>
      </c>
      <c r="J2184" s="56" t="s">
        <v>39</v>
      </c>
    </row>
    <row r="2185" spans="1:10" ht="12.75" customHeight="1" x14ac:dyDescent="0.3">
      <c r="A2185" s="397" t="s">
        <v>660</v>
      </c>
      <c r="B2185" s="423">
        <v>24</v>
      </c>
      <c r="C2185" s="397" t="s">
        <v>661</v>
      </c>
      <c r="D2185" s="397" t="s">
        <v>5004</v>
      </c>
      <c r="E2185" s="56" t="s">
        <v>1694</v>
      </c>
      <c r="F2185" s="56" t="s">
        <v>900</v>
      </c>
      <c r="G2185" s="56">
        <v>7</v>
      </c>
      <c r="H2185" s="56">
        <v>0</v>
      </c>
      <c r="I2185" s="56" t="s">
        <v>810</v>
      </c>
      <c r="J2185" s="56" t="s">
        <v>39</v>
      </c>
    </row>
    <row r="2186" spans="1:10" ht="12.75" customHeight="1" x14ac:dyDescent="0.3">
      <c r="A2186" s="397" t="s">
        <v>660</v>
      </c>
      <c r="B2186" s="423">
        <v>25</v>
      </c>
      <c r="C2186" s="397" t="s">
        <v>661</v>
      </c>
      <c r="D2186" s="397" t="s">
        <v>5005</v>
      </c>
      <c r="E2186" s="56" t="s">
        <v>1695</v>
      </c>
      <c r="F2186" s="56" t="s">
        <v>900</v>
      </c>
      <c r="G2186" s="56">
        <v>48</v>
      </c>
      <c r="H2186" s="56">
        <v>0</v>
      </c>
      <c r="I2186" s="56" t="s">
        <v>811</v>
      </c>
      <c r="J2186" s="56" t="s">
        <v>38</v>
      </c>
    </row>
    <row r="2187" spans="1:10" ht="12.75" customHeight="1" x14ac:dyDescent="0.3">
      <c r="A2187" s="397" t="s">
        <v>660</v>
      </c>
      <c r="B2187" s="423">
        <v>26</v>
      </c>
      <c r="C2187" s="397" t="s">
        <v>661</v>
      </c>
      <c r="D2187" s="397" t="s">
        <v>5006</v>
      </c>
      <c r="E2187" s="56" t="s">
        <v>1696</v>
      </c>
      <c r="F2187" s="56" t="s">
        <v>900</v>
      </c>
      <c r="G2187" s="56">
        <v>25</v>
      </c>
      <c r="H2187" s="56">
        <v>0</v>
      </c>
      <c r="I2187" s="56" t="s">
        <v>811</v>
      </c>
      <c r="J2187" s="56" t="s">
        <v>38</v>
      </c>
    </row>
    <row r="2188" spans="1:10" ht="12.75" customHeight="1" x14ac:dyDescent="0.3">
      <c r="A2188" s="397" t="s">
        <v>660</v>
      </c>
      <c r="B2188" s="423">
        <v>27</v>
      </c>
      <c r="C2188" s="397" t="s">
        <v>661</v>
      </c>
      <c r="D2188" s="397" t="s">
        <v>5007</v>
      </c>
      <c r="E2188" s="56" t="s">
        <v>1697</v>
      </c>
      <c r="F2188" s="56" t="s">
        <v>900</v>
      </c>
      <c r="G2188" s="56">
        <v>45</v>
      </c>
      <c r="H2188" s="56">
        <v>0</v>
      </c>
      <c r="I2188" s="56" t="s">
        <v>811</v>
      </c>
      <c r="J2188" s="56" t="s">
        <v>38</v>
      </c>
    </row>
    <row r="2189" spans="1:10" ht="12.75" customHeight="1" x14ac:dyDescent="0.3">
      <c r="A2189" s="397" t="s">
        <v>660</v>
      </c>
      <c r="B2189" s="423">
        <v>28</v>
      </c>
      <c r="C2189" s="397" t="s">
        <v>661</v>
      </c>
      <c r="D2189" s="397" t="s">
        <v>5008</v>
      </c>
      <c r="E2189" s="56" t="s">
        <v>1698</v>
      </c>
      <c r="F2189" s="56" t="s">
        <v>900</v>
      </c>
      <c r="G2189" s="56">
        <v>45</v>
      </c>
      <c r="H2189" s="56">
        <v>0</v>
      </c>
      <c r="I2189" s="56" t="s">
        <v>811</v>
      </c>
      <c r="J2189" s="56" t="s">
        <v>38</v>
      </c>
    </row>
    <row r="2190" spans="1:10" ht="12.75" customHeight="1" x14ac:dyDescent="0.3">
      <c r="A2190" s="397" t="s">
        <v>660</v>
      </c>
      <c r="B2190" s="423">
        <v>29</v>
      </c>
      <c r="C2190" s="397" t="s">
        <v>661</v>
      </c>
      <c r="D2190" s="397" t="s">
        <v>5009</v>
      </c>
      <c r="E2190" s="56" t="s">
        <v>1699</v>
      </c>
      <c r="F2190" s="56" t="s">
        <v>900</v>
      </c>
      <c r="G2190" s="56">
        <v>25</v>
      </c>
      <c r="H2190" s="56">
        <v>0</v>
      </c>
      <c r="I2190" s="56" t="s">
        <v>811</v>
      </c>
      <c r="J2190" s="56" t="s">
        <v>38</v>
      </c>
    </row>
    <row r="2191" spans="1:10" ht="12.75" customHeight="1" x14ac:dyDescent="0.3">
      <c r="A2191" s="397" t="s">
        <v>660</v>
      </c>
      <c r="B2191" s="423">
        <v>30</v>
      </c>
      <c r="C2191" s="397" t="s">
        <v>661</v>
      </c>
      <c r="D2191" s="397" t="s">
        <v>5010</v>
      </c>
      <c r="E2191" s="56" t="s">
        <v>1700</v>
      </c>
      <c r="F2191" s="56" t="s">
        <v>900</v>
      </c>
      <c r="G2191" s="56">
        <v>16</v>
      </c>
      <c r="H2191" s="56">
        <v>0</v>
      </c>
      <c r="I2191" s="56" t="s">
        <v>810</v>
      </c>
      <c r="J2191" s="56" t="s">
        <v>39</v>
      </c>
    </row>
    <row r="2192" spans="1:10" ht="12.75" customHeight="1" x14ac:dyDescent="0.3">
      <c r="A2192" s="397" t="s">
        <v>660</v>
      </c>
      <c r="B2192" s="423">
        <v>31</v>
      </c>
      <c r="C2192" s="397" t="s">
        <v>661</v>
      </c>
      <c r="D2192" s="397" t="s">
        <v>5011</v>
      </c>
      <c r="E2192" s="56" t="s">
        <v>2413</v>
      </c>
      <c r="F2192" s="56" t="s">
        <v>900</v>
      </c>
      <c r="G2192" s="56">
        <v>6</v>
      </c>
      <c r="H2192" s="56">
        <v>0</v>
      </c>
      <c r="I2192" s="56" t="s">
        <v>810</v>
      </c>
      <c r="J2192" s="56" t="s">
        <v>39</v>
      </c>
    </row>
    <row r="2193" spans="1:10" ht="12.75" customHeight="1" x14ac:dyDescent="0.3">
      <c r="A2193" s="397" t="s">
        <v>660</v>
      </c>
      <c r="B2193" s="423">
        <v>32</v>
      </c>
      <c r="C2193" s="397" t="s">
        <v>661</v>
      </c>
      <c r="D2193" s="397" t="s">
        <v>5012</v>
      </c>
      <c r="E2193" s="56" t="s">
        <v>1701</v>
      </c>
      <c r="F2193" s="56" t="s">
        <v>900</v>
      </c>
      <c r="G2193" s="56">
        <v>14</v>
      </c>
      <c r="H2193" s="56">
        <v>0</v>
      </c>
      <c r="I2193" s="56" t="s">
        <v>810</v>
      </c>
      <c r="J2193" s="56" t="s">
        <v>39</v>
      </c>
    </row>
    <row r="2194" spans="1:10" ht="12.75" customHeight="1" x14ac:dyDescent="0.3">
      <c r="A2194" s="397" t="s">
        <v>660</v>
      </c>
      <c r="B2194" s="423">
        <v>33</v>
      </c>
      <c r="C2194" s="397" t="s">
        <v>661</v>
      </c>
      <c r="D2194" s="397" t="s">
        <v>5013</v>
      </c>
      <c r="E2194" s="56" t="s">
        <v>1702</v>
      </c>
      <c r="F2194" s="56" t="s">
        <v>900</v>
      </c>
      <c r="G2194" s="56">
        <v>9</v>
      </c>
      <c r="H2194" s="56">
        <v>0</v>
      </c>
      <c r="I2194" s="56" t="s">
        <v>810</v>
      </c>
      <c r="J2194" s="56" t="s">
        <v>39</v>
      </c>
    </row>
    <row r="2195" spans="1:10" ht="12.75" customHeight="1" x14ac:dyDescent="0.3">
      <c r="A2195" s="397" t="s">
        <v>660</v>
      </c>
      <c r="B2195" s="423">
        <v>34</v>
      </c>
      <c r="C2195" s="397" t="s">
        <v>661</v>
      </c>
      <c r="D2195" s="397" t="s">
        <v>5014</v>
      </c>
      <c r="E2195" s="56" t="s">
        <v>1703</v>
      </c>
      <c r="F2195" s="56" t="s">
        <v>900</v>
      </c>
      <c r="G2195" s="56">
        <v>12</v>
      </c>
      <c r="H2195" s="56">
        <v>0</v>
      </c>
      <c r="I2195" s="56" t="s">
        <v>810</v>
      </c>
      <c r="J2195" s="56" t="s">
        <v>39</v>
      </c>
    </row>
    <row r="2196" spans="1:10" ht="12.75" customHeight="1" x14ac:dyDescent="0.3">
      <c r="A2196" s="397" t="s">
        <v>660</v>
      </c>
      <c r="B2196" s="423">
        <v>35</v>
      </c>
      <c r="C2196" s="397" t="s">
        <v>661</v>
      </c>
      <c r="D2196" s="397" t="s">
        <v>5016</v>
      </c>
      <c r="E2196" s="56" t="s">
        <v>1704</v>
      </c>
      <c r="F2196" s="56" t="s">
        <v>900</v>
      </c>
      <c r="G2196" s="56">
        <v>11</v>
      </c>
      <c r="H2196" s="56">
        <v>0</v>
      </c>
      <c r="I2196" s="56" t="s">
        <v>810</v>
      </c>
      <c r="J2196" s="56" t="s">
        <v>39</v>
      </c>
    </row>
    <row r="2197" spans="1:10" ht="12.75" customHeight="1" x14ac:dyDescent="0.3">
      <c r="A2197" s="397" t="s">
        <v>660</v>
      </c>
      <c r="B2197" s="423">
        <v>36</v>
      </c>
      <c r="C2197" s="397" t="s">
        <v>661</v>
      </c>
      <c r="D2197" s="397" t="s">
        <v>5017</v>
      </c>
      <c r="E2197" s="56" t="s">
        <v>1705</v>
      </c>
      <c r="F2197" s="56" t="s">
        <v>900</v>
      </c>
      <c r="G2197" s="56">
        <v>11</v>
      </c>
      <c r="H2197" s="56">
        <v>0</v>
      </c>
      <c r="I2197" s="56" t="s">
        <v>810</v>
      </c>
      <c r="J2197" s="56" t="s">
        <v>39</v>
      </c>
    </row>
    <row r="2198" spans="1:10" ht="12.75" customHeight="1" x14ac:dyDescent="0.3">
      <c r="A2198" s="397" t="s">
        <v>660</v>
      </c>
      <c r="B2198" s="423">
        <v>37</v>
      </c>
      <c r="C2198" s="397" t="s">
        <v>661</v>
      </c>
      <c r="D2198" s="397" t="s">
        <v>5018</v>
      </c>
      <c r="E2198" s="56" t="s">
        <v>5019</v>
      </c>
      <c r="F2198" s="56" t="s">
        <v>900</v>
      </c>
      <c r="G2198" s="56">
        <v>49</v>
      </c>
      <c r="H2198" s="56">
        <v>0</v>
      </c>
      <c r="I2198" s="56" t="s">
        <v>810</v>
      </c>
      <c r="J2198" s="56" t="s">
        <v>39</v>
      </c>
    </row>
    <row r="2199" spans="1:10" ht="12.75" customHeight="1" x14ac:dyDescent="0.3">
      <c r="A2199" s="397" t="s">
        <v>660</v>
      </c>
      <c r="B2199" s="423">
        <v>38</v>
      </c>
      <c r="C2199" s="397" t="s">
        <v>661</v>
      </c>
      <c r="D2199" s="397" t="s">
        <v>5020</v>
      </c>
      <c r="E2199" s="56" t="s">
        <v>1706</v>
      </c>
      <c r="F2199" s="56" t="s">
        <v>900</v>
      </c>
      <c r="G2199" s="56">
        <v>45</v>
      </c>
      <c r="H2199" s="56">
        <v>0</v>
      </c>
      <c r="I2199" s="56" t="s">
        <v>811</v>
      </c>
      <c r="J2199" s="56" t="s">
        <v>38</v>
      </c>
    </row>
    <row r="2200" spans="1:10" ht="12.75" customHeight="1" x14ac:dyDescent="0.3">
      <c r="A2200" s="397" t="s">
        <v>660</v>
      </c>
      <c r="B2200" s="423">
        <v>39</v>
      </c>
      <c r="C2200" s="397" t="s">
        <v>661</v>
      </c>
      <c r="D2200" s="397" t="s">
        <v>5021</v>
      </c>
      <c r="E2200" s="56" t="s">
        <v>1707</v>
      </c>
      <c r="F2200" s="56" t="s">
        <v>900</v>
      </c>
      <c r="G2200" s="56">
        <v>45</v>
      </c>
      <c r="H2200" s="56">
        <v>0</v>
      </c>
      <c r="I2200" s="56" t="s">
        <v>811</v>
      </c>
      <c r="J2200" s="56" t="s">
        <v>38</v>
      </c>
    </row>
    <row r="2201" spans="1:10" ht="12.75" customHeight="1" x14ac:dyDescent="0.3">
      <c r="A2201" s="397" t="s">
        <v>660</v>
      </c>
      <c r="B2201" s="423">
        <v>40</v>
      </c>
      <c r="C2201" s="397" t="s">
        <v>661</v>
      </c>
      <c r="D2201" s="397" t="s">
        <v>5022</v>
      </c>
      <c r="E2201" s="56" t="s">
        <v>1708</v>
      </c>
      <c r="F2201" s="56" t="s">
        <v>900</v>
      </c>
      <c r="G2201" s="56">
        <v>45</v>
      </c>
      <c r="H2201" s="56">
        <v>0</v>
      </c>
      <c r="I2201" s="56" t="s">
        <v>811</v>
      </c>
      <c r="J2201" s="56" t="s">
        <v>38</v>
      </c>
    </row>
    <row r="2202" spans="1:10" ht="12.75" customHeight="1" x14ac:dyDescent="0.3">
      <c r="A2202" s="397" t="s">
        <v>660</v>
      </c>
      <c r="B2202" s="423">
        <v>41</v>
      </c>
      <c r="C2202" s="397" t="s">
        <v>661</v>
      </c>
      <c r="D2202" s="397" t="s">
        <v>5023</v>
      </c>
      <c r="E2202" s="56" t="s">
        <v>1709</v>
      </c>
      <c r="F2202" s="56" t="s">
        <v>900</v>
      </c>
      <c r="G2202" s="56">
        <v>43</v>
      </c>
      <c r="H2202" s="56">
        <v>0</v>
      </c>
      <c r="I2202" s="56" t="s">
        <v>810</v>
      </c>
      <c r="J2202" s="56" t="s">
        <v>39</v>
      </c>
    </row>
    <row r="2203" spans="1:10" ht="12.75" customHeight="1" x14ac:dyDescent="0.3">
      <c r="A2203" s="397" t="s">
        <v>660</v>
      </c>
      <c r="B2203" s="423">
        <v>42</v>
      </c>
      <c r="C2203" s="397" t="s">
        <v>661</v>
      </c>
      <c r="D2203" s="397" t="s">
        <v>5024</v>
      </c>
      <c r="E2203" s="56" t="s">
        <v>1710</v>
      </c>
      <c r="F2203" s="56" t="s">
        <v>900</v>
      </c>
      <c r="G2203" s="56">
        <v>48</v>
      </c>
      <c r="H2203" s="56">
        <v>0</v>
      </c>
      <c r="I2203" s="56" t="s">
        <v>811</v>
      </c>
      <c r="J2203" s="56" t="s">
        <v>38</v>
      </c>
    </row>
    <row r="2204" spans="1:10" ht="12.75" customHeight="1" x14ac:dyDescent="0.3">
      <c r="A2204" s="397" t="s">
        <v>660</v>
      </c>
      <c r="B2204" s="423">
        <v>43</v>
      </c>
      <c r="C2204" s="397" t="s">
        <v>661</v>
      </c>
      <c r="D2204" s="397" t="s">
        <v>5025</v>
      </c>
      <c r="E2204" s="56" t="s">
        <v>5015</v>
      </c>
      <c r="F2204" s="56" t="s">
        <v>900</v>
      </c>
      <c r="G2204" s="56">
        <v>17</v>
      </c>
      <c r="H2204" s="56">
        <v>0</v>
      </c>
      <c r="I2204" s="56" t="s">
        <v>810</v>
      </c>
      <c r="J2204" s="56" t="s">
        <v>39</v>
      </c>
    </row>
    <row r="2205" spans="1:10" ht="12.75" customHeight="1" x14ac:dyDescent="0.3">
      <c r="A2205" s="397" t="s">
        <v>660</v>
      </c>
      <c r="B2205" s="423">
        <v>44</v>
      </c>
      <c r="C2205" s="397" t="s">
        <v>661</v>
      </c>
      <c r="D2205" s="397" t="s">
        <v>5026</v>
      </c>
      <c r="E2205" s="56" t="s">
        <v>1711</v>
      </c>
      <c r="F2205" s="56" t="s">
        <v>900</v>
      </c>
      <c r="G2205" s="56">
        <v>12</v>
      </c>
      <c r="H2205" s="56">
        <v>0</v>
      </c>
      <c r="I2205" s="56" t="s">
        <v>810</v>
      </c>
      <c r="J2205" s="56" t="s">
        <v>39</v>
      </c>
    </row>
    <row r="2206" spans="1:10" ht="12.75" customHeight="1" x14ac:dyDescent="0.3">
      <c r="A2206" s="397" t="s">
        <v>660</v>
      </c>
      <c r="B2206" s="423">
        <v>45</v>
      </c>
      <c r="C2206" s="397" t="s">
        <v>661</v>
      </c>
      <c r="D2206" s="397" t="s">
        <v>6621</v>
      </c>
      <c r="E2206" s="56" t="s">
        <v>2414</v>
      </c>
      <c r="F2206" s="56" t="s">
        <v>900</v>
      </c>
      <c r="G2206" s="56">
        <v>6.5</v>
      </c>
      <c r="H2206" s="56">
        <v>0</v>
      </c>
      <c r="I2206" s="56" t="s">
        <v>810</v>
      </c>
      <c r="J2206" s="56" t="s">
        <v>39</v>
      </c>
    </row>
    <row r="2207" spans="1:10" ht="12.75" customHeight="1" x14ac:dyDescent="0.3">
      <c r="A2207" s="397" t="s">
        <v>660</v>
      </c>
      <c r="B2207" s="423">
        <v>46</v>
      </c>
      <c r="C2207" s="397" t="s">
        <v>661</v>
      </c>
      <c r="D2207" s="397" t="s">
        <v>5027</v>
      </c>
      <c r="E2207" s="56" t="s">
        <v>1712</v>
      </c>
      <c r="F2207" s="56" t="s">
        <v>900</v>
      </c>
      <c r="G2207" s="56">
        <v>43.5</v>
      </c>
      <c r="H2207" s="56">
        <v>0</v>
      </c>
      <c r="I2207" s="56" t="s">
        <v>810</v>
      </c>
      <c r="J2207" s="56" t="s">
        <v>39</v>
      </c>
    </row>
    <row r="2208" spans="1:10" ht="12.75" customHeight="1" x14ac:dyDescent="0.3">
      <c r="A2208" s="397" t="s">
        <v>660</v>
      </c>
      <c r="B2208" s="423">
        <v>47</v>
      </c>
      <c r="C2208" s="397" t="s">
        <v>661</v>
      </c>
      <c r="D2208" s="397" t="s">
        <v>5028</v>
      </c>
      <c r="E2208" s="56" t="s">
        <v>1713</v>
      </c>
      <c r="F2208" s="56" t="s">
        <v>900</v>
      </c>
      <c r="G2208" s="56">
        <v>8</v>
      </c>
      <c r="H2208" s="56">
        <v>0</v>
      </c>
      <c r="I2208" s="56" t="s">
        <v>810</v>
      </c>
      <c r="J2208" s="56" t="s">
        <v>39</v>
      </c>
    </row>
    <row r="2209" spans="1:10" ht="12.75" customHeight="1" x14ac:dyDescent="0.3">
      <c r="A2209" s="397" t="s">
        <v>660</v>
      </c>
      <c r="B2209" s="423">
        <v>48</v>
      </c>
      <c r="C2209" s="397" t="s">
        <v>661</v>
      </c>
      <c r="D2209" s="397" t="s">
        <v>5029</v>
      </c>
      <c r="E2209" s="56" t="s">
        <v>1714</v>
      </c>
      <c r="F2209" s="56" t="s">
        <v>900</v>
      </c>
      <c r="G2209" s="56">
        <v>13</v>
      </c>
      <c r="H2209" s="56">
        <v>0</v>
      </c>
      <c r="I2209" s="56" t="s">
        <v>810</v>
      </c>
      <c r="J2209" s="56" t="s">
        <v>39</v>
      </c>
    </row>
    <row r="2210" spans="1:10" ht="12.75" customHeight="1" x14ac:dyDescent="0.3">
      <c r="A2210" s="397" t="s">
        <v>660</v>
      </c>
      <c r="B2210" s="423">
        <v>49</v>
      </c>
      <c r="C2210" s="397" t="s">
        <v>661</v>
      </c>
      <c r="D2210" s="397" t="s">
        <v>5030</v>
      </c>
      <c r="E2210" s="56" t="s">
        <v>1715</v>
      </c>
      <c r="F2210" s="56" t="s">
        <v>900</v>
      </c>
      <c r="G2210" s="56">
        <v>21</v>
      </c>
      <c r="H2210" s="56">
        <v>0</v>
      </c>
      <c r="I2210" s="56" t="s">
        <v>811</v>
      </c>
      <c r="J2210" s="56" t="s">
        <v>38</v>
      </c>
    </row>
    <row r="2211" spans="1:10" ht="12.75" customHeight="1" x14ac:dyDescent="0.3">
      <c r="A2211" s="397" t="s">
        <v>660</v>
      </c>
      <c r="B2211" s="423">
        <v>50</v>
      </c>
      <c r="C2211" s="397" t="s">
        <v>661</v>
      </c>
      <c r="D2211" s="397" t="s">
        <v>5031</v>
      </c>
      <c r="E2211" s="56" t="s">
        <v>1716</v>
      </c>
      <c r="F2211" s="56" t="s">
        <v>900</v>
      </c>
      <c r="G2211" s="56">
        <v>9</v>
      </c>
      <c r="H2211" s="56">
        <v>0</v>
      </c>
      <c r="I2211" s="56" t="s">
        <v>810</v>
      </c>
      <c r="J2211" s="56" t="s">
        <v>39</v>
      </c>
    </row>
    <row r="2212" spans="1:10" ht="12.75" customHeight="1" x14ac:dyDescent="0.3">
      <c r="A2212" s="397" t="s">
        <v>660</v>
      </c>
      <c r="B2212" s="423">
        <v>51</v>
      </c>
      <c r="C2212" s="397" t="s">
        <v>661</v>
      </c>
      <c r="D2212" s="397" t="s">
        <v>5032</v>
      </c>
      <c r="E2212" s="56" t="s">
        <v>1719</v>
      </c>
      <c r="F2212" s="56" t="s">
        <v>901</v>
      </c>
      <c r="G2212" s="56">
        <v>20</v>
      </c>
      <c r="H2212" s="56">
        <v>0</v>
      </c>
      <c r="I2212" s="56" t="s">
        <v>811</v>
      </c>
      <c r="J2212" s="56" t="s">
        <v>38</v>
      </c>
    </row>
    <row r="2213" spans="1:10" ht="12.75" customHeight="1" x14ac:dyDescent="0.3">
      <c r="A2213" s="397" t="s">
        <v>660</v>
      </c>
      <c r="B2213" s="423">
        <v>52</v>
      </c>
      <c r="C2213" s="397" t="s">
        <v>661</v>
      </c>
      <c r="D2213" s="397" t="s">
        <v>5033</v>
      </c>
      <c r="E2213" s="56" t="s">
        <v>6622</v>
      </c>
      <c r="F2213" s="56" t="s">
        <v>901</v>
      </c>
      <c r="G2213" s="56">
        <v>25</v>
      </c>
      <c r="H2213" s="56">
        <v>0</v>
      </c>
      <c r="I2213" s="56" t="s">
        <v>811</v>
      </c>
      <c r="J2213" s="56" t="s">
        <v>38</v>
      </c>
    </row>
    <row r="2214" spans="1:10" ht="12.75" customHeight="1" x14ac:dyDescent="0.3">
      <c r="A2214" s="397" t="s">
        <v>660</v>
      </c>
      <c r="B2214" s="423">
        <v>53</v>
      </c>
      <c r="C2214" s="397" t="s">
        <v>661</v>
      </c>
      <c r="D2214" s="397" t="s">
        <v>5034</v>
      </c>
      <c r="E2214" s="56" t="s">
        <v>1717</v>
      </c>
      <c r="F2214" s="56" t="s">
        <v>901</v>
      </c>
      <c r="G2214" s="56">
        <v>15</v>
      </c>
      <c r="H2214" s="56">
        <v>0</v>
      </c>
      <c r="I2214" s="56" t="s">
        <v>811</v>
      </c>
      <c r="J2214" s="56" t="s">
        <v>38</v>
      </c>
    </row>
    <row r="2215" spans="1:10" ht="12.75" customHeight="1" x14ac:dyDescent="0.3">
      <c r="A2215" s="397" t="s">
        <v>660</v>
      </c>
      <c r="B2215" s="423">
        <v>54</v>
      </c>
      <c r="C2215" s="397" t="s">
        <v>661</v>
      </c>
      <c r="D2215" s="397" t="s">
        <v>5035</v>
      </c>
      <c r="E2215" s="56" t="s">
        <v>1718</v>
      </c>
      <c r="F2215" s="56" t="s">
        <v>901</v>
      </c>
      <c r="G2215" s="56">
        <v>15.5</v>
      </c>
      <c r="H2215" s="56">
        <v>0</v>
      </c>
      <c r="I2215" s="56" t="s">
        <v>811</v>
      </c>
      <c r="J2215" s="56" t="s">
        <v>38</v>
      </c>
    </row>
    <row r="2216" spans="1:10" ht="12.75" customHeight="1" x14ac:dyDescent="0.3">
      <c r="A2216" s="397" t="s">
        <v>660</v>
      </c>
      <c r="B2216" s="423">
        <v>55</v>
      </c>
      <c r="C2216" s="397" t="s">
        <v>661</v>
      </c>
      <c r="D2216" s="397" t="s">
        <v>5036</v>
      </c>
      <c r="E2216" s="56" t="s">
        <v>2297</v>
      </c>
      <c r="F2216" s="56" t="s">
        <v>901</v>
      </c>
      <c r="G2216" s="56">
        <v>10</v>
      </c>
      <c r="H2216" s="56">
        <v>0</v>
      </c>
      <c r="I2216" s="56" t="s">
        <v>811</v>
      </c>
      <c r="J2216" s="56" t="s">
        <v>38</v>
      </c>
    </row>
    <row r="2217" spans="1:10" ht="12.75" customHeight="1" x14ac:dyDescent="0.3">
      <c r="A2217" s="397" t="s">
        <v>660</v>
      </c>
      <c r="B2217" s="423">
        <v>56</v>
      </c>
      <c r="C2217" s="397" t="s">
        <v>661</v>
      </c>
      <c r="D2217" s="397" t="s">
        <v>5037</v>
      </c>
      <c r="E2217" s="56" t="s">
        <v>1978</v>
      </c>
      <c r="F2217" s="56" t="s">
        <v>901</v>
      </c>
      <c r="G2217" s="56">
        <v>20</v>
      </c>
      <c r="H2217" s="56">
        <v>0</v>
      </c>
      <c r="I2217" s="56" t="s">
        <v>811</v>
      </c>
      <c r="J2217" s="56" t="s">
        <v>38</v>
      </c>
    </row>
    <row r="2218" spans="1:10" ht="12.75" customHeight="1" x14ac:dyDescent="0.3">
      <c r="A2218" s="397" t="s">
        <v>660</v>
      </c>
      <c r="B2218" s="423">
        <v>57</v>
      </c>
      <c r="C2218" s="397" t="s">
        <v>661</v>
      </c>
      <c r="D2218" s="397" t="s">
        <v>5038</v>
      </c>
      <c r="E2218" s="56" t="s">
        <v>2012</v>
      </c>
      <c r="F2218" s="56" t="s">
        <v>901</v>
      </c>
      <c r="G2218" s="56">
        <v>17</v>
      </c>
      <c r="H2218" s="56">
        <v>0</v>
      </c>
      <c r="I2218" s="56" t="s">
        <v>811</v>
      </c>
      <c r="J2218" s="56" t="s">
        <v>38</v>
      </c>
    </row>
    <row r="2219" spans="1:10" ht="12.75" customHeight="1" x14ac:dyDescent="0.3">
      <c r="A2219" s="397" t="s">
        <v>345</v>
      </c>
      <c r="B2219" s="423">
        <v>1</v>
      </c>
      <c r="C2219" s="397" t="s">
        <v>346</v>
      </c>
      <c r="D2219" s="397" t="s">
        <v>7047</v>
      </c>
      <c r="E2219" s="56" t="s">
        <v>7048</v>
      </c>
      <c r="F2219" s="56" t="s">
        <v>900</v>
      </c>
      <c r="G2219" s="56">
        <v>46</v>
      </c>
      <c r="H2219" s="56">
        <v>0</v>
      </c>
      <c r="I2219" s="56" t="s">
        <v>6476</v>
      </c>
      <c r="J2219" s="56" t="s">
        <v>38</v>
      </c>
    </row>
    <row r="2220" spans="1:10" ht="12.75" customHeight="1" x14ac:dyDescent="0.3">
      <c r="A2220" s="397" t="s">
        <v>345</v>
      </c>
      <c r="B2220" s="423">
        <v>2</v>
      </c>
      <c r="C2220" s="397" t="s">
        <v>346</v>
      </c>
      <c r="D2220" s="397" t="s">
        <v>7049</v>
      </c>
      <c r="E2220" s="56" t="s">
        <v>7050</v>
      </c>
      <c r="F2220" s="56" t="s">
        <v>900</v>
      </c>
      <c r="G2220" s="56">
        <v>46</v>
      </c>
      <c r="H2220" s="56">
        <v>0</v>
      </c>
      <c r="I2220" s="56" t="s">
        <v>6476</v>
      </c>
      <c r="J2220" s="56" t="s">
        <v>38</v>
      </c>
    </row>
    <row r="2221" spans="1:10" ht="12.75" customHeight="1" x14ac:dyDescent="0.3">
      <c r="A2221" s="397" t="s">
        <v>345</v>
      </c>
      <c r="B2221" s="423">
        <v>3</v>
      </c>
      <c r="C2221" s="397" t="s">
        <v>346</v>
      </c>
      <c r="D2221" s="397" t="s">
        <v>7051</v>
      </c>
      <c r="E2221" s="56" t="s">
        <v>7052</v>
      </c>
      <c r="F2221" s="56" t="s">
        <v>900</v>
      </c>
      <c r="G2221" s="56">
        <v>46</v>
      </c>
      <c r="H2221" s="56">
        <v>0</v>
      </c>
      <c r="I2221" s="56" t="s">
        <v>6476</v>
      </c>
      <c r="J2221" s="56" t="s">
        <v>38</v>
      </c>
    </row>
    <row r="2222" spans="1:10" ht="12.75" customHeight="1" x14ac:dyDescent="0.3">
      <c r="A2222" s="397" t="s">
        <v>345</v>
      </c>
      <c r="B2222" s="423">
        <v>4</v>
      </c>
      <c r="C2222" s="397" t="s">
        <v>346</v>
      </c>
      <c r="D2222" s="397" t="s">
        <v>7053</v>
      </c>
      <c r="E2222" s="56" t="s">
        <v>7054</v>
      </c>
      <c r="F2222" s="56" t="s">
        <v>900</v>
      </c>
      <c r="G2222" s="56">
        <v>46</v>
      </c>
      <c r="H2222" s="56">
        <v>0</v>
      </c>
      <c r="I2222" s="56" t="s">
        <v>6476</v>
      </c>
      <c r="J2222" s="56" t="s">
        <v>38</v>
      </c>
    </row>
    <row r="2223" spans="1:10" ht="12.75" customHeight="1" x14ac:dyDescent="0.3">
      <c r="A2223" s="397" t="s">
        <v>345</v>
      </c>
      <c r="B2223" s="423">
        <v>5</v>
      </c>
      <c r="C2223" s="397" t="s">
        <v>346</v>
      </c>
      <c r="D2223" s="397" t="s">
        <v>7055</v>
      </c>
      <c r="E2223" s="56" t="s">
        <v>7056</v>
      </c>
      <c r="F2223" s="56" t="s">
        <v>900</v>
      </c>
      <c r="G2223" s="56">
        <v>59</v>
      </c>
      <c r="H2223" s="56">
        <v>0</v>
      </c>
      <c r="I2223" s="56" t="s">
        <v>6476</v>
      </c>
      <c r="J2223" s="56" t="s">
        <v>38</v>
      </c>
    </row>
    <row r="2224" spans="1:10" ht="12.75" customHeight="1" x14ac:dyDescent="0.3">
      <c r="A2224" s="397" t="s">
        <v>345</v>
      </c>
      <c r="B2224" s="423">
        <v>6</v>
      </c>
      <c r="C2224" s="397" t="s">
        <v>346</v>
      </c>
      <c r="D2224" s="397" t="s">
        <v>7057</v>
      </c>
      <c r="E2224" s="56" t="s">
        <v>2088</v>
      </c>
      <c r="F2224" s="56" t="s">
        <v>901</v>
      </c>
      <c r="G2224" s="56">
        <v>24.9</v>
      </c>
      <c r="H2224" s="56">
        <v>0</v>
      </c>
      <c r="I2224" s="56" t="s">
        <v>6476</v>
      </c>
      <c r="J2224" s="56" t="s">
        <v>38</v>
      </c>
    </row>
    <row r="2225" spans="1:10" ht="12.75" customHeight="1" x14ac:dyDescent="0.3">
      <c r="A2225" s="397" t="s">
        <v>345</v>
      </c>
      <c r="B2225" s="423">
        <v>7</v>
      </c>
      <c r="C2225" s="397" t="s">
        <v>346</v>
      </c>
      <c r="D2225" s="397" t="s">
        <v>7058</v>
      </c>
      <c r="E2225" s="56" t="s">
        <v>7059</v>
      </c>
      <c r="F2225" s="56" t="s">
        <v>900</v>
      </c>
      <c r="G2225" s="56">
        <v>35.5</v>
      </c>
      <c r="H2225" s="56">
        <v>0</v>
      </c>
      <c r="I2225" s="56" t="s">
        <v>6476</v>
      </c>
      <c r="J2225" s="56" t="s">
        <v>38</v>
      </c>
    </row>
    <row r="2226" spans="1:10" ht="12.75" customHeight="1" x14ac:dyDescent="0.3">
      <c r="A2226" s="397" t="s">
        <v>345</v>
      </c>
      <c r="B2226" s="423">
        <v>8</v>
      </c>
      <c r="C2226" s="397" t="s">
        <v>346</v>
      </c>
      <c r="D2226" s="397" t="s">
        <v>7060</v>
      </c>
      <c r="E2226" s="56" t="s">
        <v>7061</v>
      </c>
      <c r="F2226" s="56" t="s">
        <v>900</v>
      </c>
      <c r="G2226" s="56">
        <v>46</v>
      </c>
      <c r="H2226" s="56">
        <v>0</v>
      </c>
      <c r="I2226" s="56" t="s">
        <v>6476</v>
      </c>
      <c r="J2226" s="56" t="s">
        <v>38</v>
      </c>
    </row>
    <row r="2227" spans="1:10" ht="12.75" customHeight="1" x14ac:dyDescent="0.3">
      <c r="A2227" s="397" t="s">
        <v>736</v>
      </c>
      <c r="B2227" s="423">
        <v>1</v>
      </c>
      <c r="C2227" s="397" t="s">
        <v>734</v>
      </c>
      <c r="D2227" s="397" t="s">
        <v>3826</v>
      </c>
      <c r="E2227" s="56" t="s">
        <v>1106</v>
      </c>
      <c r="F2227" s="56" t="s">
        <v>900</v>
      </c>
      <c r="G2227" s="56">
        <v>20</v>
      </c>
      <c r="H2227" s="56">
        <v>0</v>
      </c>
      <c r="I2227" s="56" t="s">
        <v>6476</v>
      </c>
      <c r="J2227" s="56" t="s">
        <v>38</v>
      </c>
    </row>
    <row r="2228" spans="1:10" ht="12.75" customHeight="1" x14ac:dyDescent="0.3">
      <c r="A2228" s="397" t="s">
        <v>736</v>
      </c>
      <c r="B2228" s="423">
        <v>2</v>
      </c>
      <c r="C2228" s="397" t="s">
        <v>734</v>
      </c>
      <c r="D2228" s="397" t="s">
        <v>3827</v>
      </c>
      <c r="E2228" s="56" t="s">
        <v>1102</v>
      </c>
      <c r="F2228" s="56" t="s">
        <v>900</v>
      </c>
      <c r="G2228" s="56">
        <v>46</v>
      </c>
      <c r="H2228" s="56">
        <v>0</v>
      </c>
      <c r="I2228" s="56" t="s">
        <v>6476</v>
      </c>
      <c r="J2228" s="56" t="s">
        <v>38</v>
      </c>
    </row>
    <row r="2229" spans="1:10" ht="12.75" customHeight="1" x14ac:dyDescent="0.3">
      <c r="A2229" s="397" t="s">
        <v>736</v>
      </c>
      <c r="B2229" s="423">
        <v>3</v>
      </c>
      <c r="C2229" s="397" t="s">
        <v>734</v>
      </c>
      <c r="D2229" s="397" t="s">
        <v>3828</v>
      </c>
      <c r="E2229" s="56" t="s">
        <v>1107</v>
      </c>
      <c r="F2229" s="56" t="s">
        <v>900</v>
      </c>
      <c r="G2229" s="56">
        <v>35.5</v>
      </c>
      <c r="H2229" s="56">
        <v>0</v>
      </c>
      <c r="I2229" s="56" t="s">
        <v>6476</v>
      </c>
      <c r="J2229" s="56" t="s">
        <v>38</v>
      </c>
    </row>
    <row r="2230" spans="1:10" ht="12.75" customHeight="1" x14ac:dyDescent="0.3">
      <c r="A2230" s="397" t="s">
        <v>736</v>
      </c>
      <c r="B2230" s="423">
        <v>4</v>
      </c>
      <c r="C2230" s="397" t="s">
        <v>734</v>
      </c>
      <c r="D2230" s="397" t="s">
        <v>3829</v>
      </c>
      <c r="E2230" s="56" t="s">
        <v>1097</v>
      </c>
      <c r="F2230" s="56" t="s">
        <v>900</v>
      </c>
      <c r="G2230" s="56">
        <v>46</v>
      </c>
      <c r="H2230" s="56">
        <v>0</v>
      </c>
      <c r="I2230" s="56" t="s">
        <v>6476</v>
      </c>
      <c r="J2230" s="56" t="s">
        <v>38</v>
      </c>
    </row>
    <row r="2231" spans="1:10" ht="12.75" customHeight="1" x14ac:dyDescent="0.3">
      <c r="A2231" s="397" t="s">
        <v>736</v>
      </c>
      <c r="B2231" s="423">
        <v>5</v>
      </c>
      <c r="C2231" s="397" t="s">
        <v>734</v>
      </c>
      <c r="D2231" s="397" t="s">
        <v>3830</v>
      </c>
      <c r="E2231" s="56" t="s">
        <v>1098</v>
      </c>
      <c r="F2231" s="56" t="s">
        <v>900</v>
      </c>
      <c r="G2231" s="56">
        <v>49</v>
      </c>
      <c r="H2231" s="56">
        <v>0</v>
      </c>
      <c r="I2231" s="56" t="s">
        <v>6476</v>
      </c>
      <c r="J2231" s="56" t="s">
        <v>38</v>
      </c>
    </row>
    <row r="2232" spans="1:10" ht="12.75" customHeight="1" x14ac:dyDescent="0.3">
      <c r="A2232" s="397" t="s">
        <v>736</v>
      </c>
      <c r="B2232" s="423">
        <v>6</v>
      </c>
      <c r="C2232" s="397" t="s">
        <v>734</v>
      </c>
      <c r="D2232" s="397" t="s">
        <v>3831</v>
      </c>
      <c r="E2232" s="56" t="s">
        <v>1108</v>
      </c>
      <c r="F2232" s="56" t="s">
        <v>900</v>
      </c>
      <c r="G2232" s="56">
        <v>20</v>
      </c>
      <c r="H2232" s="56">
        <v>0</v>
      </c>
      <c r="I2232" s="56" t="s">
        <v>6476</v>
      </c>
      <c r="J2232" s="56" t="s">
        <v>38</v>
      </c>
    </row>
    <row r="2233" spans="1:10" ht="12.75" customHeight="1" x14ac:dyDescent="0.3">
      <c r="A2233" s="397" t="s">
        <v>736</v>
      </c>
      <c r="B2233" s="423">
        <v>7</v>
      </c>
      <c r="C2233" s="397" t="s">
        <v>734</v>
      </c>
      <c r="D2233" s="397" t="s">
        <v>3832</v>
      </c>
      <c r="E2233" s="56" t="s">
        <v>1109</v>
      </c>
      <c r="F2233" s="56" t="s">
        <v>900</v>
      </c>
      <c r="G2233" s="56">
        <v>35.5</v>
      </c>
      <c r="H2233" s="56">
        <v>0</v>
      </c>
      <c r="I2233" s="56" t="s">
        <v>6476</v>
      </c>
      <c r="J2233" s="56" t="s">
        <v>38</v>
      </c>
    </row>
    <row r="2234" spans="1:10" ht="12.75" customHeight="1" x14ac:dyDescent="0.3">
      <c r="A2234" s="397" t="s">
        <v>736</v>
      </c>
      <c r="B2234" s="423">
        <v>8</v>
      </c>
      <c r="C2234" s="397" t="s">
        <v>734</v>
      </c>
      <c r="D2234" s="397" t="s">
        <v>3833</v>
      </c>
      <c r="E2234" s="56" t="s">
        <v>1110</v>
      </c>
      <c r="F2234" s="56" t="s">
        <v>900</v>
      </c>
      <c r="G2234" s="56">
        <v>39</v>
      </c>
      <c r="H2234" s="56">
        <v>0</v>
      </c>
      <c r="I2234" s="56" t="s">
        <v>6476</v>
      </c>
      <c r="J2234" s="56" t="s">
        <v>38</v>
      </c>
    </row>
    <row r="2235" spans="1:10" ht="12.75" customHeight="1" x14ac:dyDescent="0.3">
      <c r="A2235" s="397" t="s">
        <v>736</v>
      </c>
      <c r="B2235" s="423">
        <v>9</v>
      </c>
      <c r="C2235" s="397" t="s">
        <v>734</v>
      </c>
      <c r="D2235" s="397" t="s">
        <v>3834</v>
      </c>
      <c r="E2235" s="56" t="s">
        <v>1112</v>
      </c>
      <c r="F2235" s="56" t="s">
        <v>900</v>
      </c>
      <c r="G2235" s="56">
        <v>9</v>
      </c>
      <c r="H2235" s="56">
        <v>0</v>
      </c>
      <c r="I2235" s="56" t="s">
        <v>810</v>
      </c>
      <c r="J2235" s="56" t="s">
        <v>39</v>
      </c>
    </row>
    <row r="2236" spans="1:10" ht="12.75" customHeight="1" x14ac:dyDescent="0.3">
      <c r="A2236" s="397" t="s">
        <v>736</v>
      </c>
      <c r="B2236" s="423">
        <v>10</v>
      </c>
      <c r="C2236" s="397" t="s">
        <v>734</v>
      </c>
      <c r="D2236" s="397" t="s">
        <v>3835</v>
      </c>
      <c r="E2236" s="56" t="s">
        <v>1103</v>
      </c>
      <c r="F2236" s="56" t="s">
        <v>900</v>
      </c>
      <c r="G2236" s="56">
        <v>44</v>
      </c>
      <c r="H2236" s="56">
        <v>0</v>
      </c>
      <c r="I2236" s="56" t="s">
        <v>6476</v>
      </c>
      <c r="J2236" s="56" t="s">
        <v>38</v>
      </c>
    </row>
    <row r="2237" spans="1:10" ht="12.75" customHeight="1" x14ac:dyDescent="0.3">
      <c r="A2237" s="397" t="s">
        <v>736</v>
      </c>
      <c r="B2237" s="423">
        <v>11</v>
      </c>
      <c r="C2237" s="397" t="s">
        <v>734</v>
      </c>
      <c r="D2237" s="397" t="s">
        <v>3836</v>
      </c>
      <c r="E2237" s="56" t="s">
        <v>1099</v>
      </c>
      <c r="F2237" s="56" t="s">
        <v>900</v>
      </c>
      <c r="G2237" s="56">
        <v>50</v>
      </c>
      <c r="H2237" s="56">
        <v>0</v>
      </c>
      <c r="I2237" s="56" t="s">
        <v>6476</v>
      </c>
      <c r="J2237" s="56" t="s">
        <v>38</v>
      </c>
    </row>
    <row r="2238" spans="1:10" ht="12.75" customHeight="1" x14ac:dyDescent="0.3">
      <c r="A2238" s="397" t="s">
        <v>736</v>
      </c>
      <c r="B2238" s="423">
        <v>12</v>
      </c>
      <c r="C2238" s="397" t="s">
        <v>734</v>
      </c>
      <c r="D2238" s="397" t="s">
        <v>3837</v>
      </c>
      <c r="E2238" s="56" t="s">
        <v>1111</v>
      </c>
      <c r="F2238" s="56" t="s">
        <v>900</v>
      </c>
      <c r="G2238" s="56">
        <v>35.5</v>
      </c>
      <c r="H2238" s="56">
        <v>0</v>
      </c>
      <c r="I2238" s="56" t="s">
        <v>6476</v>
      </c>
      <c r="J2238" s="56" t="s">
        <v>38</v>
      </c>
    </row>
    <row r="2239" spans="1:10" ht="12.75" customHeight="1" x14ac:dyDescent="0.3">
      <c r="A2239" s="397" t="s">
        <v>736</v>
      </c>
      <c r="B2239" s="423">
        <v>13</v>
      </c>
      <c r="C2239" s="397" t="s">
        <v>734</v>
      </c>
      <c r="D2239" s="397" t="s">
        <v>3838</v>
      </c>
      <c r="E2239" s="56" t="s">
        <v>1100</v>
      </c>
      <c r="F2239" s="56" t="s">
        <v>900</v>
      </c>
      <c r="G2239" s="56">
        <v>46</v>
      </c>
      <c r="H2239" s="56">
        <v>0</v>
      </c>
      <c r="I2239" s="56" t="s">
        <v>6476</v>
      </c>
      <c r="J2239" s="56" t="s">
        <v>38</v>
      </c>
    </row>
    <row r="2240" spans="1:10" ht="12.75" customHeight="1" x14ac:dyDescent="0.3">
      <c r="A2240" s="397" t="s">
        <v>736</v>
      </c>
      <c r="B2240" s="423">
        <v>14</v>
      </c>
      <c r="C2240" s="397" t="s">
        <v>734</v>
      </c>
      <c r="D2240" s="397" t="s">
        <v>3839</v>
      </c>
      <c r="E2240" s="56" t="s">
        <v>1104</v>
      </c>
      <c r="F2240" s="56" t="s">
        <v>900</v>
      </c>
      <c r="G2240" s="56">
        <v>46</v>
      </c>
      <c r="H2240" s="56">
        <v>0</v>
      </c>
      <c r="I2240" s="56" t="s">
        <v>6476</v>
      </c>
      <c r="J2240" s="56" t="s">
        <v>38</v>
      </c>
    </row>
    <row r="2241" spans="1:10" ht="12.75" customHeight="1" x14ac:dyDescent="0.3">
      <c r="A2241" s="397" t="s">
        <v>736</v>
      </c>
      <c r="B2241" s="423">
        <v>15</v>
      </c>
      <c r="C2241" s="397" t="s">
        <v>734</v>
      </c>
      <c r="D2241" s="397" t="s">
        <v>3840</v>
      </c>
      <c r="E2241" s="56" t="s">
        <v>1113</v>
      </c>
      <c r="F2241" s="56" t="s">
        <v>900</v>
      </c>
      <c r="G2241" s="56">
        <v>11.5</v>
      </c>
      <c r="H2241" s="56">
        <v>0</v>
      </c>
      <c r="I2241" s="56" t="s">
        <v>6476</v>
      </c>
      <c r="J2241" s="56" t="s">
        <v>38</v>
      </c>
    </row>
    <row r="2242" spans="1:10" ht="12.75" customHeight="1" x14ac:dyDescent="0.3">
      <c r="A2242" s="397" t="s">
        <v>736</v>
      </c>
      <c r="B2242" s="423">
        <v>16</v>
      </c>
      <c r="C2242" s="397" t="s">
        <v>734</v>
      </c>
      <c r="D2242" s="397" t="s">
        <v>3841</v>
      </c>
      <c r="E2242" s="56" t="s">
        <v>1105</v>
      </c>
      <c r="F2242" s="56" t="s">
        <v>900</v>
      </c>
      <c r="G2242" s="56">
        <v>46</v>
      </c>
      <c r="H2242" s="56">
        <v>0</v>
      </c>
      <c r="I2242" s="56" t="s">
        <v>6476</v>
      </c>
      <c r="J2242" s="56" t="s">
        <v>38</v>
      </c>
    </row>
    <row r="2243" spans="1:10" ht="12.75" customHeight="1" x14ac:dyDescent="0.3">
      <c r="A2243" s="397" t="s">
        <v>736</v>
      </c>
      <c r="B2243" s="423">
        <v>17</v>
      </c>
      <c r="C2243" s="397" t="s">
        <v>734</v>
      </c>
      <c r="D2243" s="397" t="s">
        <v>3842</v>
      </c>
      <c r="E2243" s="56" t="s">
        <v>1101</v>
      </c>
      <c r="F2243" s="56" t="s">
        <v>900</v>
      </c>
      <c r="G2243" s="56">
        <v>46</v>
      </c>
      <c r="H2243" s="56">
        <v>0</v>
      </c>
      <c r="I2243" s="56" t="s">
        <v>6476</v>
      </c>
      <c r="J2243" s="56" t="s">
        <v>38</v>
      </c>
    </row>
    <row r="2244" spans="1:10" ht="12.75" customHeight="1" x14ac:dyDescent="0.3">
      <c r="A2244" s="397" t="s">
        <v>736</v>
      </c>
      <c r="B2244" s="423">
        <v>18</v>
      </c>
      <c r="C2244" s="397" t="s">
        <v>734</v>
      </c>
      <c r="D2244" s="397" t="s">
        <v>3843</v>
      </c>
      <c r="E2244" s="56" t="s">
        <v>901</v>
      </c>
      <c r="F2244" s="56" t="s">
        <v>901</v>
      </c>
      <c r="G2244" s="56">
        <v>26.8</v>
      </c>
      <c r="H2244" s="56">
        <v>0</v>
      </c>
      <c r="I2244" s="56" t="s">
        <v>6476</v>
      </c>
      <c r="J2244" s="56" t="s">
        <v>38</v>
      </c>
    </row>
    <row r="2245" spans="1:10" ht="12.75" customHeight="1" x14ac:dyDescent="0.3">
      <c r="A2245" s="397" t="s">
        <v>150</v>
      </c>
      <c r="B2245" s="423">
        <v>1</v>
      </c>
      <c r="C2245" s="397" t="s">
        <v>151</v>
      </c>
      <c r="D2245" s="397" t="s">
        <v>3611</v>
      </c>
      <c r="E2245" s="56" t="s">
        <v>1842</v>
      </c>
      <c r="F2245" s="56" t="s">
        <v>900</v>
      </c>
      <c r="G2245" s="56">
        <v>29</v>
      </c>
      <c r="H2245" s="56">
        <v>11</v>
      </c>
      <c r="I2245" s="56" t="s">
        <v>6476</v>
      </c>
      <c r="J2245" s="56" t="s">
        <v>38</v>
      </c>
    </row>
    <row r="2246" spans="1:10" ht="12.75" customHeight="1" x14ac:dyDescent="0.3">
      <c r="A2246" s="397" t="s">
        <v>150</v>
      </c>
      <c r="B2246" s="423">
        <v>2</v>
      </c>
      <c r="C2246" s="397" t="s">
        <v>151</v>
      </c>
      <c r="D2246" s="397" t="s">
        <v>3612</v>
      </c>
      <c r="E2246" s="56" t="s">
        <v>7062</v>
      </c>
      <c r="F2246" s="56" t="s">
        <v>900</v>
      </c>
      <c r="G2246" s="56">
        <v>24</v>
      </c>
      <c r="H2246" s="56">
        <v>16</v>
      </c>
      <c r="I2246" s="56" t="s">
        <v>6476</v>
      </c>
      <c r="J2246" s="56" t="s">
        <v>38</v>
      </c>
    </row>
    <row r="2247" spans="1:10" ht="12.75" customHeight="1" x14ac:dyDescent="0.3">
      <c r="A2247" s="397" t="s">
        <v>150</v>
      </c>
      <c r="B2247" s="423">
        <v>3</v>
      </c>
      <c r="C2247" s="397" t="s">
        <v>151</v>
      </c>
      <c r="D2247" s="397" t="s">
        <v>3613</v>
      </c>
      <c r="E2247" s="56" t="s">
        <v>2389</v>
      </c>
      <c r="F2247" s="56" t="s">
        <v>900</v>
      </c>
      <c r="G2247" s="56">
        <v>46</v>
      </c>
      <c r="H2247" s="56">
        <v>0</v>
      </c>
      <c r="I2247" s="56" t="s">
        <v>6476</v>
      </c>
      <c r="J2247" s="56" t="s">
        <v>38</v>
      </c>
    </row>
    <row r="2248" spans="1:10" ht="12.75" customHeight="1" x14ac:dyDescent="0.3">
      <c r="A2248" s="397" t="s">
        <v>150</v>
      </c>
      <c r="B2248" s="423">
        <v>4</v>
      </c>
      <c r="C2248" s="397" t="s">
        <v>151</v>
      </c>
      <c r="D2248" s="397" t="s">
        <v>3614</v>
      </c>
      <c r="E2248" s="56" t="s">
        <v>1843</v>
      </c>
      <c r="F2248" s="56" t="s">
        <v>900</v>
      </c>
      <c r="G2248" s="56">
        <v>34</v>
      </c>
      <c r="H2248" s="56">
        <v>0</v>
      </c>
      <c r="I2248" s="56" t="s">
        <v>6476</v>
      </c>
      <c r="J2248" s="56" t="s">
        <v>38</v>
      </c>
    </row>
    <row r="2249" spans="1:10" ht="12.75" customHeight="1" x14ac:dyDescent="0.3">
      <c r="A2249" s="397" t="s">
        <v>150</v>
      </c>
      <c r="B2249" s="423">
        <v>5</v>
      </c>
      <c r="C2249" s="397" t="s">
        <v>151</v>
      </c>
      <c r="D2249" s="397" t="s">
        <v>3615</v>
      </c>
      <c r="E2249" s="56" t="s">
        <v>1844</v>
      </c>
      <c r="F2249" s="56" t="s">
        <v>900</v>
      </c>
      <c r="G2249" s="56">
        <v>20</v>
      </c>
      <c r="H2249" s="56">
        <v>0</v>
      </c>
      <c r="I2249" s="56" t="s">
        <v>6476</v>
      </c>
      <c r="J2249" s="56" t="s">
        <v>38</v>
      </c>
    </row>
    <row r="2250" spans="1:10" ht="12.75" customHeight="1" x14ac:dyDescent="0.3">
      <c r="A2250" s="397" t="s">
        <v>150</v>
      </c>
      <c r="B2250" s="423">
        <v>6</v>
      </c>
      <c r="C2250" s="397" t="s">
        <v>151</v>
      </c>
      <c r="D2250" s="397" t="s">
        <v>3616</v>
      </c>
      <c r="E2250" s="56" t="s">
        <v>1845</v>
      </c>
      <c r="F2250" s="56" t="s">
        <v>900</v>
      </c>
      <c r="G2250" s="56">
        <v>48</v>
      </c>
      <c r="H2250" s="56">
        <v>0</v>
      </c>
      <c r="I2250" s="56" t="s">
        <v>6476</v>
      </c>
      <c r="J2250" s="56" t="s">
        <v>38</v>
      </c>
    </row>
    <row r="2251" spans="1:10" ht="12.75" customHeight="1" x14ac:dyDescent="0.3">
      <c r="A2251" s="397" t="s">
        <v>150</v>
      </c>
      <c r="B2251" s="423">
        <v>7</v>
      </c>
      <c r="C2251" s="397" t="s">
        <v>151</v>
      </c>
      <c r="D2251" s="397" t="s">
        <v>3617</v>
      </c>
      <c r="E2251" s="56" t="s">
        <v>1846</v>
      </c>
      <c r="F2251" s="56" t="s">
        <v>900</v>
      </c>
      <c r="G2251" s="56">
        <v>46</v>
      </c>
      <c r="H2251" s="56">
        <v>0</v>
      </c>
      <c r="I2251" s="56" t="s">
        <v>6476</v>
      </c>
      <c r="J2251" s="56" t="s">
        <v>38</v>
      </c>
    </row>
    <row r="2252" spans="1:10" ht="12.75" customHeight="1" x14ac:dyDescent="0.3">
      <c r="A2252" s="397" t="s">
        <v>150</v>
      </c>
      <c r="B2252" s="423">
        <v>8</v>
      </c>
      <c r="C2252" s="397" t="s">
        <v>151</v>
      </c>
      <c r="D2252" s="397" t="s">
        <v>3618</v>
      </c>
      <c r="E2252" s="56" t="s">
        <v>1847</v>
      </c>
      <c r="F2252" s="56" t="s">
        <v>900</v>
      </c>
      <c r="G2252" s="56">
        <v>22</v>
      </c>
      <c r="H2252" s="56">
        <v>0</v>
      </c>
      <c r="I2252" s="56" t="s">
        <v>6476</v>
      </c>
      <c r="J2252" s="56" t="s">
        <v>38</v>
      </c>
    </row>
    <row r="2253" spans="1:10" ht="12.75" customHeight="1" x14ac:dyDescent="0.3">
      <c r="A2253" s="397" t="s">
        <v>211</v>
      </c>
      <c r="B2253" s="423">
        <v>1</v>
      </c>
      <c r="C2253" s="397" t="s">
        <v>18</v>
      </c>
      <c r="D2253" s="397" t="s">
        <v>5568</v>
      </c>
      <c r="E2253" s="56" t="s">
        <v>5569</v>
      </c>
      <c r="F2253" s="56" t="s">
        <v>900</v>
      </c>
      <c r="G2253" s="56">
        <v>36</v>
      </c>
      <c r="H2253" s="56">
        <v>0</v>
      </c>
      <c r="I2253" s="56" t="s">
        <v>811</v>
      </c>
      <c r="J2253" s="56" t="s">
        <v>38</v>
      </c>
    </row>
    <row r="2254" spans="1:10" ht="12.75" customHeight="1" x14ac:dyDescent="0.3">
      <c r="A2254" s="397" t="s">
        <v>211</v>
      </c>
      <c r="B2254" s="423">
        <v>2</v>
      </c>
      <c r="C2254" s="397" t="s">
        <v>18</v>
      </c>
      <c r="D2254" s="397" t="s">
        <v>5570</v>
      </c>
      <c r="E2254" s="56" t="s">
        <v>5571</v>
      </c>
      <c r="F2254" s="56" t="s">
        <v>900</v>
      </c>
      <c r="G2254" s="56">
        <v>29</v>
      </c>
      <c r="H2254" s="56">
        <v>0</v>
      </c>
      <c r="I2254" s="56" t="s">
        <v>811</v>
      </c>
      <c r="J2254" s="56" t="s">
        <v>38</v>
      </c>
    </row>
    <row r="2255" spans="1:10" ht="12.75" customHeight="1" x14ac:dyDescent="0.3">
      <c r="A2255" s="397" t="s">
        <v>211</v>
      </c>
      <c r="B2255" s="423">
        <v>3</v>
      </c>
      <c r="C2255" s="397" t="s">
        <v>18</v>
      </c>
      <c r="D2255" s="397" t="s">
        <v>5572</v>
      </c>
      <c r="E2255" s="56" t="s">
        <v>5573</v>
      </c>
      <c r="F2255" s="56" t="s">
        <v>900</v>
      </c>
      <c r="G2255" s="56">
        <v>54</v>
      </c>
      <c r="H2255" s="56">
        <v>0</v>
      </c>
      <c r="I2255" s="56" t="s">
        <v>811</v>
      </c>
      <c r="J2255" s="56" t="s">
        <v>38</v>
      </c>
    </row>
    <row r="2256" spans="1:10" ht="12.75" customHeight="1" x14ac:dyDescent="0.3">
      <c r="A2256" s="397" t="s">
        <v>211</v>
      </c>
      <c r="B2256" s="423">
        <v>4</v>
      </c>
      <c r="C2256" s="397" t="s">
        <v>18</v>
      </c>
      <c r="D2256" s="397" t="s">
        <v>5574</v>
      </c>
      <c r="E2256" s="56" t="s">
        <v>5575</v>
      </c>
      <c r="F2256" s="56" t="s">
        <v>900</v>
      </c>
      <c r="G2256" s="56">
        <v>48</v>
      </c>
      <c r="H2256" s="56">
        <v>0</v>
      </c>
      <c r="I2256" s="56" t="s">
        <v>811</v>
      </c>
      <c r="J2256" s="56" t="s">
        <v>38</v>
      </c>
    </row>
    <row r="2257" spans="1:10" ht="12.75" customHeight="1" x14ac:dyDescent="0.3">
      <c r="A2257" s="397" t="s">
        <v>211</v>
      </c>
      <c r="B2257" s="423">
        <v>5</v>
      </c>
      <c r="C2257" s="397" t="s">
        <v>18</v>
      </c>
      <c r="D2257" s="397" t="s">
        <v>5576</v>
      </c>
      <c r="E2257" s="56" t="s">
        <v>5577</v>
      </c>
      <c r="F2257" s="56" t="s">
        <v>900</v>
      </c>
      <c r="G2257" s="56">
        <v>42</v>
      </c>
      <c r="H2257" s="56">
        <v>0</v>
      </c>
      <c r="I2257" s="56" t="s">
        <v>811</v>
      </c>
      <c r="J2257" s="56" t="s">
        <v>38</v>
      </c>
    </row>
    <row r="2258" spans="1:10" ht="12.75" customHeight="1" x14ac:dyDescent="0.3">
      <c r="A2258" s="397" t="s">
        <v>211</v>
      </c>
      <c r="B2258" s="423">
        <v>6</v>
      </c>
      <c r="C2258" s="397" t="s">
        <v>18</v>
      </c>
      <c r="D2258" s="397" t="s">
        <v>5578</v>
      </c>
      <c r="E2258" s="56" t="s">
        <v>5579</v>
      </c>
      <c r="F2258" s="56" t="s">
        <v>900</v>
      </c>
      <c r="G2258" s="56">
        <v>42</v>
      </c>
      <c r="H2258" s="56">
        <v>0</v>
      </c>
      <c r="I2258" s="56" t="s">
        <v>811</v>
      </c>
      <c r="J2258" s="56" t="s">
        <v>38</v>
      </c>
    </row>
    <row r="2259" spans="1:10" ht="12.75" customHeight="1" x14ac:dyDescent="0.3">
      <c r="A2259" s="397" t="s">
        <v>211</v>
      </c>
      <c r="B2259" s="423">
        <v>7</v>
      </c>
      <c r="C2259" s="397" t="s">
        <v>18</v>
      </c>
      <c r="D2259" s="397" t="s">
        <v>5580</v>
      </c>
      <c r="E2259" s="56" t="s">
        <v>5581</v>
      </c>
      <c r="F2259" s="56" t="s">
        <v>900</v>
      </c>
      <c r="G2259" s="56">
        <v>54</v>
      </c>
      <c r="H2259" s="56">
        <v>0</v>
      </c>
      <c r="I2259" s="56" t="s">
        <v>811</v>
      </c>
      <c r="J2259" s="56" t="s">
        <v>38</v>
      </c>
    </row>
    <row r="2260" spans="1:10" ht="12.75" customHeight="1" x14ac:dyDescent="0.3">
      <c r="A2260" s="397" t="s">
        <v>211</v>
      </c>
      <c r="B2260" s="423">
        <v>8</v>
      </c>
      <c r="C2260" s="397" t="s">
        <v>18</v>
      </c>
      <c r="D2260" s="397" t="s">
        <v>5582</v>
      </c>
      <c r="E2260" s="56" t="s">
        <v>5583</v>
      </c>
      <c r="F2260" s="56" t="s">
        <v>900</v>
      </c>
      <c r="G2260" s="56">
        <v>54</v>
      </c>
      <c r="H2260" s="56">
        <v>0</v>
      </c>
      <c r="I2260" s="56" t="s">
        <v>811</v>
      </c>
      <c r="J2260" s="56" t="s">
        <v>38</v>
      </c>
    </row>
    <row r="2261" spans="1:10" ht="12.75" customHeight="1" x14ac:dyDescent="0.3">
      <c r="A2261" s="397" t="s">
        <v>211</v>
      </c>
      <c r="B2261" s="423">
        <v>9</v>
      </c>
      <c r="C2261" s="397" t="s">
        <v>18</v>
      </c>
      <c r="D2261" s="397" t="s">
        <v>5584</v>
      </c>
      <c r="E2261" s="56" t="s">
        <v>5585</v>
      </c>
      <c r="F2261" s="56" t="s">
        <v>900</v>
      </c>
      <c r="G2261" s="56">
        <v>29</v>
      </c>
      <c r="H2261" s="56">
        <v>0</v>
      </c>
      <c r="I2261" s="56" t="s">
        <v>811</v>
      </c>
      <c r="J2261" s="56" t="s">
        <v>38</v>
      </c>
    </row>
    <row r="2262" spans="1:10" ht="12.75" customHeight="1" x14ac:dyDescent="0.3">
      <c r="A2262" s="397" t="s">
        <v>211</v>
      </c>
      <c r="B2262" s="423">
        <v>10</v>
      </c>
      <c r="C2262" s="397" t="s">
        <v>18</v>
      </c>
      <c r="D2262" s="397" t="s">
        <v>5586</v>
      </c>
      <c r="E2262" s="56" t="s">
        <v>5588</v>
      </c>
      <c r="F2262" s="56" t="s">
        <v>900</v>
      </c>
      <c r="G2262" s="56">
        <v>54</v>
      </c>
      <c r="H2262" s="56">
        <v>0</v>
      </c>
      <c r="I2262" s="56" t="s">
        <v>811</v>
      </c>
      <c r="J2262" s="56" t="s">
        <v>38</v>
      </c>
    </row>
    <row r="2263" spans="1:10" ht="12.75" customHeight="1" x14ac:dyDescent="0.3">
      <c r="A2263" s="397" t="s">
        <v>211</v>
      </c>
      <c r="B2263" s="423">
        <v>11</v>
      </c>
      <c r="C2263" s="397" t="s">
        <v>18</v>
      </c>
      <c r="D2263" s="397" t="s">
        <v>5587</v>
      </c>
      <c r="E2263" s="56" t="s">
        <v>5590</v>
      </c>
      <c r="F2263" s="56" t="s">
        <v>900</v>
      </c>
      <c r="G2263" s="56">
        <v>20</v>
      </c>
      <c r="H2263" s="56">
        <v>0</v>
      </c>
      <c r="I2263" s="56" t="s">
        <v>811</v>
      </c>
      <c r="J2263" s="56" t="s">
        <v>38</v>
      </c>
    </row>
    <row r="2264" spans="1:10" ht="12.75" customHeight="1" x14ac:dyDescent="0.3">
      <c r="A2264" s="397" t="s">
        <v>211</v>
      </c>
      <c r="B2264" s="423">
        <v>12</v>
      </c>
      <c r="C2264" s="397" t="s">
        <v>18</v>
      </c>
      <c r="D2264" s="397" t="s">
        <v>5589</v>
      </c>
      <c r="E2264" s="56" t="s">
        <v>5591</v>
      </c>
      <c r="F2264" s="56" t="s">
        <v>900</v>
      </c>
      <c r="G2264" s="56">
        <v>54</v>
      </c>
      <c r="H2264" s="56">
        <v>0</v>
      </c>
      <c r="I2264" s="56" t="s">
        <v>811</v>
      </c>
      <c r="J2264" s="56" t="s">
        <v>38</v>
      </c>
    </row>
    <row r="2265" spans="1:10" ht="12.75" customHeight="1" x14ac:dyDescent="0.3">
      <c r="A2265" s="397" t="s">
        <v>6815</v>
      </c>
      <c r="B2265" s="423">
        <v>1</v>
      </c>
      <c r="C2265" s="397" t="s">
        <v>476</v>
      </c>
      <c r="D2265" s="397" t="s">
        <v>7539</v>
      </c>
      <c r="E2265" s="56" t="s">
        <v>985</v>
      </c>
      <c r="F2265" s="56" t="s">
        <v>900</v>
      </c>
      <c r="G2265" s="56">
        <v>37.5</v>
      </c>
      <c r="H2265" s="56">
        <v>0</v>
      </c>
      <c r="I2265" s="56" t="s">
        <v>6476</v>
      </c>
      <c r="J2265" s="56" t="s">
        <v>38</v>
      </c>
    </row>
    <row r="2266" spans="1:10" ht="12.75" customHeight="1" x14ac:dyDescent="0.3">
      <c r="A2266" s="397" t="s">
        <v>6815</v>
      </c>
      <c r="B2266" s="423">
        <v>2</v>
      </c>
      <c r="C2266" s="397" t="s">
        <v>476</v>
      </c>
      <c r="D2266" s="397" t="s">
        <v>7540</v>
      </c>
      <c r="E2266" s="56" t="s">
        <v>986</v>
      </c>
      <c r="F2266" s="56" t="s">
        <v>900</v>
      </c>
      <c r="G2266" s="56">
        <v>46</v>
      </c>
      <c r="H2266" s="56">
        <v>0</v>
      </c>
      <c r="I2266" s="56" t="s">
        <v>6476</v>
      </c>
      <c r="J2266" s="56" t="s">
        <v>38</v>
      </c>
    </row>
    <row r="2267" spans="1:10" ht="12.75" customHeight="1" x14ac:dyDescent="0.3">
      <c r="A2267" s="397" t="s">
        <v>6815</v>
      </c>
      <c r="B2267" s="423">
        <v>3</v>
      </c>
      <c r="C2267" s="397" t="s">
        <v>476</v>
      </c>
      <c r="D2267" s="397" t="s">
        <v>7541</v>
      </c>
      <c r="E2267" s="56" t="s">
        <v>987</v>
      </c>
      <c r="F2267" s="56" t="s">
        <v>900</v>
      </c>
      <c r="G2267" s="56">
        <v>34</v>
      </c>
      <c r="H2267" s="56">
        <v>0</v>
      </c>
      <c r="I2267" s="56" t="s">
        <v>6476</v>
      </c>
      <c r="J2267" s="56" t="s">
        <v>38</v>
      </c>
    </row>
    <row r="2268" spans="1:10" ht="12.75" customHeight="1" x14ac:dyDescent="0.3">
      <c r="A2268" s="397" t="s">
        <v>6815</v>
      </c>
      <c r="B2268" s="423">
        <v>4</v>
      </c>
      <c r="C2268" s="397" t="s">
        <v>476</v>
      </c>
      <c r="D2268" s="397" t="s">
        <v>7542</v>
      </c>
      <c r="E2268" s="56" t="s">
        <v>2105</v>
      </c>
      <c r="F2268" s="56" t="s">
        <v>900</v>
      </c>
      <c r="G2268" s="56">
        <v>16</v>
      </c>
      <c r="H2268" s="56">
        <v>0</v>
      </c>
      <c r="I2268" s="56" t="s">
        <v>2086</v>
      </c>
      <c r="J2268" s="56" t="s">
        <v>38</v>
      </c>
    </row>
    <row r="2269" spans="1:10" ht="12.75" customHeight="1" x14ac:dyDescent="0.3">
      <c r="A2269" s="397" t="s">
        <v>6815</v>
      </c>
      <c r="B2269" s="423">
        <v>5</v>
      </c>
      <c r="C2269" s="397" t="s">
        <v>476</v>
      </c>
      <c r="D2269" s="397" t="s">
        <v>7543</v>
      </c>
      <c r="E2269" s="56" t="s">
        <v>988</v>
      </c>
      <c r="F2269" s="56" t="s">
        <v>900</v>
      </c>
      <c r="G2269" s="56">
        <v>32.5</v>
      </c>
      <c r="H2269" s="56">
        <v>0</v>
      </c>
      <c r="I2269" s="56" t="s">
        <v>6476</v>
      </c>
      <c r="J2269" s="56" t="s">
        <v>38</v>
      </c>
    </row>
    <row r="2270" spans="1:10" ht="12.75" customHeight="1" x14ac:dyDescent="0.3">
      <c r="A2270" s="397" t="s">
        <v>6815</v>
      </c>
      <c r="B2270" s="423">
        <v>6</v>
      </c>
      <c r="C2270" s="397" t="s">
        <v>476</v>
      </c>
      <c r="D2270" s="397" t="s">
        <v>7544</v>
      </c>
      <c r="E2270" s="56" t="s">
        <v>989</v>
      </c>
      <c r="F2270" s="56" t="s">
        <v>900</v>
      </c>
      <c r="G2270" s="56">
        <v>34</v>
      </c>
      <c r="H2270" s="56">
        <v>0</v>
      </c>
      <c r="I2270" s="56" t="s">
        <v>6476</v>
      </c>
      <c r="J2270" s="56" t="s">
        <v>38</v>
      </c>
    </row>
    <row r="2271" spans="1:10" ht="12.75" customHeight="1" x14ac:dyDescent="0.3">
      <c r="A2271" s="397" t="s">
        <v>6815</v>
      </c>
      <c r="B2271" s="423">
        <v>7</v>
      </c>
      <c r="C2271" s="397" t="s">
        <v>476</v>
      </c>
      <c r="D2271" s="397" t="s">
        <v>7545</v>
      </c>
      <c r="E2271" s="56" t="s">
        <v>990</v>
      </c>
      <c r="F2271" s="56" t="s">
        <v>900</v>
      </c>
      <c r="G2271" s="56">
        <v>38</v>
      </c>
      <c r="H2271" s="56">
        <v>0</v>
      </c>
      <c r="I2271" s="56" t="s">
        <v>6476</v>
      </c>
      <c r="J2271" s="56" t="s">
        <v>38</v>
      </c>
    </row>
    <row r="2272" spans="1:10" ht="12.75" customHeight="1" x14ac:dyDescent="0.3">
      <c r="A2272" s="397" t="s">
        <v>6815</v>
      </c>
      <c r="B2272" s="423">
        <v>8</v>
      </c>
      <c r="C2272" s="397" t="s">
        <v>476</v>
      </c>
      <c r="D2272" s="397" t="s">
        <v>7546</v>
      </c>
      <c r="E2272" s="56" t="s">
        <v>991</v>
      </c>
      <c r="F2272" s="56" t="s">
        <v>900</v>
      </c>
      <c r="G2272" s="56">
        <v>17</v>
      </c>
      <c r="H2272" s="56">
        <v>0</v>
      </c>
      <c r="I2272" s="56" t="s">
        <v>6476</v>
      </c>
      <c r="J2272" s="56" t="s">
        <v>38</v>
      </c>
    </row>
    <row r="2273" spans="1:10" ht="12.75" customHeight="1" x14ac:dyDescent="0.3">
      <c r="A2273" s="397" t="s">
        <v>6815</v>
      </c>
      <c r="B2273" s="423">
        <v>9</v>
      </c>
      <c r="C2273" s="397" t="s">
        <v>476</v>
      </c>
      <c r="D2273" s="397" t="s">
        <v>7547</v>
      </c>
      <c r="E2273" s="56" t="s">
        <v>2106</v>
      </c>
      <c r="F2273" s="56" t="s">
        <v>900</v>
      </c>
      <c r="G2273" s="56">
        <v>34</v>
      </c>
      <c r="H2273" s="56">
        <v>0</v>
      </c>
      <c r="I2273" s="56" t="s">
        <v>2086</v>
      </c>
      <c r="J2273" s="56" t="s">
        <v>38</v>
      </c>
    </row>
    <row r="2274" spans="1:10" ht="12.75" customHeight="1" x14ac:dyDescent="0.3">
      <c r="A2274" s="397" t="s">
        <v>6815</v>
      </c>
      <c r="B2274" s="423">
        <v>10</v>
      </c>
      <c r="C2274" s="397" t="s">
        <v>476</v>
      </c>
      <c r="D2274" s="397" t="s">
        <v>7548</v>
      </c>
      <c r="E2274" s="56" t="s">
        <v>2107</v>
      </c>
      <c r="F2274" s="56" t="s">
        <v>900</v>
      </c>
      <c r="G2274" s="56">
        <v>27</v>
      </c>
      <c r="H2274" s="56">
        <v>0</v>
      </c>
      <c r="I2274" s="56" t="s">
        <v>2086</v>
      </c>
      <c r="J2274" s="56" t="s">
        <v>38</v>
      </c>
    </row>
    <row r="2275" spans="1:10" ht="12.75" customHeight="1" x14ac:dyDescent="0.3">
      <c r="A2275" s="397" t="s">
        <v>6815</v>
      </c>
      <c r="B2275" s="423">
        <v>11</v>
      </c>
      <c r="C2275" s="397" t="s">
        <v>476</v>
      </c>
      <c r="D2275" s="397" t="s">
        <v>7549</v>
      </c>
      <c r="E2275" s="56" t="s">
        <v>992</v>
      </c>
      <c r="F2275" s="56" t="s">
        <v>900</v>
      </c>
      <c r="G2275" s="56">
        <v>34</v>
      </c>
      <c r="H2275" s="56">
        <v>0</v>
      </c>
      <c r="I2275" s="56" t="s">
        <v>6476</v>
      </c>
      <c r="J2275" s="56" t="s">
        <v>38</v>
      </c>
    </row>
    <row r="2276" spans="1:10" ht="12.75" customHeight="1" x14ac:dyDescent="0.3">
      <c r="A2276" s="397" t="s">
        <v>6815</v>
      </c>
      <c r="B2276" s="423">
        <v>12</v>
      </c>
      <c r="C2276" s="397" t="s">
        <v>476</v>
      </c>
      <c r="D2276" s="397" t="s">
        <v>7550</v>
      </c>
      <c r="E2276" s="56" t="s">
        <v>2108</v>
      </c>
      <c r="F2276" s="56" t="s">
        <v>900</v>
      </c>
      <c r="G2276" s="56">
        <v>28</v>
      </c>
      <c r="H2276" s="56">
        <v>0</v>
      </c>
      <c r="I2276" s="56" t="s">
        <v>2086</v>
      </c>
      <c r="J2276" s="56" t="s">
        <v>38</v>
      </c>
    </row>
    <row r="2277" spans="1:10" ht="12.75" customHeight="1" x14ac:dyDescent="0.3">
      <c r="A2277" s="397" t="s">
        <v>6815</v>
      </c>
      <c r="B2277" s="423">
        <v>13</v>
      </c>
      <c r="C2277" s="397" t="s">
        <v>476</v>
      </c>
      <c r="D2277" s="397" t="s">
        <v>7551</v>
      </c>
      <c r="E2277" s="56" t="s">
        <v>2109</v>
      </c>
      <c r="F2277" s="56" t="s">
        <v>900</v>
      </c>
      <c r="G2277" s="56">
        <v>24</v>
      </c>
      <c r="H2277" s="56">
        <v>0</v>
      </c>
      <c r="I2277" s="56" t="s">
        <v>2086</v>
      </c>
      <c r="J2277" s="56" t="s">
        <v>38</v>
      </c>
    </row>
    <row r="2278" spans="1:10" ht="12.75" customHeight="1" x14ac:dyDescent="0.3">
      <c r="A2278" s="397" t="s">
        <v>6815</v>
      </c>
      <c r="B2278" s="423">
        <v>14</v>
      </c>
      <c r="C2278" s="397" t="s">
        <v>476</v>
      </c>
      <c r="D2278" s="397" t="s">
        <v>7552</v>
      </c>
      <c r="E2278" s="56" t="s">
        <v>2110</v>
      </c>
      <c r="F2278" s="56" t="s">
        <v>900</v>
      </c>
      <c r="G2278" s="56">
        <v>30</v>
      </c>
      <c r="H2278" s="56">
        <v>0</v>
      </c>
      <c r="I2278" s="56" t="s">
        <v>2086</v>
      </c>
      <c r="J2278" s="56" t="s">
        <v>38</v>
      </c>
    </row>
    <row r="2279" spans="1:10" ht="12.75" customHeight="1" x14ac:dyDescent="0.3">
      <c r="A2279" s="397" t="s">
        <v>6815</v>
      </c>
      <c r="B2279" s="423">
        <v>15</v>
      </c>
      <c r="C2279" s="397" t="s">
        <v>476</v>
      </c>
      <c r="D2279" s="397" t="s">
        <v>7553</v>
      </c>
      <c r="E2279" s="56" t="s">
        <v>2111</v>
      </c>
      <c r="F2279" s="56" t="s">
        <v>900</v>
      </c>
      <c r="G2279" s="56">
        <v>27</v>
      </c>
      <c r="H2279" s="56">
        <v>0</v>
      </c>
      <c r="I2279" s="56" t="s">
        <v>810</v>
      </c>
      <c r="J2279" s="56" t="s">
        <v>38</v>
      </c>
    </row>
    <row r="2280" spans="1:10" ht="12.75" customHeight="1" x14ac:dyDescent="0.3">
      <c r="A2280" s="397" t="s">
        <v>6815</v>
      </c>
      <c r="B2280" s="423">
        <v>16</v>
      </c>
      <c r="C2280" s="397" t="s">
        <v>476</v>
      </c>
      <c r="D2280" s="397" t="s">
        <v>7554</v>
      </c>
      <c r="E2280" s="56" t="s">
        <v>2112</v>
      </c>
      <c r="F2280" s="56" t="s">
        <v>900</v>
      </c>
      <c r="G2280" s="56">
        <v>26</v>
      </c>
      <c r="H2280" s="56">
        <v>0</v>
      </c>
      <c r="I2280" s="56" t="s">
        <v>2086</v>
      </c>
      <c r="J2280" s="56" t="s">
        <v>38</v>
      </c>
    </row>
    <row r="2281" spans="1:10" ht="12.75" customHeight="1" x14ac:dyDescent="0.3">
      <c r="A2281" s="397" t="s">
        <v>6815</v>
      </c>
      <c r="B2281" s="423">
        <v>17</v>
      </c>
      <c r="C2281" s="397" t="s">
        <v>476</v>
      </c>
      <c r="D2281" s="397" t="s">
        <v>7555</v>
      </c>
      <c r="E2281" s="56" t="s">
        <v>993</v>
      </c>
      <c r="F2281" s="56" t="s">
        <v>900</v>
      </c>
      <c r="G2281" s="56">
        <v>34</v>
      </c>
      <c r="H2281" s="56">
        <v>0</v>
      </c>
      <c r="I2281" s="56" t="s">
        <v>6476</v>
      </c>
      <c r="J2281" s="56" t="s">
        <v>38</v>
      </c>
    </row>
    <row r="2282" spans="1:10" ht="12.75" customHeight="1" x14ac:dyDescent="0.3">
      <c r="A2282" s="397" t="s">
        <v>6815</v>
      </c>
      <c r="B2282" s="423">
        <v>18</v>
      </c>
      <c r="C2282" s="397" t="s">
        <v>476</v>
      </c>
      <c r="D2282" s="397" t="s">
        <v>7556</v>
      </c>
      <c r="E2282" s="56" t="s">
        <v>994</v>
      </c>
      <c r="F2282" s="56" t="s">
        <v>900</v>
      </c>
      <c r="G2282" s="56">
        <v>43</v>
      </c>
      <c r="H2282" s="56">
        <v>0</v>
      </c>
      <c r="I2282" s="56" t="s">
        <v>6476</v>
      </c>
      <c r="J2282" s="56" t="s">
        <v>38</v>
      </c>
    </row>
    <row r="2283" spans="1:10" ht="12.75" customHeight="1" x14ac:dyDescent="0.3">
      <c r="A2283" s="397" t="s">
        <v>6815</v>
      </c>
      <c r="B2283" s="423">
        <v>19</v>
      </c>
      <c r="C2283" s="397" t="s">
        <v>476</v>
      </c>
      <c r="D2283" s="397" t="s">
        <v>7557</v>
      </c>
      <c r="E2283" s="56" t="s">
        <v>2113</v>
      </c>
      <c r="F2283" s="56" t="s">
        <v>900</v>
      </c>
      <c r="G2283" s="56">
        <v>17</v>
      </c>
      <c r="H2283" s="56">
        <v>0</v>
      </c>
      <c r="I2283" s="56" t="s">
        <v>2086</v>
      </c>
      <c r="J2283" s="56" t="s">
        <v>38</v>
      </c>
    </row>
    <row r="2284" spans="1:10" ht="12.75" customHeight="1" x14ac:dyDescent="0.3">
      <c r="A2284" s="397" t="s">
        <v>6815</v>
      </c>
      <c r="B2284" s="423">
        <v>20</v>
      </c>
      <c r="C2284" s="397" t="s">
        <v>476</v>
      </c>
      <c r="D2284" s="397" t="s">
        <v>7558</v>
      </c>
      <c r="E2284" s="56" t="s">
        <v>2114</v>
      </c>
      <c r="F2284" s="56" t="s">
        <v>900</v>
      </c>
      <c r="G2284" s="56">
        <v>29</v>
      </c>
      <c r="H2284" s="56">
        <v>0</v>
      </c>
      <c r="I2284" s="56" t="s">
        <v>2086</v>
      </c>
      <c r="J2284" s="56" t="s">
        <v>38</v>
      </c>
    </row>
    <row r="2285" spans="1:10" ht="12.75" customHeight="1" x14ac:dyDescent="0.3">
      <c r="A2285" s="397" t="s">
        <v>6815</v>
      </c>
      <c r="B2285" s="423">
        <v>21</v>
      </c>
      <c r="C2285" s="397" t="s">
        <v>476</v>
      </c>
      <c r="D2285" s="397" t="s">
        <v>7559</v>
      </c>
      <c r="E2285" s="56" t="s">
        <v>2115</v>
      </c>
      <c r="F2285" s="56" t="s">
        <v>900</v>
      </c>
      <c r="G2285" s="56">
        <v>21</v>
      </c>
      <c r="H2285" s="56">
        <v>0</v>
      </c>
      <c r="I2285" s="56" t="s">
        <v>2086</v>
      </c>
      <c r="J2285" s="56" t="s">
        <v>38</v>
      </c>
    </row>
    <row r="2286" spans="1:10" ht="12.75" customHeight="1" x14ac:dyDescent="0.3">
      <c r="A2286" s="397" t="s">
        <v>6815</v>
      </c>
      <c r="B2286" s="423">
        <v>22</v>
      </c>
      <c r="C2286" s="397" t="s">
        <v>476</v>
      </c>
      <c r="D2286" s="397" t="s">
        <v>7560</v>
      </c>
      <c r="E2286" s="56" t="s">
        <v>995</v>
      </c>
      <c r="F2286" s="56" t="s">
        <v>900</v>
      </c>
      <c r="G2286" s="56">
        <v>34</v>
      </c>
      <c r="H2286" s="56">
        <v>0</v>
      </c>
      <c r="I2286" s="56" t="s">
        <v>6476</v>
      </c>
      <c r="J2286" s="56" t="s">
        <v>38</v>
      </c>
    </row>
    <row r="2287" spans="1:10" ht="12.75" customHeight="1" x14ac:dyDescent="0.3">
      <c r="A2287" s="397" t="s">
        <v>6815</v>
      </c>
      <c r="B2287" s="423">
        <v>23</v>
      </c>
      <c r="C2287" s="397" t="s">
        <v>476</v>
      </c>
      <c r="D2287" s="397" t="s">
        <v>7561</v>
      </c>
      <c r="E2287" s="56" t="s">
        <v>996</v>
      </c>
      <c r="F2287" s="56" t="s">
        <v>900</v>
      </c>
      <c r="G2287" s="56">
        <v>15</v>
      </c>
      <c r="H2287" s="56">
        <v>0</v>
      </c>
      <c r="I2287" s="56" t="s">
        <v>6476</v>
      </c>
      <c r="J2287" s="56" t="s">
        <v>38</v>
      </c>
    </row>
    <row r="2288" spans="1:10" ht="12.75" customHeight="1" x14ac:dyDescent="0.3">
      <c r="A2288" s="397" t="s">
        <v>6815</v>
      </c>
      <c r="B2288" s="423">
        <v>24</v>
      </c>
      <c r="C2288" s="397" t="s">
        <v>476</v>
      </c>
      <c r="D2288" s="397" t="s">
        <v>7562</v>
      </c>
      <c r="E2288" s="56" t="s">
        <v>997</v>
      </c>
      <c r="F2288" s="56" t="s">
        <v>900</v>
      </c>
      <c r="G2288" s="56">
        <v>26.5</v>
      </c>
      <c r="H2288" s="56">
        <v>0</v>
      </c>
      <c r="I2288" s="56" t="s">
        <v>6476</v>
      </c>
      <c r="J2288" s="56" t="s">
        <v>38</v>
      </c>
    </row>
    <row r="2289" spans="1:10" ht="12.75" customHeight="1" x14ac:dyDescent="0.3">
      <c r="A2289" s="397" t="s">
        <v>6815</v>
      </c>
      <c r="B2289" s="423">
        <v>25</v>
      </c>
      <c r="C2289" s="397" t="s">
        <v>476</v>
      </c>
      <c r="D2289" s="397" t="s">
        <v>7563</v>
      </c>
      <c r="E2289" s="56" t="s">
        <v>2116</v>
      </c>
      <c r="F2289" s="56" t="s">
        <v>900</v>
      </c>
      <c r="G2289" s="56">
        <v>18</v>
      </c>
      <c r="H2289" s="56">
        <v>0</v>
      </c>
      <c r="I2289" s="56" t="s">
        <v>2086</v>
      </c>
      <c r="J2289" s="56" t="s">
        <v>38</v>
      </c>
    </row>
    <row r="2290" spans="1:10" ht="12.75" customHeight="1" x14ac:dyDescent="0.3">
      <c r="A2290" s="397" t="s">
        <v>6815</v>
      </c>
      <c r="B2290" s="423">
        <v>26</v>
      </c>
      <c r="C2290" s="397" t="s">
        <v>476</v>
      </c>
      <c r="D2290" s="397" t="s">
        <v>7564</v>
      </c>
      <c r="E2290" s="56" t="s">
        <v>2117</v>
      </c>
      <c r="F2290" s="56" t="s">
        <v>900</v>
      </c>
      <c r="G2290" s="56">
        <v>30.5</v>
      </c>
      <c r="H2290" s="56">
        <v>0</v>
      </c>
      <c r="I2290" s="56" t="s">
        <v>810</v>
      </c>
      <c r="J2290" s="56" t="s">
        <v>38</v>
      </c>
    </row>
    <row r="2291" spans="1:10" ht="12.75" customHeight="1" x14ac:dyDescent="0.3">
      <c r="A2291" s="397" t="s">
        <v>6815</v>
      </c>
      <c r="B2291" s="423">
        <v>27</v>
      </c>
      <c r="C2291" s="397" t="s">
        <v>476</v>
      </c>
      <c r="D2291" s="397" t="s">
        <v>7565</v>
      </c>
      <c r="E2291" s="56" t="s">
        <v>2118</v>
      </c>
      <c r="F2291" s="56" t="s">
        <v>900</v>
      </c>
      <c r="G2291" s="56">
        <v>37</v>
      </c>
      <c r="H2291" s="56">
        <v>0</v>
      </c>
      <c r="I2291" s="56" t="s">
        <v>2086</v>
      </c>
      <c r="J2291" s="56" t="s">
        <v>38</v>
      </c>
    </row>
    <row r="2292" spans="1:10" ht="12.75" customHeight="1" x14ac:dyDescent="0.3">
      <c r="A2292" s="397" t="s">
        <v>6815</v>
      </c>
      <c r="B2292" s="423">
        <v>28</v>
      </c>
      <c r="C2292" s="397" t="s">
        <v>476</v>
      </c>
      <c r="D2292" s="397" t="s">
        <v>7566</v>
      </c>
      <c r="E2292" s="56" t="s">
        <v>998</v>
      </c>
      <c r="F2292" s="56" t="s">
        <v>900</v>
      </c>
      <c r="G2292" s="56">
        <v>14</v>
      </c>
      <c r="H2292" s="56">
        <v>0</v>
      </c>
      <c r="I2292" s="56" t="s">
        <v>2086</v>
      </c>
      <c r="J2292" s="56" t="s">
        <v>38</v>
      </c>
    </row>
    <row r="2293" spans="1:10" ht="12.75" customHeight="1" x14ac:dyDescent="0.3">
      <c r="A2293" s="397" t="s">
        <v>6815</v>
      </c>
      <c r="B2293" s="423">
        <v>29</v>
      </c>
      <c r="C2293" s="397" t="s">
        <v>476</v>
      </c>
      <c r="D2293" s="397" t="s">
        <v>7567</v>
      </c>
      <c r="E2293" s="56" t="s">
        <v>999</v>
      </c>
      <c r="F2293" s="56" t="s">
        <v>900</v>
      </c>
      <c r="G2293" s="56">
        <v>30</v>
      </c>
      <c r="H2293" s="56">
        <v>0</v>
      </c>
      <c r="I2293" s="56" t="s">
        <v>810</v>
      </c>
      <c r="J2293" s="56" t="s">
        <v>38</v>
      </c>
    </row>
    <row r="2294" spans="1:10" ht="12.75" customHeight="1" x14ac:dyDescent="0.3">
      <c r="A2294" s="397" t="s">
        <v>176</v>
      </c>
      <c r="B2294" s="423">
        <v>1</v>
      </c>
      <c r="C2294" s="397" t="s">
        <v>24</v>
      </c>
      <c r="D2294" s="397" t="s">
        <v>4255</v>
      </c>
      <c r="E2294" s="56" t="s">
        <v>4256</v>
      </c>
      <c r="F2294" s="56" t="s">
        <v>900</v>
      </c>
      <c r="G2294" s="56">
        <v>37</v>
      </c>
      <c r="H2294" s="56">
        <v>0</v>
      </c>
      <c r="I2294" s="56" t="s">
        <v>6476</v>
      </c>
      <c r="J2294" s="56" t="s">
        <v>38</v>
      </c>
    </row>
    <row r="2295" spans="1:10" ht="12.75" customHeight="1" x14ac:dyDescent="0.3">
      <c r="A2295" s="397" t="s">
        <v>176</v>
      </c>
      <c r="B2295" s="423">
        <v>2</v>
      </c>
      <c r="C2295" s="397" t="s">
        <v>24</v>
      </c>
      <c r="D2295" s="397" t="s">
        <v>4257</v>
      </c>
      <c r="E2295" s="56" t="s">
        <v>4258</v>
      </c>
      <c r="F2295" s="56" t="s">
        <v>900</v>
      </c>
      <c r="G2295" s="56">
        <v>25</v>
      </c>
      <c r="H2295" s="56">
        <v>0</v>
      </c>
      <c r="I2295" s="56" t="s">
        <v>6476</v>
      </c>
      <c r="J2295" s="56" t="s">
        <v>38</v>
      </c>
    </row>
    <row r="2296" spans="1:10" ht="12.75" customHeight="1" x14ac:dyDescent="0.3">
      <c r="A2296" s="397" t="s">
        <v>176</v>
      </c>
      <c r="B2296" s="423">
        <v>3</v>
      </c>
      <c r="C2296" s="397" t="s">
        <v>24</v>
      </c>
      <c r="D2296" s="397" t="s">
        <v>4259</v>
      </c>
      <c r="E2296" s="56" t="s">
        <v>4260</v>
      </c>
      <c r="F2296" s="56" t="s">
        <v>900</v>
      </c>
      <c r="G2296" s="56">
        <v>32</v>
      </c>
      <c r="H2296" s="56">
        <v>0</v>
      </c>
      <c r="I2296" s="56" t="s">
        <v>6476</v>
      </c>
      <c r="J2296" s="56" t="s">
        <v>38</v>
      </c>
    </row>
    <row r="2297" spans="1:10" ht="12.75" customHeight="1" x14ac:dyDescent="0.3">
      <c r="A2297" s="397" t="s">
        <v>176</v>
      </c>
      <c r="B2297" s="423">
        <v>4</v>
      </c>
      <c r="C2297" s="397" t="s">
        <v>24</v>
      </c>
      <c r="D2297" s="397" t="s">
        <v>4261</v>
      </c>
      <c r="E2297" s="56" t="s">
        <v>4263</v>
      </c>
      <c r="F2297" s="56" t="s">
        <v>900</v>
      </c>
      <c r="G2297" s="56">
        <v>26</v>
      </c>
      <c r="H2297" s="56">
        <v>0</v>
      </c>
      <c r="I2297" s="56" t="s">
        <v>6476</v>
      </c>
      <c r="J2297" s="56" t="s">
        <v>38</v>
      </c>
    </row>
    <row r="2298" spans="1:10" ht="12.75" customHeight="1" x14ac:dyDescent="0.3">
      <c r="A2298" s="397" t="s">
        <v>176</v>
      </c>
      <c r="B2298" s="423">
        <v>5</v>
      </c>
      <c r="C2298" s="397" t="s">
        <v>24</v>
      </c>
      <c r="D2298" s="397" t="s">
        <v>4262</v>
      </c>
      <c r="E2298" s="56" t="s">
        <v>7063</v>
      </c>
      <c r="F2298" s="56" t="s">
        <v>901</v>
      </c>
      <c r="G2298" s="56">
        <v>13</v>
      </c>
      <c r="H2298" s="56">
        <v>0</v>
      </c>
      <c r="I2298" s="56" t="s">
        <v>6476</v>
      </c>
      <c r="J2298" s="56" t="s">
        <v>38</v>
      </c>
    </row>
    <row r="2299" spans="1:10" ht="12.75" customHeight="1" x14ac:dyDescent="0.3">
      <c r="A2299" s="397" t="s">
        <v>176</v>
      </c>
      <c r="B2299" s="423">
        <v>6</v>
      </c>
      <c r="C2299" s="397" t="s">
        <v>24</v>
      </c>
      <c r="D2299" s="397" t="s">
        <v>4264</v>
      </c>
      <c r="E2299" s="56" t="s">
        <v>4265</v>
      </c>
      <c r="F2299" s="56" t="s">
        <v>901</v>
      </c>
      <c r="G2299" s="56">
        <v>13</v>
      </c>
      <c r="H2299" s="56">
        <v>0</v>
      </c>
      <c r="I2299" s="56" t="s">
        <v>6476</v>
      </c>
      <c r="J2299" s="56" t="s">
        <v>38</v>
      </c>
    </row>
    <row r="2300" spans="1:10" ht="12.75" customHeight="1" x14ac:dyDescent="0.3">
      <c r="A2300" s="397" t="s">
        <v>220</v>
      </c>
      <c r="B2300" s="423">
        <v>1</v>
      </c>
      <c r="C2300" s="397" t="s">
        <v>716</v>
      </c>
      <c r="D2300" s="397" t="s">
        <v>6142</v>
      </c>
      <c r="E2300" s="56" t="s">
        <v>7064</v>
      </c>
      <c r="F2300" s="56" t="s">
        <v>900</v>
      </c>
      <c r="G2300" s="56">
        <v>43.8</v>
      </c>
      <c r="H2300" s="56">
        <v>0</v>
      </c>
      <c r="I2300" s="56" t="s">
        <v>6476</v>
      </c>
      <c r="J2300" s="56" t="s">
        <v>38</v>
      </c>
    </row>
    <row r="2301" spans="1:10" ht="12.75" customHeight="1" x14ac:dyDescent="0.3">
      <c r="A2301" s="397" t="s">
        <v>220</v>
      </c>
      <c r="B2301" s="423">
        <v>2</v>
      </c>
      <c r="C2301" s="397" t="s">
        <v>716</v>
      </c>
      <c r="D2301" s="397" t="s">
        <v>6143</v>
      </c>
      <c r="E2301" s="56" t="s">
        <v>3155</v>
      </c>
      <c r="F2301" s="56" t="s">
        <v>900</v>
      </c>
      <c r="G2301" s="56">
        <v>42</v>
      </c>
      <c r="H2301" s="56">
        <v>0</v>
      </c>
      <c r="I2301" s="56" t="s">
        <v>6476</v>
      </c>
      <c r="J2301" s="56" t="s">
        <v>38</v>
      </c>
    </row>
    <row r="2302" spans="1:10" ht="12.75" customHeight="1" x14ac:dyDescent="0.3">
      <c r="A2302" s="397" t="s">
        <v>220</v>
      </c>
      <c r="B2302" s="423">
        <v>3</v>
      </c>
      <c r="C2302" s="397" t="s">
        <v>716</v>
      </c>
      <c r="D2302" s="397" t="s">
        <v>6144</v>
      </c>
      <c r="E2302" s="56" t="s">
        <v>3156</v>
      </c>
      <c r="F2302" s="56" t="s">
        <v>900</v>
      </c>
      <c r="G2302" s="56">
        <v>42</v>
      </c>
      <c r="H2302" s="56">
        <v>0</v>
      </c>
      <c r="I2302" s="56" t="s">
        <v>6476</v>
      </c>
      <c r="J2302" s="56" t="s">
        <v>38</v>
      </c>
    </row>
    <row r="2303" spans="1:10" ht="12.75" customHeight="1" x14ac:dyDescent="0.3">
      <c r="A2303" s="397" t="s">
        <v>220</v>
      </c>
      <c r="B2303" s="423">
        <v>4</v>
      </c>
      <c r="C2303" s="397" t="s">
        <v>716</v>
      </c>
      <c r="D2303" s="397" t="s">
        <v>6145</v>
      </c>
      <c r="E2303" s="56" t="s">
        <v>7065</v>
      </c>
      <c r="F2303" s="56" t="s">
        <v>901</v>
      </c>
      <c r="G2303" s="56">
        <v>11</v>
      </c>
      <c r="H2303" s="56">
        <v>0</v>
      </c>
      <c r="I2303" s="56" t="s">
        <v>6476</v>
      </c>
      <c r="J2303" s="56" t="s">
        <v>38</v>
      </c>
    </row>
    <row r="2304" spans="1:10" ht="12.75" customHeight="1" x14ac:dyDescent="0.3">
      <c r="A2304" s="397" t="s">
        <v>683</v>
      </c>
      <c r="B2304" s="423">
        <v>1</v>
      </c>
      <c r="C2304" s="397" t="s">
        <v>684</v>
      </c>
      <c r="D2304" s="397" t="s">
        <v>3781</v>
      </c>
      <c r="E2304" s="56" t="s">
        <v>7066</v>
      </c>
      <c r="F2304" s="56" t="s">
        <v>900</v>
      </c>
      <c r="G2304" s="56">
        <v>52</v>
      </c>
      <c r="H2304" s="56">
        <v>0</v>
      </c>
      <c r="I2304" s="56" t="s">
        <v>6476</v>
      </c>
      <c r="J2304" s="56" t="s">
        <v>38</v>
      </c>
    </row>
    <row r="2305" spans="1:10" ht="12.75" customHeight="1" x14ac:dyDescent="0.3">
      <c r="A2305" s="397" t="s">
        <v>683</v>
      </c>
      <c r="B2305" s="423">
        <v>2</v>
      </c>
      <c r="C2305" s="397" t="s">
        <v>684</v>
      </c>
      <c r="D2305" s="397" t="s">
        <v>3782</v>
      </c>
      <c r="E2305" s="56" t="s">
        <v>7067</v>
      </c>
      <c r="F2305" s="56" t="s">
        <v>900</v>
      </c>
      <c r="G2305" s="56">
        <v>49</v>
      </c>
      <c r="H2305" s="56">
        <v>0</v>
      </c>
      <c r="I2305" s="56" t="s">
        <v>6476</v>
      </c>
      <c r="J2305" s="56" t="s">
        <v>38</v>
      </c>
    </row>
    <row r="2306" spans="1:10" ht="12.75" customHeight="1" x14ac:dyDescent="0.3">
      <c r="A2306" s="397" t="s">
        <v>683</v>
      </c>
      <c r="B2306" s="423">
        <v>3</v>
      </c>
      <c r="C2306" s="397" t="s">
        <v>684</v>
      </c>
      <c r="D2306" s="397" t="s">
        <v>3783</v>
      </c>
      <c r="E2306" s="56" t="s">
        <v>7068</v>
      </c>
      <c r="F2306" s="56" t="s">
        <v>900</v>
      </c>
      <c r="G2306" s="56">
        <v>49</v>
      </c>
      <c r="H2306" s="56">
        <v>0</v>
      </c>
      <c r="I2306" s="56" t="s">
        <v>6476</v>
      </c>
      <c r="J2306" s="56" t="s">
        <v>38</v>
      </c>
    </row>
    <row r="2307" spans="1:10" ht="12.75" customHeight="1" x14ac:dyDescent="0.3">
      <c r="A2307" s="397" t="s">
        <v>683</v>
      </c>
      <c r="B2307" s="423">
        <v>4</v>
      </c>
      <c r="C2307" s="397" t="s">
        <v>684</v>
      </c>
      <c r="D2307" s="397" t="s">
        <v>3784</v>
      </c>
      <c r="E2307" s="56" t="s">
        <v>1849</v>
      </c>
      <c r="F2307" s="56" t="s">
        <v>900</v>
      </c>
      <c r="G2307" s="56">
        <v>49</v>
      </c>
      <c r="H2307" s="56">
        <v>0</v>
      </c>
      <c r="I2307" s="56" t="s">
        <v>6476</v>
      </c>
      <c r="J2307" s="56" t="s">
        <v>38</v>
      </c>
    </row>
    <row r="2308" spans="1:10" ht="12.75" customHeight="1" x14ac:dyDescent="0.3">
      <c r="A2308" s="397" t="s">
        <v>683</v>
      </c>
      <c r="B2308" s="423">
        <v>5</v>
      </c>
      <c r="C2308" s="397" t="s">
        <v>684</v>
      </c>
      <c r="D2308" s="397" t="s">
        <v>3785</v>
      </c>
      <c r="E2308" s="56" t="s">
        <v>7069</v>
      </c>
      <c r="F2308" s="56" t="s">
        <v>900</v>
      </c>
      <c r="G2308" s="56">
        <v>78</v>
      </c>
      <c r="H2308" s="56">
        <v>0</v>
      </c>
      <c r="I2308" s="56" t="s">
        <v>6476</v>
      </c>
      <c r="J2308" s="56" t="s">
        <v>38</v>
      </c>
    </row>
    <row r="2309" spans="1:10" ht="12.75" customHeight="1" x14ac:dyDescent="0.3">
      <c r="A2309" s="397" t="s">
        <v>683</v>
      </c>
      <c r="B2309" s="423">
        <v>6</v>
      </c>
      <c r="C2309" s="397" t="s">
        <v>684</v>
      </c>
      <c r="D2309" s="397" t="s">
        <v>3786</v>
      </c>
      <c r="E2309" s="56" t="s">
        <v>7070</v>
      </c>
      <c r="F2309" s="56" t="s">
        <v>900</v>
      </c>
      <c r="G2309" s="56">
        <v>44</v>
      </c>
      <c r="H2309" s="56">
        <v>0</v>
      </c>
      <c r="I2309" s="56" t="s">
        <v>6476</v>
      </c>
      <c r="J2309" s="56" t="s">
        <v>38</v>
      </c>
    </row>
    <row r="2310" spans="1:10" ht="12.75" customHeight="1" x14ac:dyDescent="0.3">
      <c r="A2310" s="397" t="s">
        <v>683</v>
      </c>
      <c r="B2310" s="423">
        <v>7</v>
      </c>
      <c r="C2310" s="397" t="s">
        <v>684</v>
      </c>
      <c r="D2310" s="397" t="s">
        <v>3787</v>
      </c>
      <c r="E2310" s="56" t="s">
        <v>3788</v>
      </c>
      <c r="F2310" s="56" t="s">
        <v>900</v>
      </c>
      <c r="G2310" s="56">
        <v>41</v>
      </c>
      <c r="H2310" s="56">
        <v>0</v>
      </c>
      <c r="I2310" s="56" t="s">
        <v>6476</v>
      </c>
      <c r="J2310" s="56" t="s">
        <v>38</v>
      </c>
    </row>
    <row r="2311" spans="1:10" ht="12.75" customHeight="1" x14ac:dyDescent="0.3">
      <c r="A2311" s="397" t="s">
        <v>683</v>
      </c>
      <c r="B2311" s="423">
        <v>8</v>
      </c>
      <c r="C2311" s="397" t="s">
        <v>684</v>
      </c>
      <c r="D2311" s="397" t="s">
        <v>3789</v>
      </c>
      <c r="E2311" s="56" t="s">
        <v>3790</v>
      </c>
      <c r="F2311" s="56" t="s">
        <v>900</v>
      </c>
      <c r="G2311" s="56">
        <v>41</v>
      </c>
      <c r="H2311" s="56">
        <v>0</v>
      </c>
      <c r="I2311" s="56" t="s">
        <v>6476</v>
      </c>
      <c r="J2311" s="56" t="s">
        <v>38</v>
      </c>
    </row>
    <row r="2312" spans="1:10" ht="12.75" customHeight="1" x14ac:dyDescent="0.3">
      <c r="A2312" s="397" t="s">
        <v>683</v>
      </c>
      <c r="B2312" s="423">
        <v>9</v>
      </c>
      <c r="C2312" s="397" t="s">
        <v>684</v>
      </c>
      <c r="D2312" s="397" t="s">
        <v>3791</v>
      </c>
      <c r="E2312" s="56" t="s">
        <v>1979</v>
      </c>
      <c r="F2312" s="56" t="s">
        <v>900</v>
      </c>
      <c r="G2312" s="56">
        <v>29</v>
      </c>
      <c r="H2312" s="56">
        <v>0</v>
      </c>
      <c r="I2312" s="56" t="s">
        <v>810</v>
      </c>
      <c r="J2312" s="56" t="s">
        <v>38</v>
      </c>
    </row>
    <row r="2313" spans="1:10" ht="12.75" customHeight="1" x14ac:dyDescent="0.3">
      <c r="A2313" s="397" t="s">
        <v>523</v>
      </c>
      <c r="B2313" s="423">
        <v>1</v>
      </c>
      <c r="C2313" s="397" t="s">
        <v>528</v>
      </c>
      <c r="D2313" s="397" t="s">
        <v>5151</v>
      </c>
      <c r="E2313" s="56" t="s">
        <v>2419</v>
      </c>
      <c r="F2313" s="56" t="s">
        <v>900</v>
      </c>
      <c r="G2313" s="56">
        <v>41</v>
      </c>
      <c r="H2313" s="56">
        <v>0</v>
      </c>
      <c r="I2313" s="56" t="s">
        <v>6476</v>
      </c>
      <c r="J2313" s="56" t="s">
        <v>38</v>
      </c>
    </row>
    <row r="2314" spans="1:10" ht="12.75" customHeight="1" x14ac:dyDescent="0.3">
      <c r="A2314" s="397" t="s">
        <v>523</v>
      </c>
      <c r="B2314" s="423">
        <v>2</v>
      </c>
      <c r="C2314" s="397" t="s">
        <v>528</v>
      </c>
      <c r="D2314" s="397" t="s">
        <v>5152</v>
      </c>
      <c r="E2314" s="56" t="s">
        <v>2422</v>
      </c>
      <c r="F2314" s="56" t="s">
        <v>900</v>
      </c>
      <c r="G2314" s="56">
        <v>40</v>
      </c>
      <c r="H2314" s="56">
        <v>0</v>
      </c>
      <c r="I2314" s="56" t="s">
        <v>6476</v>
      </c>
      <c r="J2314" s="56" t="s">
        <v>38</v>
      </c>
    </row>
    <row r="2315" spans="1:10" ht="12.75" customHeight="1" x14ac:dyDescent="0.3">
      <c r="A2315" s="397" t="s">
        <v>523</v>
      </c>
      <c r="B2315" s="423">
        <v>3</v>
      </c>
      <c r="C2315" s="397" t="s">
        <v>528</v>
      </c>
      <c r="D2315" s="397" t="s">
        <v>5153</v>
      </c>
      <c r="E2315" s="56" t="s">
        <v>2418</v>
      </c>
      <c r="F2315" s="56" t="s">
        <v>900</v>
      </c>
      <c r="G2315" s="56">
        <v>21</v>
      </c>
      <c r="H2315" s="56">
        <v>0</v>
      </c>
      <c r="I2315" s="56" t="s">
        <v>6476</v>
      </c>
      <c r="J2315" s="56" t="s">
        <v>38</v>
      </c>
    </row>
    <row r="2316" spans="1:10" ht="12.75" customHeight="1" x14ac:dyDescent="0.3">
      <c r="A2316" s="397" t="s">
        <v>523</v>
      </c>
      <c r="B2316" s="423">
        <v>4</v>
      </c>
      <c r="C2316" s="397" t="s">
        <v>528</v>
      </c>
      <c r="D2316" s="397" t="s">
        <v>5154</v>
      </c>
      <c r="E2316" s="56" t="s">
        <v>2423</v>
      </c>
      <c r="F2316" s="56" t="s">
        <v>900</v>
      </c>
      <c r="G2316" s="56">
        <v>20</v>
      </c>
      <c r="H2316" s="56">
        <v>0</v>
      </c>
      <c r="I2316" s="56" t="s">
        <v>6476</v>
      </c>
      <c r="J2316" s="56" t="s">
        <v>38</v>
      </c>
    </row>
    <row r="2317" spans="1:10" ht="12.75" customHeight="1" x14ac:dyDescent="0.3">
      <c r="A2317" s="397" t="s">
        <v>523</v>
      </c>
      <c r="B2317" s="423">
        <v>5</v>
      </c>
      <c r="C2317" s="397" t="s">
        <v>528</v>
      </c>
      <c r="D2317" s="397" t="s">
        <v>5155</v>
      </c>
      <c r="E2317" s="56" t="s">
        <v>2424</v>
      </c>
      <c r="F2317" s="56" t="s">
        <v>900</v>
      </c>
      <c r="G2317" s="56">
        <v>19</v>
      </c>
      <c r="H2317" s="56">
        <v>0</v>
      </c>
      <c r="I2317" s="56" t="s">
        <v>6476</v>
      </c>
      <c r="J2317" s="56" t="s">
        <v>38</v>
      </c>
    </row>
    <row r="2318" spans="1:10" ht="12.75" customHeight="1" x14ac:dyDescent="0.3">
      <c r="A2318" s="397" t="s">
        <v>523</v>
      </c>
      <c r="B2318" s="423">
        <v>6</v>
      </c>
      <c r="C2318" s="397" t="s">
        <v>528</v>
      </c>
      <c r="D2318" s="397" t="s">
        <v>5156</v>
      </c>
      <c r="E2318" s="56" t="s">
        <v>2425</v>
      </c>
      <c r="F2318" s="56" t="s">
        <v>900</v>
      </c>
      <c r="G2318" s="56">
        <v>40</v>
      </c>
      <c r="H2318" s="56">
        <v>0</v>
      </c>
      <c r="I2318" s="56" t="s">
        <v>6476</v>
      </c>
      <c r="J2318" s="56" t="s">
        <v>38</v>
      </c>
    </row>
    <row r="2319" spans="1:10" ht="12.75" customHeight="1" x14ac:dyDescent="0.3">
      <c r="A2319" s="397" t="s">
        <v>523</v>
      </c>
      <c r="B2319" s="423">
        <v>7</v>
      </c>
      <c r="C2319" s="397" t="s">
        <v>528</v>
      </c>
      <c r="D2319" s="397" t="s">
        <v>5157</v>
      </c>
      <c r="E2319" s="56" t="s">
        <v>2426</v>
      </c>
      <c r="F2319" s="56" t="s">
        <v>900</v>
      </c>
      <c r="G2319" s="56">
        <v>43</v>
      </c>
      <c r="H2319" s="56">
        <v>0</v>
      </c>
      <c r="I2319" s="56" t="s">
        <v>6476</v>
      </c>
      <c r="J2319" s="56" t="s">
        <v>38</v>
      </c>
    </row>
    <row r="2320" spans="1:10" ht="12.75" customHeight="1" x14ac:dyDescent="0.3">
      <c r="A2320" s="397" t="s">
        <v>523</v>
      </c>
      <c r="B2320" s="423">
        <v>8</v>
      </c>
      <c r="C2320" s="397" t="s">
        <v>528</v>
      </c>
      <c r="D2320" s="397" t="s">
        <v>5158</v>
      </c>
      <c r="E2320" s="56" t="s">
        <v>2427</v>
      </c>
      <c r="F2320" s="56" t="s">
        <v>900</v>
      </c>
      <c r="G2320" s="56">
        <v>28</v>
      </c>
      <c r="H2320" s="56">
        <v>0</v>
      </c>
      <c r="I2320" s="56" t="s">
        <v>6476</v>
      </c>
      <c r="J2320" s="56" t="s">
        <v>38</v>
      </c>
    </row>
    <row r="2321" spans="1:10" ht="12.75" customHeight="1" x14ac:dyDescent="0.3">
      <c r="A2321" s="397" t="s">
        <v>523</v>
      </c>
      <c r="B2321" s="423">
        <v>9</v>
      </c>
      <c r="C2321" s="397" t="s">
        <v>528</v>
      </c>
      <c r="D2321" s="397" t="s">
        <v>5159</v>
      </c>
      <c r="E2321" s="56" t="s">
        <v>2328</v>
      </c>
      <c r="F2321" s="56" t="s">
        <v>900</v>
      </c>
      <c r="G2321" s="56">
        <v>20</v>
      </c>
      <c r="H2321" s="56">
        <v>0</v>
      </c>
      <c r="I2321" s="56" t="s">
        <v>6476</v>
      </c>
      <c r="J2321" s="56" t="s">
        <v>38</v>
      </c>
    </row>
    <row r="2322" spans="1:10" ht="12.75" customHeight="1" x14ac:dyDescent="0.3">
      <c r="A2322" s="397" t="s">
        <v>167</v>
      </c>
      <c r="B2322" s="423">
        <v>1</v>
      </c>
      <c r="C2322" s="397" t="s">
        <v>168</v>
      </c>
      <c r="D2322" s="397" t="s">
        <v>7071</v>
      </c>
      <c r="E2322" s="56" t="s">
        <v>7072</v>
      </c>
      <c r="F2322" s="56" t="s">
        <v>900</v>
      </c>
      <c r="G2322" s="56">
        <v>58</v>
      </c>
      <c r="H2322" s="56">
        <v>0</v>
      </c>
      <c r="I2322" s="56" t="s">
        <v>6476</v>
      </c>
      <c r="J2322" s="56" t="s">
        <v>38</v>
      </c>
    </row>
    <row r="2323" spans="1:10" ht="12.75" customHeight="1" x14ac:dyDescent="0.3">
      <c r="A2323" s="397" t="s">
        <v>167</v>
      </c>
      <c r="B2323" s="423">
        <v>2</v>
      </c>
      <c r="C2323" s="397" t="s">
        <v>168</v>
      </c>
      <c r="D2323" s="397" t="s">
        <v>7073</v>
      </c>
      <c r="E2323" s="56" t="s">
        <v>7074</v>
      </c>
      <c r="F2323" s="56" t="s">
        <v>900</v>
      </c>
      <c r="G2323" s="56">
        <v>53</v>
      </c>
      <c r="H2323" s="56">
        <v>0</v>
      </c>
      <c r="I2323" s="56" t="s">
        <v>6476</v>
      </c>
      <c r="J2323" s="56" t="s">
        <v>38</v>
      </c>
    </row>
    <row r="2324" spans="1:10" ht="12.75" customHeight="1" x14ac:dyDescent="0.3">
      <c r="A2324" s="397" t="s">
        <v>167</v>
      </c>
      <c r="B2324" s="423">
        <v>3</v>
      </c>
      <c r="C2324" s="397" t="s">
        <v>168</v>
      </c>
      <c r="D2324" s="397" t="s">
        <v>7075</v>
      </c>
      <c r="E2324" s="56" t="s">
        <v>7076</v>
      </c>
      <c r="F2324" s="56" t="s">
        <v>900</v>
      </c>
      <c r="G2324" s="56">
        <v>53</v>
      </c>
      <c r="H2324" s="56">
        <v>0</v>
      </c>
      <c r="I2324" s="56" t="s">
        <v>6476</v>
      </c>
      <c r="J2324" s="56" t="s">
        <v>38</v>
      </c>
    </row>
    <row r="2325" spans="1:10" ht="12.75" customHeight="1" x14ac:dyDescent="0.3">
      <c r="A2325" s="397" t="s">
        <v>167</v>
      </c>
      <c r="B2325" s="423">
        <v>4</v>
      </c>
      <c r="C2325" s="397" t="s">
        <v>168</v>
      </c>
      <c r="D2325" s="397" t="s">
        <v>7077</v>
      </c>
      <c r="E2325" s="56" t="s">
        <v>7078</v>
      </c>
      <c r="F2325" s="56" t="s">
        <v>900</v>
      </c>
      <c r="G2325" s="56">
        <v>48</v>
      </c>
      <c r="H2325" s="56">
        <v>0</v>
      </c>
      <c r="I2325" s="56" t="s">
        <v>6476</v>
      </c>
      <c r="J2325" s="56" t="s">
        <v>38</v>
      </c>
    </row>
    <row r="2326" spans="1:10" ht="12.75" customHeight="1" x14ac:dyDescent="0.3">
      <c r="A2326" s="397" t="s">
        <v>167</v>
      </c>
      <c r="B2326" s="423">
        <v>5</v>
      </c>
      <c r="C2326" s="397" t="s">
        <v>168</v>
      </c>
      <c r="D2326" s="397" t="s">
        <v>7079</v>
      </c>
      <c r="E2326" s="56" t="s">
        <v>7080</v>
      </c>
      <c r="F2326" s="56" t="s">
        <v>900</v>
      </c>
      <c r="G2326" s="56">
        <v>45</v>
      </c>
      <c r="H2326" s="56">
        <v>0</v>
      </c>
      <c r="I2326" s="56" t="s">
        <v>6476</v>
      </c>
      <c r="J2326" s="56" t="s">
        <v>38</v>
      </c>
    </row>
    <row r="2327" spans="1:10" ht="12.75" customHeight="1" x14ac:dyDescent="0.3">
      <c r="A2327" s="397" t="s">
        <v>167</v>
      </c>
      <c r="B2327" s="423">
        <v>6</v>
      </c>
      <c r="C2327" s="397" t="s">
        <v>168</v>
      </c>
      <c r="D2327" s="397" t="s">
        <v>7081</v>
      </c>
      <c r="E2327" s="56" t="s">
        <v>7082</v>
      </c>
      <c r="F2327" s="56" t="s">
        <v>900</v>
      </c>
      <c r="G2327" s="56">
        <v>30</v>
      </c>
      <c r="H2327" s="56">
        <v>0</v>
      </c>
      <c r="I2327" s="56" t="s">
        <v>6476</v>
      </c>
      <c r="J2327" s="56" t="s">
        <v>38</v>
      </c>
    </row>
    <row r="2328" spans="1:10" ht="12.75" customHeight="1" x14ac:dyDescent="0.3">
      <c r="A2328" s="397" t="s">
        <v>167</v>
      </c>
      <c r="B2328" s="423">
        <v>7</v>
      </c>
      <c r="C2328" s="397" t="s">
        <v>168</v>
      </c>
      <c r="D2328" s="397" t="s">
        <v>7083</v>
      </c>
      <c r="E2328" s="56" t="s">
        <v>7084</v>
      </c>
      <c r="F2328" s="56" t="s">
        <v>900</v>
      </c>
      <c r="G2328" s="56">
        <v>32</v>
      </c>
      <c r="H2328" s="56">
        <v>0</v>
      </c>
      <c r="I2328" s="56" t="s">
        <v>6476</v>
      </c>
      <c r="J2328" s="56" t="s">
        <v>38</v>
      </c>
    </row>
    <row r="2329" spans="1:10" ht="12.75" customHeight="1" x14ac:dyDescent="0.3">
      <c r="A2329" s="397" t="s">
        <v>167</v>
      </c>
      <c r="B2329" s="423">
        <v>8</v>
      </c>
      <c r="C2329" s="397" t="s">
        <v>168</v>
      </c>
      <c r="D2329" s="397" t="s">
        <v>7085</v>
      </c>
      <c r="E2329" s="56" t="s">
        <v>7086</v>
      </c>
      <c r="F2329" s="56" t="s">
        <v>900</v>
      </c>
      <c r="G2329" s="56">
        <v>45</v>
      </c>
      <c r="H2329" s="56">
        <v>0</v>
      </c>
      <c r="I2329" s="56" t="s">
        <v>6476</v>
      </c>
      <c r="J2329" s="56" t="s">
        <v>38</v>
      </c>
    </row>
    <row r="2330" spans="1:10" ht="12.75" customHeight="1" x14ac:dyDescent="0.3">
      <c r="A2330" s="397" t="s">
        <v>167</v>
      </c>
      <c r="B2330" s="423">
        <v>9</v>
      </c>
      <c r="C2330" s="397" t="s">
        <v>168</v>
      </c>
      <c r="D2330" s="397" t="s">
        <v>7087</v>
      </c>
      <c r="E2330" s="56" t="s">
        <v>7088</v>
      </c>
      <c r="F2330" s="56" t="s">
        <v>900</v>
      </c>
      <c r="G2330" s="56">
        <v>31</v>
      </c>
      <c r="H2330" s="56">
        <v>0</v>
      </c>
      <c r="I2330" s="56" t="s">
        <v>6476</v>
      </c>
      <c r="J2330" s="56" t="s">
        <v>38</v>
      </c>
    </row>
    <row r="2331" spans="1:10" ht="12.75" customHeight="1" x14ac:dyDescent="0.3">
      <c r="A2331" s="397" t="s">
        <v>167</v>
      </c>
      <c r="B2331" s="423">
        <v>10</v>
      </c>
      <c r="C2331" s="397" t="s">
        <v>168</v>
      </c>
      <c r="D2331" s="397" t="s">
        <v>7089</v>
      </c>
      <c r="E2331" s="56" t="s">
        <v>2088</v>
      </c>
      <c r="F2331" s="56" t="s">
        <v>901</v>
      </c>
      <c r="G2331" s="56">
        <v>14</v>
      </c>
      <c r="H2331" s="56">
        <v>0</v>
      </c>
      <c r="I2331" s="56" t="s">
        <v>6476</v>
      </c>
      <c r="J2331" s="56" t="s">
        <v>38</v>
      </c>
    </row>
    <row r="2332" spans="1:10" ht="12.75" customHeight="1" x14ac:dyDescent="0.3">
      <c r="A2332" s="397" t="s">
        <v>65</v>
      </c>
      <c r="B2332" s="423">
        <v>1</v>
      </c>
      <c r="C2332" s="397" t="s">
        <v>66</v>
      </c>
      <c r="D2332" s="397" t="s">
        <v>7090</v>
      </c>
      <c r="E2332" s="56" t="s">
        <v>7091</v>
      </c>
      <c r="F2332" s="56" t="s">
        <v>900</v>
      </c>
      <c r="G2332" s="56">
        <v>40</v>
      </c>
      <c r="H2332" s="56">
        <v>0</v>
      </c>
      <c r="I2332" s="56" t="s">
        <v>811</v>
      </c>
      <c r="J2332" s="56" t="s">
        <v>38</v>
      </c>
    </row>
    <row r="2333" spans="1:10" ht="12.75" customHeight="1" x14ac:dyDescent="0.3">
      <c r="A2333" s="397" t="s">
        <v>65</v>
      </c>
      <c r="B2333" s="423">
        <v>2</v>
      </c>
      <c r="C2333" s="397" t="s">
        <v>66</v>
      </c>
      <c r="D2333" s="397" t="s">
        <v>7092</v>
      </c>
      <c r="E2333" s="56" t="s">
        <v>7093</v>
      </c>
      <c r="F2333" s="56" t="s">
        <v>900</v>
      </c>
      <c r="G2333" s="56">
        <v>40</v>
      </c>
      <c r="H2333" s="56">
        <v>0</v>
      </c>
      <c r="I2333" s="56" t="s">
        <v>811</v>
      </c>
      <c r="J2333" s="56" t="s">
        <v>38</v>
      </c>
    </row>
    <row r="2334" spans="1:10" ht="12.75" customHeight="1" x14ac:dyDescent="0.3">
      <c r="A2334" s="397" t="s">
        <v>65</v>
      </c>
      <c r="B2334" s="423">
        <v>3</v>
      </c>
      <c r="C2334" s="397" t="s">
        <v>66</v>
      </c>
      <c r="D2334" s="397" t="s">
        <v>7094</v>
      </c>
      <c r="E2334" s="56" t="s">
        <v>7095</v>
      </c>
      <c r="F2334" s="56" t="s">
        <v>900</v>
      </c>
      <c r="G2334" s="56">
        <v>36</v>
      </c>
      <c r="H2334" s="56">
        <v>0</v>
      </c>
      <c r="I2334" s="56" t="s">
        <v>811</v>
      </c>
      <c r="J2334" s="56" t="s">
        <v>38</v>
      </c>
    </row>
    <row r="2335" spans="1:10" ht="12.75" customHeight="1" x14ac:dyDescent="0.3">
      <c r="A2335" s="397" t="s">
        <v>65</v>
      </c>
      <c r="B2335" s="423">
        <v>4</v>
      </c>
      <c r="C2335" s="397" t="s">
        <v>66</v>
      </c>
      <c r="D2335" s="397" t="s">
        <v>7096</v>
      </c>
      <c r="E2335" s="56" t="s">
        <v>7097</v>
      </c>
      <c r="F2335" s="56" t="s">
        <v>900</v>
      </c>
      <c r="G2335" s="56">
        <v>36</v>
      </c>
      <c r="H2335" s="56">
        <v>0</v>
      </c>
      <c r="I2335" s="56" t="s">
        <v>811</v>
      </c>
      <c r="J2335" s="56" t="s">
        <v>38</v>
      </c>
    </row>
    <row r="2336" spans="1:10" ht="12.75" customHeight="1" x14ac:dyDescent="0.3">
      <c r="A2336" s="397" t="s">
        <v>65</v>
      </c>
      <c r="B2336" s="423">
        <v>5</v>
      </c>
      <c r="C2336" s="397" t="s">
        <v>66</v>
      </c>
      <c r="D2336" s="397" t="s">
        <v>7098</v>
      </c>
      <c r="E2336" s="56" t="s">
        <v>7099</v>
      </c>
      <c r="F2336" s="56" t="s">
        <v>900</v>
      </c>
      <c r="G2336" s="56">
        <v>0</v>
      </c>
      <c r="H2336" s="56">
        <v>0</v>
      </c>
      <c r="I2336" s="56" t="s">
        <v>810</v>
      </c>
      <c r="J2336" s="56" t="s">
        <v>39</v>
      </c>
    </row>
    <row r="2337" spans="1:10" ht="12.75" customHeight="1" x14ac:dyDescent="0.3">
      <c r="A2337" s="397" t="s">
        <v>65</v>
      </c>
      <c r="B2337" s="423">
        <v>6</v>
      </c>
      <c r="C2337" s="397" t="s">
        <v>66</v>
      </c>
      <c r="D2337" s="397" t="s">
        <v>7100</v>
      </c>
      <c r="E2337" s="56" t="s">
        <v>7101</v>
      </c>
      <c r="F2337" s="56" t="s">
        <v>900</v>
      </c>
      <c r="G2337" s="56">
        <v>0</v>
      </c>
      <c r="H2337" s="56">
        <v>0</v>
      </c>
      <c r="I2337" s="56" t="s">
        <v>810</v>
      </c>
      <c r="J2337" s="56" t="s">
        <v>39</v>
      </c>
    </row>
    <row r="2338" spans="1:10" ht="12.75" customHeight="1" x14ac:dyDescent="0.3">
      <c r="A2338" s="397" t="s">
        <v>65</v>
      </c>
      <c r="B2338" s="423">
        <v>7</v>
      </c>
      <c r="C2338" s="397" t="s">
        <v>66</v>
      </c>
      <c r="D2338" s="397" t="s">
        <v>7102</v>
      </c>
      <c r="E2338" s="56" t="s">
        <v>7103</v>
      </c>
      <c r="F2338" s="56" t="s">
        <v>900</v>
      </c>
      <c r="G2338" s="56">
        <v>0</v>
      </c>
      <c r="H2338" s="56">
        <v>0</v>
      </c>
      <c r="I2338" s="56" t="s">
        <v>810</v>
      </c>
      <c r="J2338" s="56" t="s">
        <v>39</v>
      </c>
    </row>
    <row r="2339" spans="1:10" ht="12.75" customHeight="1" x14ac:dyDescent="0.3">
      <c r="A2339" s="397" t="s">
        <v>65</v>
      </c>
      <c r="B2339" s="423">
        <v>8</v>
      </c>
      <c r="C2339" s="397" t="s">
        <v>66</v>
      </c>
      <c r="D2339" s="397" t="s">
        <v>7104</v>
      </c>
      <c r="E2339" s="56" t="s">
        <v>7105</v>
      </c>
      <c r="F2339" s="56" t="s">
        <v>900</v>
      </c>
      <c r="G2339" s="56">
        <v>0</v>
      </c>
      <c r="H2339" s="56">
        <v>0</v>
      </c>
      <c r="I2339" s="56" t="s">
        <v>810</v>
      </c>
      <c r="J2339" s="56" t="s">
        <v>39</v>
      </c>
    </row>
    <row r="2340" spans="1:10" ht="12.75" customHeight="1" x14ac:dyDescent="0.3">
      <c r="A2340" s="397" t="s">
        <v>65</v>
      </c>
      <c r="B2340" s="423">
        <v>9</v>
      </c>
      <c r="C2340" s="397" t="s">
        <v>66</v>
      </c>
      <c r="D2340" s="397" t="s">
        <v>7106</v>
      </c>
      <c r="E2340" s="56" t="s">
        <v>7107</v>
      </c>
      <c r="F2340" s="56" t="s">
        <v>900</v>
      </c>
      <c r="G2340" s="56">
        <v>0</v>
      </c>
      <c r="H2340" s="56">
        <v>0</v>
      </c>
      <c r="I2340" s="56" t="s">
        <v>810</v>
      </c>
      <c r="J2340" s="56" t="s">
        <v>39</v>
      </c>
    </row>
    <row r="2341" spans="1:10" ht="12.75" customHeight="1" x14ac:dyDescent="0.3">
      <c r="A2341" s="397" t="s">
        <v>364</v>
      </c>
      <c r="B2341" s="423">
        <v>1</v>
      </c>
      <c r="C2341" s="397" t="s">
        <v>365</v>
      </c>
      <c r="D2341" s="397" t="s">
        <v>3619</v>
      </c>
      <c r="E2341" s="56" t="s">
        <v>932</v>
      </c>
      <c r="F2341" s="56" t="s">
        <v>900</v>
      </c>
      <c r="G2341" s="56">
        <v>23.5</v>
      </c>
      <c r="H2341" s="56">
        <v>0</v>
      </c>
      <c r="I2341" s="56" t="s">
        <v>6476</v>
      </c>
      <c r="J2341" s="56" t="s">
        <v>38</v>
      </c>
    </row>
    <row r="2342" spans="1:10" ht="12.75" customHeight="1" x14ac:dyDescent="0.3">
      <c r="A2342" s="397" t="s">
        <v>364</v>
      </c>
      <c r="B2342" s="423">
        <v>2</v>
      </c>
      <c r="C2342" s="397" t="s">
        <v>365</v>
      </c>
      <c r="D2342" s="397" t="s">
        <v>3620</v>
      </c>
      <c r="E2342" s="56" t="s">
        <v>934</v>
      </c>
      <c r="F2342" s="56" t="s">
        <v>900</v>
      </c>
      <c r="G2342" s="56">
        <v>39</v>
      </c>
      <c r="H2342" s="56">
        <v>0</v>
      </c>
      <c r="I2342" s="56" t="s">
        <v>6476</v>
      </c>
      <c r="J2342" s="56" t="s">
        <v>38</v>
      </c>
    </row>
    <row r="2343" spans="1:10" ht="12.75" customHeight="1" x14ac:dyDescent="0.3">
      <c r="A2343" s="397" t="s">
        <v>364</v>
      </c>
      <c r="B2343" s="423">
        <v>3</v>
      </c>
      <c r="C2343" s="397" t="s">
        <v>365</v>
      </c>
      <c r="D2343" s="397" t="s">
        <v>3621</v>
      </c>
      <c r="E2343" s="56" t="s">
        <v>933</v>
      </c>
      <c r="F2343" s="56" t="s">
        <v>900</v>
      </c>
      <c r="G2343" s="56">
        <v>23</v>
      </c>
      <c r="H2343" s="56">
        <v>0</v>
      </c>
      <c r="I2343" s="56" t="s">
        <v>6476</v>
      </c>
      <c r="J2343" s="56" t="s">
        <v>38</v>
      </c>
    </row>
    <row r="2344" spans="1:10" ht="12.75" customHeight="1" x14ac:dyDescent="0.3">
      <c r="A2344" s="397" t="s">
        <v>364</v>
      </c>
      <c r="B2344" s="423">
        <v>4</v>
      </c>
      <c r="C2344" s="397" t="s">
        <v>365</v>
      </c>
      <c r="D2344" s="397" t="s">
        <v>3622</v>
      </c>
      <c r="E2344" s="56" t="s">
        <v>2390</v>
      </c>
      <c r="F2344" s="56" t="s">
        <v>900</v>
      </c>
      <c r="G2344" s="56">
        <v>65</v>
      </c>
      <c r="H2344" s="56">
        <v>0</v>
      </c>
      <c r="I2344" s="56" t="s">
        <v>6476</v>
      </c>
      <c r="J2344" s="56" t="s">
        <v>38</v>
      </c>
    </row>
    <row r="2345" spans="1:10" ht="12.75" customHeight="1" x14ac:dyDescent="0.3">
      <c r="A2345" s="397" t="s">
        <v>364</v>
      </c>
      <c r="B2345" s="423">
        <v>5</v>
      </c>
      <c r="C2345" s="397" t="s">
        <v>365</v>
      </c>
      <c r="D2345" s="397" t="s">
        <v>3623</v>
      </c>
      <c r="E2345" s="56" t="s">
        <v>935</v>
      </c>
      <c r="F2345" s="56" t="s">
        <v>900</v>
      </c>
      <c r="G2345" s="56">
        <v>45</v>
      </c>
      <c r="H2345" s="56">
        <v>0</v>
      </c>
      <c r="I2345" s="56" t="s">
        <v>6476</v>
      </c>
      <c r="J2345" s="56" t="s">
        <v>38</v>
      </c>
    </row>
    <row r="2346" spans="1:10" ht="12.75" customHeight="1" x14ac:dyDescent="0.3">
      <c r="A2346" s="397" t="s">
        <v>364</v>
      </c>
      <c r="B2346" s="423">
        <v>6</v>
      </c>
      <c r="C2346" s="397" t="s">
        <v>365</v>
      </c>
      <c r="D2346" s="397" t="s">
        <v>3624</v>
      </c>
      <c r="E2346" s="56" t="s">
        <v>936</v>
      </c>
      <c r="F2346" s="56" t="s">
        <v>900</v>
      </c>
      <c r="G2346" s="56">
        <v>51</v>
      </c>
      <c r="H2346" s="56">
        <v>0</v>
      </c>
      <c r="I2346" s="56" t="s">
        <v>6476</v>
      </c>
      <c r="J2346" s="56" t="s">
        <v>38</v>
      </c>
    </row>
    <row r="2347" spans="1:10" ht="12.75" customHeight="1" x14ac:dyDescent="0.3">
      <c r="A2347" s="397" t="s">
        <v>364</v>
      </c>
      <c r="B2347" s="423">
        <v>7</v>
      </c>
      <c r="C2347" s="397" t="s">
        <v>365</v>
      </c>
      <c r="D2347" s="397" t="s">
        <v>3625</v>
      </c>
      <c r="E2347" s="56" t="s">
        <v>937</v>
      </c>
      <c r="F2347" s="56" t="s">
        <v>900</v>
      </c>
      <c r="G2347" s="56">
        <v>39</v>
      </c>
      <c r="H2347" s="56">
        <v>0</v>
      </c>
      <c r="I2347" s="56" t="s">
        <v>6476</v>
      </c>
      <c r="J2347" s="56" t="s">
        <v>38</v>
      </c>
    </row>
    <row r="2348" spans="1:10" ht="12.75" customHeight="1" x14ac:dyDescent="0.3">
      <c r="A2348" s="397" t="s">
        <v>364</v>
      </c>
      <c r="B2348" s="423">
        <v>8</v>
      </c>
      <c r="C2348" s="397" t="s">
        <v>365</v>
      </c>
      <c r="D2348" s="397" t="s">
        <v>3626</v>
      </c>
      <c r="E2348" s="56" t="s">
        <v>938</v>
      </c>
      <c r="F2348" s="56" t="s">
        <v>900</v>
      </c>
      <c r="G2348" s="56">
        <v>49.5</v>
      </c>
      <c r="H2348" s="56">
        <v>0</v>
      </c>
      <c r="I2348" s="56" t="s">
        <v>6476</v>
      </c>
      <c r="J2348" s="56" t="s">
        <v>38</v>
      </c>
    </row>
    <row r="2349" spans="1:10" ht="12.75" customHeight="1" x14ac:dyDescent="0.3">
      <c r="A2349" s="397" t="s">
        <v>364</v>
      </c>
      <c r="B2349" s="423">
        <v>9</v>
      </c>
      <c r="C2349" s="397" t="s">
        <v>365</v>
      </c>
      <c r="D2349" s="397" t="s">
        <v>3627</v>
      </c>
      <c r="E2349" s="56" t="s">
        <v>939</v>
      </c>
      <c r="F2349" s="56" t="s">
        <v>900</v>
      </c>
      <c r="G2349" s="56">
        <v>45</v>
      </c>
      <c r="H2349" s="56">
        <v>0</v>
      </c>
      <c r="I2349" s="56" t="s">
        <v>6476</v>
      </c>
      <c r="J2349" s="56" t="s">
        <v>38</v>
      </c>
    </row>
    <row r="2350" spans="1:10" ht="12.75" customHeight="1" x14ac:dyDescent="0.3">
      <c r="A2350" s="397" t="s">
        <v>364</v>
      </c>
      <c r="B2350" s="423">
        <v>10</v>
      </c>
      <c r="C2350" s="397" t="s">
        <v>365</v>
      </c>
      <c r="D2350" s="397" t="s">
        <v>3628</v>
      </c>
      <c r="E2350" s="56" t="s">
        <v>940</v>
      </c>
      <c r="F2350" s="56" t="s">
        <v>900</v>
      </c>
      <c r="G2350" s="56">
        <v>45</v>
      </c>
      <c r="H2350" s="56">
        <v>0</v>
      </c>
      <c r="I2350" s="56" t="s">
        <v>6476</v>
      </c>
      <c r="J2350" s="56" t="s">
        <v>38</v>
      </c>
    </row>
    <row r="2351" spans="1:10" ht="12.75" customHeight="1" x14ac:dyDescent="0.3">
      <c r="A2351" s="397" t="s">
        <v>325</v>
      </c>
      <c r="B2351" s="423">
        <v>1</v>
      </c>
      <c r="C2351" s="397" t="s">
        <v>725</v>
      </c>
      <c r="D2351" s="397" t="s">
        <v>5456</v>
      </c>
      <c r="E2351" s="56" t="s">
        <v>6646</v>
      </c>
      <c r="F2351" s="56" t="s">
        <v>900</v>
      </c>
      <c r="G2351" s="56">
        <v>61</v>
      </c>
      <c r="H2351" s="56">
        <v>0</v>
      </c>
      <c r="I2351" s="56" t="s">
        <v>6476</v>
      </c>
      <c r="J2351" s="56" t="s">
        <v>38</v>
      </c>
    </row>
    <row r="2352" spans="1:10" ht="12.75" customHeight="1" x14ac:dyDescent="0.3">
      <c r="A2352" s="397" t="s">
        <v>325</v>
      </c>
      <c r="B2352" s="423">
        <v>2</v>
      </c>
      <c r="C2352" s="397" t="s">
        <v>725</v>
      </c>
      <c r="D2352" s="397" t="s">
        <v>5457</v>
      </c>
      <c r="E2352" s="56" t="s">
        <v>2657</v>
      </c>
      <c r="F2352" s="56" t="s">
        <v>900</v>
      </c>
      <c r="G2352" s="56">
        <v>51.5</v>
      </c>
      <c r="H2352" s="56">
        <v>0</v>
      </c>
      <c r="I2352" s="56" t="s">
        <v>6476</v>
      </c>
      <c r="J2352" s="56" t="s">
        <v>38</v>
      </c>
    </row>
    <row r="2353" spans="1:10" ht="12.75" customHeight="1" x14ac:dyDescent="0.3">
      <c r="A2353" s="397" t="s">
        <v>325</v>
      </c>
      <c r="B2353" s="423">
        <v>3</v>
      </c>
      <c r="C2353" s="397" t="s">
        <v>725</v>
      </c>
      <c r="D2353" s="397" t="s">
        <v>5458</v>
      </c>
      <c r="E2353" s="56" t="s">
        <v>2658</v>
      </c>
      <c r="F2353" s="56" t="s">
        <v>900</v>
      </c>
      <c r="G2353" s="56">
        <v>18.5</v>
      </c>
      <c r="H2353" s="56">
        <v>0</v>
      </c>
      <c r="I2353" s="56" t="s">
        <v>6476</v>
      </c>
      <c r="J2353" s="56" t="s">
        <v>38</v>
      </c>
    </row>
    <row r="2354" spans="1:10" ht="12.75" customHeight="1" x14ac:dyDescent="0.3">
      <c r="A2354" s="397" t="s">
        <v>325</v>
      </c>
      <c r="B2354" s="423">
        <v>4</v>
      </c>
      <c r="C2354" s="397" t="s">
        <v>725</v>
      </c>
      <c r="D2354" s="397" t="s">
        <v>5459</v>
      </c>
      <c r="E2354" s="56" t="s">
        <v>1147</v>
      </c>
      <c r="F2354" s="56" t="s">
        <v>900</v>
      </c>
      <c r="G2354" s="56">
        <v>12.5</v>
      </c>
      <c r="H2354" s="56">
        <v>0</v>
      </c>
      <c r="I2354" s="56" t="s">
        <v>6476</v>
      </c>
      <c r="J2354" s="56" t="s">
        <v>38</v>
      </c>
    </row>
    <row r="2355" spans="1:10" ht="12.75" customHeight="1" x14ac:dyDescent="0.3">
      <c r="A2355" s="397" t="s">
        <v>325</v>
      </c>
      <c r="B2355" s="423">
        <v>5</v>
      </c>
      <c r="C2355" s="397" t="s">
        <v>725</v>
      </c>
      <c r="D2355" s="397" t="s">
        <v>5460</v>
      </c>
      <c r="E2355" s="56" t="s">
        <v>2659</v>
      </c>
      <c r="F2355" s="56" t="s">
        <v>900</v>
      </c>
      <c r="G2355" s="56">
        <v>52.5</v>
      </c>
      <c r="H2355" s="56">
        <v>0</v>
      </c>
      <c r="I2355" s="56" t="s">
        <v>6476</v>
      </c>
      <c r="J2355" s="56" t="s">
        <v>38</v>
      </c>
    </row>
    <row r="2356" spans="1:10" ht="12.75" customHeight="1" x14ac:dyDescent="0.3">
      <c r="A2356" s="397" t="s">
        <v>325</v>
      </c>
      <c r="B2356" s="423">
        <v>6</v>
      </c>
      <c r="C2356" s="397" t="s">
        <v>725</v>
      </c>
      <c r="D2356" s="397" t="s">
        <v>5461</v>
      </c>
      <c r="E2356" s="56" t="s">
        <v>2660</v>
      </c>
      <c r="F2356" s="56" t="s">
        <v>900</v>
      </c>
      <c r="G2356" s="56">
        <v>25</v>
      </c>
      <c r="H2356" s="56">
        <v>0</v>
      </c>
      <c r="I2356" s="56" t="s">
        <v>6476</v>
      </c>
      <c r="J2356" s="56" t="s">
        <v>38</v>
      </c>
    </row>
    <row r="2357" spans="1:10" ht="12.75" customHeight="1" x14ac:dyDescent="0.3">
      <c r="A2357" s="397" t="s">
        <v>325</v>
      </c>
      <c r="B2357" s="423">
        <v>7</v>
      </c>
      <c r="C2357" s="397" t="s">
        <v>725</v>
      </c>
      <c r="D2357" s="397" t="s">
        <v>5462</v>
      </c>
      <c r="E2357" s="56" t="s">
        <v>2661</v>
      </c>
      <c r="F2357" s="56" t="s">
        <v>900</v>
      </c>
      <c r="G2357" s="56">
        <v>25</v>
      </c>
      <c r="H2357" s="56">
        <v>0</v>
      </c>
      <c r="I2357" s="56" t="s">
        <v>6476</v>
      </c>
      <c r="J2357" s="56" t="s">
        <v>38</v>
      </c>
    </row>
    <row r="2358" spans="1:10" ht="12.75" customHeight="1" x14ac:dyDescent="0.3">
      <c r="A2358" s="397" t="s">
        <v>325</v>
      </c>
      <c r="B2358" s="423">
        <v>8</v>
      </c>
      <c r="C2358" s="397" t="s">
        <v>725</v>
      </c>
      <c r="D2358" s="397" t="s">
        <v>5463</v>
      </c>
      <c r="E2358" s="56" t="s">
        <v>2662</v>
      </c>
      <c r="F2358" s="56" t="s">
        <v>900</v>
      </c>
      <c r="G2358" s="56">
        <v>51</v>
      </c>
      <c r="H2358" s="56">
        <v>0</v>
      </c>
      <c r="I2358" s="56" t="s">
        <v>6476</v>
      </c>
      <c r="J2358" s="56" t="s">
        <v>38</v>
      </c>
    </row>
    <row r="2359" spans="1:10" ht="12.75" customHeight="1" x14ac:dyDescent="0.3">
      <c r="A2359" s="397" t="s">
        <v>325</v>
      </c>
      <c r="B2359" s="423">
        <v>9</v>
      </c>
      <c r="C2359" s="397" t="s">
        <v>725</v>
      </c>
      <c r="D2359" s="397" t="s">
        <v>5464</v>
      </c>
      <c r="E2359" s="56" t="s">
        <v>2663</v>
      </c>
      <c r="F2359" s="56" t="s">
        <v>900</v>
      </c>
      <c r="G2359" s="56">
        <v>25.5</v>
      </c>
      <c r="H2359" s="56">
        <v>0</v>
      </c>
      <c r="I2359" s="56" t="s">
        <v>6476</v>
      </c>
      <c r="J2359" s="56" t="s">
        <v>38</v>
      </c>
    </row>
    <row r="2360" spans="1:10" ht="12.75" customHeight="1" x14ac:dyDescent="0.3">
      <c r="A2360" s="397" t="s">
        <v>325</v>
      </c>
      <c r="B2360" s="423">
        <v>10</v>
      </c>
      <c r="C2360" s="397" t="s">
        <v>725</v>
      </c>
      <c r="D2360" s="397" t="s">
        <v>5465</v>
      </c>
      <c r="E2360" s="56" t="s">
        <v>2664</v>
      </c>
      <c r="F2360" s="56" t="s">
        <v>900</v>
      </c>
      <c r="G2360" s="56">
        <v>37</v>
      </c>
      <c r="H2360" s="56">
        <v>0</v>
      </c>
      <c r="I2360" s="56" t="s">
        <v>6476</v>
      </c>
      <c r="J2360" s="56" t="s">
        <v>38</v>
      </c>
    </row>
    <row r="2361" spans="1:10" ht="12.75" customHeight="1" x14ac:dyDescent="0.3">
      <c r="A2361" s="397" t="s">
        <v>325</v>
      </c>
      <c r="B2361" s="423">
        <v>11</v>
      </c>
      <c r="C2361" s="397" t="s">
        <v>725</v>
      </c>
      <c r="D2361" s="397" t="s">
        <v>5466</v>
      </c>
      <c r="E2361" s="56" t="s">
        <v>2665</v>
      </c>
      <c r="F2361" s="56" t="s">
        <v>900</v>
      </c>
      <c r="G2361" s="56">
        <v>18</v>
      </c>
      <c r="H2361" s="56">
        <v>0</v>
      </c>
      <c r="I2361" s="56" t="s">
        <v>6476</v>
      </c>
      <c r="J2361" s="56" t="s">
        <v>38</v>
      </c>
    </row>
    <row r="2362" spans="1:10" ht="12.75" customHeight="1" x14ac:dyDescent="0.3">
      <c r="A2362" s="397" t="s">
        <v>325</v>
      </c>
      <c r="B2362" s="423">
        <v>12</v>
      </c>
      <c r="C2362" s="397" t="s">
        <v>725</v>
      </c>
      <c r="D2362" s="397" t="s">
        <v>5467</v>
      </c>
      <c r="E2362" s="56" t="s">
        <v>2666</v>
      </c>
      <c r="F2362" s="56" t="s">
        <v>900</v>
      </c>
      <c r="G2362" s="56">
        <v>37</v>
      </c>
      <c r="H2362" s="56">
        <v>0</v>
      </c>
      <c r="I2362" s="56" t="s">
        <v>6476</v>
      </c>
      <c r="J2362" s="56" t="s">
        <v>38</v>
      </c>
    </row>
    <row r="2363" spans="1:10" ht="12.75" customHeight="1" x14ac:dyDescent="0.3">
      <c r="A2363" s="397" t="s">
        <v>325</v>
      </c>
      <c r="B2363" s="423">
        <v>13</v>
      </c>
      <c r="C2363" s="397" t="s">
        <v>725</v>
      </c>
      <c r="D2363" s="397" t="s">
        <v>5468</v>
      </c>
      <c r="E2363" s="56" t="s">
        <v>2667</v>
      </c>
      <c r="F2363" s="56" t="s">
        <v>900</v>
      </c>
      <c r="G2363" s="56">
        <v>18</v>
      </c>
      <c r="H2363" s="56">
        <v>57.5</v>
      </c>
      <c r="I2363" s="56" t="s">
        <v>6476</v>
      </c>
      <c r="J2363" s="56" t="s">
        <v>38</v>
      </c>
    </row>
    <row r="2364" spans="1:10" ht="12.75" customHeight="1" x14ac:dyDescent="0.3">
      <c r="A2364" s="397" t="s">
        <v>325</v>
      </c>
      <c r="B2364" s="423">
        <v>14</v>
      </c>
      <c r="C2364" s="397" t="s">
        <v>725</v>
      </c>
      <c r="D2364" s="397" t="s">
        <v>5469</v>
      </c>
      <c r="E2364" s="56" t="s">
        <v>2668</v>
      </c>
      <c r="F2364" s="56" t="s">
        <v>900</v>
      </c>
      <c r="G2364" s="56">
        <v>25</v>
      </c>
      <c r="H2364" s="56">
        <v>0</v>
      </c>
      <c r="I2364" s="56" t="s">
        <v>6476</v>
      </c>
      <c r="J2364" s="56" t="s">
        <v>38</v>
      </c>
    </row>
    <row r="2365" spans="1:10" ht="12.75" customHeight="1" x14ac:dyDescent="0.3">
      <c r="A2365" s="397" t="s">
        <v>325</v>
      </c>
      <c r="B2365" s="423">
        <v>15</v>
      </c>
      <c r="C2365" s="397" t="s">
        <v>725</v>
      </c>
      <c r="D2365" s="397" t="s">
        <v>5470</v>
      </c>
      <c r="E2365" s="56" t="s">
        <v>2669</v>
      </c>
      <c r="F2365" s="56" t="s">
        <v>900</v>
      </c>
      <c r="G2365" s="56">
        <v>37</v>
      </c>
      <c r="H2365" s="56">
        <v>0</v>
      </c>
      <c r="I2365" s="56" t="s">
        <v>6476</v>
      </c>
      <c r="J2365" s="56" t="s">
        <v>38</v>
      </c>
    </row>
    <row r="2366" spans="1:10" ht="12.75" customHeight="1" x14ac:dyDescent="0.3">
      <c r="A2366" s="397" t="s">
        <v>325</v>
      </c>
      <c r="B2366" s="423">
        <v>16</v>
      </c>
      <c r="C2366" s="397" t="s">
        <v>725</v>
      </c>
      <c r="D2366" s="397" t="s">
        <v>5471</v>
      </c>
      <c r="E2366" s="56" t="s">
        <v>2670</v>
      </c>
      <c r="F2366" s="56" t="s">
        <v>900</v>
      </c>
      <c r="G2366" s="56">
        <v>43.5</v>
      </c>
      <c r="H2366" s="56">
        <v>0</v>
      </c>
      <c r="I2366" s="56" t="s">
        <v>6476</v>
      </c>
      <c r="J2366" s="56" t="s">
        <v>38</v>
      </c>
    </row>
    <row r="2367" spans="1:10" ht="12.75" customHeight="1" x14ac:dyDescent="0.3">
      <c r="A2367" s="397" t="s">
        <v>325</v>
      </c>
      <c r="B2367" s="423">
        <v>17</v>
      </c>
      <c r="C2367" s="397" t="s">
        <v>725</v>
      </c>
      <c r="D2367" s="397" t="s">
        <v>5472</v>
      </c>
      <c r="E2367" s="56" t="s">
        <v>2671</v>
      </c>
      <c r="F2367" s="56" t="s">
        <v>900</v>
      </c>
      <c r="G2367" s="56">
        <v>16</v>
      </c>
      <c r="H2367" s="56">
        <v>0</v>
      </c>
      <c r="I2367" s="56" t="s">
        <v>6476</v>
      </c>
      <c r="J2367" s="56" t="s">
        <v>38</v>
      </c>
    </row>
    <row r="2368" spans="1:10" ht="12.75" customHeight="1" x14ac:dyDescent="0.3">
      <c r="A2368" s="397" t="s">
        <v>325</v>
      </c>
      <c r="B2368" s="423">
        <v>18</v>
      </c>
      <c r="C2368" s="397" t="s">
        <v>725</v>
      </c>
      <c r="D2368" s="397" t="s">
        <v>5473</v>
      </c>
      <c r="E2368" s="56" t="s">
        <v>2672</v>
      </c>
      <c r="F2368" s="56" t="s">
        <v>900</v>
      </c>
      <c r="G2368" s="56">
        <v>50.5</v>
      </c>
      <c r="H2368" s="56">
        <v>0</v>
      </c>
      <c r="I2368" s="56" t="s">
        <v>6476</v>
      </c>
      <c r="J2368" s="56" t="s">
        <v>38</v>
      </c>
    </row>
    <row r="2369" spans="1:10" ht="12.75" customHeight="1" x14ac:dyDescent="0.3">
      <c r="A2369" s="397" t="s">
        <v>325</v>
      </c>
      <c r="B2369" s="423">
        <v>19</v>
      </c>
      <c r="C2369" s="397" t="s">
        <v>725</v>
      </c>
      <c r="D2369" s="397" t="s">
        <v>5474</v>
      </c>
      <c r="E2369" s="56" t="s">
        <v>2673</v>
      </c>
      <c r="F2369" s="56" t="s">
        <v>900</v>
      </c>
      <c r="G2369" s="56">
        <v>24</v>
      </c>
      <c r="H2369" s="56">
        <v>69.5</v>
      </c>
      <c r="I2369" s="56" t="s">
        <v>6476</v>
      </c>
      <c r="J2369" s="56" t="s">
        <v>38</v>
      </c>
    </row>
    <row r="2370" spans="1:10" ht="12.75" customHeight="1" x14ac:dyDescent="0.3">
      <c r="A2370" s="397" t="s">
        <v>325</v>
      </c>
      <c r="B2370" s="423">
        <v>20</v>
      </c>
      <c r="C2370" s="397" t="s">
        <v>725</v>
      </c>
      <c r="D2370" s="397" t="s">
        <v>5475</v>
      </c>
      <c r="E2370" s="56" t="s">
        <v>2674</v>
      </c>
      <c r="F2370" s="56" t="s">
        <v>900</v>
      </c>
      <c r="G2370" s="56">
        <v>25</v>
      </c>
      <c r="H2370" s="56">
        <v>0</v>
      </c>
      <c r="I2370" s="56" t="s">
        <v>6476</v>
      </c>
      <c r="J2370" s="56" t="s">
        <v>38</v>
      </c>
    </row>
    <row r="2371" spans="1:10" ht="12.75" customHeight="1" x14ac:dyDescent="0.3">
      <c r="A2371" s="397" t="s">
        <v>325</v>
      </c>
      <c r="B2371" s="423">
        <v>21</v>
      </c>
      <c r="C2371" s="397" t="s">
        <v>725</v>
      </c>
      <c r="D2371" s="397" t="s">
        <v>5476</v>
      </c>
      <c r="E2371" s="56" t="s">
        <v>2675</v>
      </c>
      <c r="F2371" s="56" t="s">
        <v>900</v>
      </c>
      <c r="G2371" s="56">
        <v>26.5</v>
      </c>
      <c r="H2371" s="56">
        <v>0</v>
      </c>
      <c r="I2371" s="56" t="s">
        <v>6476</v>
      </c>
      <c r="J2371" s="56" t="s">
        <v>38</v>
      </c>
    </row>
    <row r="2372" spans="1:10" ht="12.75" customHeight="1" x14ac:dyDescent="0.3">
      <c r="A2372" s="397" t="s">
        <v>325</v>
      </c>
      <c r="B2372" s="423">
        <v>22</v>
      </c>
      <c r="C2372" s="397" t="s">
        <v>725</v>
      </c>
      <c r="D2372" s="397" t="s">
        <v>5477</v>
      </c>
      <c r="E2372" s="56" t="s">
        <v>2676</v>
      </c>
      <c r="F2372" s="56" t="s">
        <v>900</v>
      </c>
      <c r="G2372" s="56">
        <v>22</v>
      </c>
      <c r="H2372" s="56">
        <v>67</v>
      </c>
      <c r="I2372" s="56" t="s">
        <v>6476</v>
      </c>
      <c r="J2372" s="56" t="s">
        <v>38</v>
      </c>
    </row>
    <row r="2373" spans="1:10" ht="12.75" customHeight="1" x14ac:dyDescent="0.3">
      <c r="A2373" s="397" t="s">
        <v>325</v>
      </c>
      <c r="B2373" s="423">
        <v>23</v>
      </c>
      <c r="C2373" s="397" t="s">
        <v>725</v>
      </c>
      <c r="D2373" s="397" t="s">
        <v>5478</v>
      </c>
      <c r="E2373" s="56" t="s">
        <v>2677</v>
      </c>
      <c r="F2373" s="56" t="s">
        <v>900</v>
      </c>
      <c r="G2373" s="56">
        <v>42.3</v>
      </c>
      <c r="H2373" s="56">
        <v>0</v>
      </c>
      <c r="I2373" s="56" t="s">
        <v>6476</v>
      </c>
      <c r="J2373" s="56" t="s">
        <v>38</v>
      </c>
    </row>
    <row r="2374" spans="1:10" ht="12.75" customHeight="1" x14ac:dyDescent="0.3">
      <c r="A2374" s="397" t="s">
        <v>325</v>
      </c>
      <c r="B2374" s="423">
        <v>24</v>
      </c>
      <c r="C2374" s="397" t="s">
        <v>725</v>
      </c>
      <c r="D2374" s="397" t="s">
        <v>5479</v>
      </c>
      <c r="E2374" s="56" t="s">
        <v>2678</v>
      </c>
      <c r="F2374" s="56" t="s">
        <v>900</v>
      </c>
      <c r="G2374" s="56">
        <v>50.5</v>
      </c>
      <c r="H2374" s="56">
        <v>0</v>
      </c>
      <c r="I2374" s="56" t="s">
        <v>6476</v>
      </c>
      <c r="J2374" s="56" t="s">
        <v>38</v>
      </c>
    </row>
    <row r="2375" spans="1:10" ht="12.75" customHeight="1" x14ac:dyDescent="0.3">
      <c r="A2375" s="397" t="s">
        <v>325</v>
      </c>
      <c r="B2375" s="423">
        <v>25</v>
      </c>
      <c r="C2375" s="397" t="s">
        <v>725</v>
      </c>
      <c r="D2375" s="397" t="s">
        <v>5480</v>
      </c>
      <c r="E2375" s="56" t="s">
        <v>2679</v>
      </c>
      <c r="F2375" s="56" t="s">
        <v>900</v>
      </c>
      <c r="G2375" s="56">
        <v>14</v>
      </c>
      <c r="H2375" s="56">
        <v>0</v>
      </c>
      <c r="I2375" s="56" t="s">
        <v>6476</v>
      </c>
      <c r="J2375" s="56" t="s">
        <v>38</v>
      </c>
    </row>
    <row r="2376" spans="1:10" ht="12.75" customHeight="1" x14ac:dyDescent="0.3">
      <c r="A2376" s="397" t="s">
        <v>325</v>
      </c>
      <c r="B2376" s="423">
        <v>26</v>
      </c>
      <c r="C2376" s="397" t="s">
        <v>725</v>
      </c>
      <c r="D2376" s="397" t="s">
        <v>5481</v>
      </c>
      <c r="E2376" s="56" t="s">
        <v>2680</v>
      </c>
      <c r="F2376" s="56" t="s">
        <v>900</v>
      </c>
      <c r="G2376" s="56">
        <v>14</v>
      </c>
      <c r="H2376" s="56">
        <v>0</v>
      </c>
      <c r="I2376" s="56" t="s">
        <v>6476</v>
      </c>
      <c r="J2376" s="56" t="s">
        <v>38</v>
      </c>
    </row>
    <row r="2377" spans="1:10" ht="12.75" customHeight="1" x14ac:dyDescent="0.3">
      <c r="A2377" s="397" t="s">
        <v>325</v>
      </c>
      <c r="B2377" s="423">
        <v>27</v>
      </c>
      <c r="C2377" s="397" t="s">
        <v>725</v>
      </c>
      <c r="D2377" s="397" t="s">
        <v>5482</v>
      </c>
      <c r="E2377" s="56" t="s">
        <v>2681</v>
      </c>
      <c r="F2377" s="56" t="s">
        <v>900</v>
      </c>
      <c r="G2377" s="56">
        <v>45</v>
      </c>
      <c r="H2377" s="56">
        <v>0</v>
      </c>
      <c r="I2377" s="56" t="s">
        <v>6476</v>
      </c>
      <c r="J2377" s="56" t="s">
        <v>38</v>
      </c>
    </row>
    <row r="2378" spans="1:10" ht="12.75" customHeight="1" x14ac:dyDescent="0.3">
      <c r="A2378" s="397" t="s">
        <v>325</v>
      </c>
      <c r="B2378" s="423">
        <v>28</v>
      </c>
      <c r="C2378" s="397" t="s">
        <v>725</v>
      </c>
      <c r="D2378" s="397" t="s">
        <v>5483</v>
      </c>
      <c r="E2378" s="56" t="s">
        <v>2682</v>
      </c>
      <c r="F2378" s="56" t="s">
        <v>900</v>
      </c>
      <c r="G2378" s="56">
        <v>19</v>
      </c>
      <c r="H2378" s="56">
        <v>0</v>
      </c>
      <c r="I2378" s="56" t="s">
        <v>6476</v>
      </c>
      <c r="J2378" s="56" t="s">
        <v>38</v>
      </c>
    </row>
    <row r="2379" spans="1:10" ht="12.75" customHeight="1" x14ac:dyDescent="0.3">
      <c r="A2379" s="397" t="s">
        <v>325</v>
      </c>
      <c r="B2379" s="423">
        <v>29</v>
      </c>
      <c r="C2379" s="397" t="s">
        <v>725</v>
      </c>
      <c r="D2379" s="397" t="s">
        <v>5484</v>
      </c>
      <c r="E2379" s="56" t="s">
        <v>2683</v>
      </c>
      <c r="F2379" s="56" t="s">
        <v>900</v>
      </c>
      <c r="G2379" s="56">
        <v>11</v>
      </c>
      <c r="H2379" s="56">
        <v>0</v>
      </c>
      <c r="I2379" s="56" t="s">
        <v>6476</v>
      </c>
      <c r="J2379" s="56" t="s">
        <v>38</v>
      </c>
    </row>
    <row r="2380" spans="1:10" ht="12.75" customHeight="1" x14ac:dyDescent="0.3">
      <c r="A2380" s="397" t="s">
        <v>325</v>
      </c>
      <c r="B2380" s="423">
        <v>30</v>
      </c>
      <c r="C2380" s="397" t="s">
        <v>725</v>
      </c>
      <c r="D2380" s="397" t="s">
        <v>5486</v>
      </c>
      <c r="E2380" s="56" t="s">
        <v>2684</v>
      </c>
      <c r="F2380" s="56" t="s">
        <v>900</v>
      </c>
      <c r="G2380" s="56">
        <v>17</v>
      </c>
      <c r="H2380" s="56">
        <v>0</v>
      </c>
      <c r="I2380" s="56" t="s">
        <v>6476</v>
      </c>
      <c r="J2380" s="56" t="s">
        <v>38</v>
      </c>
    </row>
    <row r="2381" spans="1:10" ht="12.75" customHeight="1" x14ac:dyDescent="0.3">
      <c r="A2381" s="397" t="s">
        <v>325</v>
      </c>
      <c r="B2381" s="423">
        <v>31</v>
      </c>
      <c r="C2381" s="397" t="s">
        <v>725</v>
      </c>
      <c r="D2381" s="397" t="s">
        <v>5487</v>
      </c>
      <c r="E2381" s="56" t="s">
        <v>2685</v>
      </c>
      <c r="F2381" s="56" t="s">
        <v>900</v>
      </c>
      <c r="G2381" s="56">
        <v>25</v>
      </c>
      <c r="H2381" s="56">
        <v>0</v>
      </c>
      <c r="I2381" s="56" t="s">
        <v>6476</v>
      </c>
      <c r="J2381" s="56" t="s">
        <v>38</v>
      </c>
    </row>
    <row r="2382" spans="1:10" ht="12.75" customHeight="1" x14ac:dyDescent="0.3">
      <c r="A2382" s="397" t="s">
        <v>325</v>
      </c>
      <c r="B2382" s="423">
        <v>32</v>
      </c>
      <c r="C2382" s="397" t="s">
        <v>725</v>
      </c>
      <c r="D2382" s="397" t="s">
        <v>5488</v>
      </c>
      <c r="E2382" s="56" t="s">
        <v>2686</v>
      </c>
      <c r="F2382" s="56" t="s">
        <v>900</v>
      </c>
      <c r="G2382" s="56">
        <v>11</v>
      </c>
      <c r="H2382" s="56">
        <v>0</v>
      </c>
      <c r="I2382" s="56" t="s">
        <v>6476</v>
      </c>
      <c r="J2382" s="56" t="s">
        <v>38</v>
      </c>
    </row>
    <row r="2383" spans="1:10" ht="12.75" customHeight="1" x14ac:dyDescent="0.3">
      <c r="A2383" s="397" t="s">
        <v>325</v>
      </c>
      <c r="B2383" s="423">
        <v>33</v>
      </c>
      <c r="C2383" s="397" t="s">
        <v>725</v>
      </c>
      <c r="D2383" s="397" t="s">
        <v>5489</v>
      </c>
      <c r="E2383" s="56" t="s">
        <v>2687</v>
      </c>
      <c r="F2383" s="56" t="s">
        <v>900</v>
      </c>
      <c r="G2383" s="56">
        <v>42.5</v>
      </c>
      <c r="H2383" s="56">
        <v>41</v>
      </c>
      <c r="I2383" s="56" t="s">
        <v>6476</v>
      </c>
      <c r="J2383" s="56" t="s">
        <v>38</v>
      </c>
    </row>
    <row r="2384" spans="1:10" ht="12.75" customHeight="1" x14ac:dyDescent="0.3">
      <c r="A2384" s="397" t="s">
        <v>325</v>
      </c>
      <c r="B2384" s="423">
        <v>34</v>
      </c>
      <c r="C2384" s="397" t="s">
        <v>725</v>
      </c>
      <c r="D2384" s="397" t="s">
        <v>5490</v>
      </c>
      <c r="E2384" s="56" t="s">
        <v>2688</v>
      </c>
      <c r="F2384" s="56" t="s">
        <v>900</v>
      </c>
      <c r="G2384" s="56">
        <v>41</v>
      </c>
      <c r="H2384" s="56">
        <v>0</v>
      </c>
      <c r="I2384" s="56" t="s">
        <v>6476</v>
      </c>
      <c r="J2384" s="56" t="s">
        <v>38</v>
      </c>
    </row>
    <row r="2385" spans="1:10" ht="12.75" customHeight="1" x14ac:dyDescent="0.3">
      <c r="A2385" s="397" t="s">
        <v>325</v>
      </c>
      <c r="B2385" s="423">
        <v>35</v>
      </c>
      <c r="C2385" s="397" t="s">
        <v>725</v>
      </c>
      <c r="D2385" s="397" t="s">
        <v>5491</v>
      </c>
      <c r="E2385" s="56" t="s">
        <v>2689</v>
      </c>
      <c r="F2385" s="56" t="s">
        <v>900</v>
      </c>
      <c r="G2385" s="56">
        <v>37</v>
      </c>
      <c r="H2385" s="56">
        <v>0</v>
      </c>
      <c r="I2385" s="56" t="s">
        <v>6476</v>
      </c>
      <c r="J2385" s="56" t="s">
        <v>38</v>
      </c>
    </row>
    <row r="2386" spans="1:10" ht="12.75" customHeight="1" x14ac:dyDescent="0.3">
      <c r="A2386" s="397" t="s">
        <v>325</v>
      </c>
      <c r="B2386" s="423">
        <v>36</v>
      </c>
      <c r="C2386" s="397" t="s">
        <v>725</v>
      </c>
      <c r="D2386" s="397" t="s">
        <v>5492</v>
      </c>
      <c r="E2386" s="56" t="s">
        <v>2690</v>
      </c>
      <c r="F2386" s="56" t="s">
        <v>900</v>
      </c>
      <c r="G2386" s="56">
        <v>50.5</v>
      </c>
      <c r="H2386" s="56">
        <v>0</v>
      </c>
      <c r="I2386" s="56" t="s">
        <v>6476</v>
      </c>
      <c r="J2386" s="56" t="s">
        <v>38</v>
      </c>
    </row>
    <row r="2387" spans="1:10" ht="12.75" customHeight="1" x14ac:dyDescent="0.3">
      <c r="A2387" s="397" t="s">
        <v>325</v>
      </c>
      <c r="B2387" s="423">
        <v>37</v>
      </c>
      <c r="C2387" s="397" t="s">
        <v>725</v>
      </c>
      <c r="D2387" s="397" t="s">
        <v>5493</v>
      </c>
      <c r="E2387" s="56" t="s">
        <v>2691</v>
      </c>
      <c r="F2387" s="56" t="s">
        <v>900</v>
      </c>
      <c r="G2387" s="56">
        <v>25</v>
      </c>
      <c r="H2387" s="56">
        <v>0</v>
      </c>
      <c r="I2387" s="56" t="s">
        <v>6476</v>
      </c>
      <c r="J2387" s="56" t="s">
        <v>38</v>
      </c>
    </row>
    <row r="2388" spans="1:10" ht="12.75" customHeight="1" x14ac:dyDescent="0.3">
      <c r="A2388" s="397" t="s">
        <v>325</v>
      </c>
      <c r="B2388" s="423">
        <v>38</v>
      </c>
      <c r="C2388" s="397" t="s">
        <v>725</v>
      </c>
      <c r="D2388" s="397" t="s">
        <v>5494</v>
      </c>
      <c r="E2388" s="56" t="s">
        <v>2692</v>
      </c>
      <c r="F2388" s="56" t="s">
        <v>900</v>
      </c>
      <c r="G2388" s="56">
        <v>25.5</v>
      </c>
      <c r="H2388" s="56">
        <v>0</v>
      </c>
      <c r="I2388" s="56" t="s">
        <v>6476</v>
      </c>
      <c r="J2388" s="56" t="s">
        <v>38</v>
      </c>
    </row>
    <row r="2389" spans="1:10" ht="12.75" customHeight="1" x14ac:dyDescent="0.3">
      <c r="A2389" s="397" t="s">
        <v>325</v>
      </c>
      <c r="B2389" s="423">
        <v>39</v>
      </c>
      <c r="C2389" s="397" t="s">
        <v>725</v>
      </c>
      <c r="D2389" s="397" t="s">
        <v>5495</v>
      </c>
      <c r="E2389" s="56" t="s">
        <v>2693</v>
      </c>
      <c r="F2389" s="56" t="s">
        <v>900</v>
      </c>
      <c r="G2389" s="56">
        <v>51.5</v>
      </c>
      <c r="H2389" s="56">
        <v>0</v>
      </c>
      <c r="I2389" s="56" t="s">
        <v>6476</v>
      </c>
      <c r="J2389" s="56" t="s">
        <v>38</v>
      </c>
    </row>
    <row r="2390" spans="1:10" ht="12.75" customHeight="1" x14ac:dyDescent="0.3">
      <c r="A2390" s="397" t="s">
        <v>325</v>
      </c>
      <c r="B2390" s="423">
        <v>40</v>
      </c>
      <c r="C2390" s="397" t="s">
        <v>725</v>
      </c>
      <c r="D2390" s="397" t="s">
        <v>5496</v>
      </c>
      <c r="E2390" s="56" t="s">
        <v>2694</v>
      </c>
      <c r="F2390" s="56" t="s">
        <v>900</v>
      </c>
      <c r="G2390" s="56">
        <v>17.5</v>
      </c>
      <c r="H2390" s="56">
        <v>0</v>
      </c>
      <c r="I2390" s="56" t="s">
        <v>6476</v>
      </c>
      <c r="J2390" s="56" t="s">
        <v>38</v>
      </c>
    </row>
    <row r="2391" spans="1:10" ht="12.75" customHeight="1" x14ac:dyDescent="0.3">
      <c r="A2391" s="397" t="s">
        <v>325</v>
      </c>
      <c r="B2391" s="423">
        <v>41</v>
      </c>
      <c r="C2391" s="397" t="s">
        <v>725</v>
      </c>
      <c r="D2391" s="397" t="s">
        <v>5497</v>
      </c>
      <c r="E2391" s="56" t="s">
        <v>5485</v>
      </c>
      <c r="F2391" s="56" t="s">
        <v>900</v>
      </c>
      <c r="G2391" s="56">
        <v>25.5</v>
      </c>
      <c r="H2391" s="56">
        <v>75</v>
      </c>
      <c r="I2391" s="56" t="s">
        <v>6476</v>
      </c>
      <c r="J2391" s="56" t="s">
        <v>38</v>
      </c>
    </row>
    <row r="2392" spans="1:10" ht="12.75" customHeight="1" x14ac:dyDescent="0.3">
      <c r="A2392" s="397" t="s">
        <v>325</v>
      </c>
      <c r="B2392" s="423">
        <v>42</v>
      </c>
      <c r="C2392" s="397" t="s">
        <v>725</v>
      </c>
      <c r="D2392" s="397" t="s">
        <v>5498</v>
      </c>
      <c r="E2392" s="56" t="s">
        <v>2695</v>
      </c>
      <c r="F2392" s="56" t="s">
        <v>900</v>
      </c>
      <c r="G2392" s="56">
        <v>26.5</v>
      </c>
      <c r="H2392" s="56">
        <v>10</v>
      </c>
      <c r="I2392" s="56" t="s">
        <v>6476</v>
      </c>
      <c r="J2392" s="56" t="s">
        <v>38</v>
      </c>
    </row>
    <row r="2393" spans="1:10" ht="12.75" customHeight="1" x14ac:dyDescent="0.3">
      <c r="A2393" s="397" t="s">
        <v>325</v>
      </c>
      <c r="B2393" s="423">
        <v>43</v>
      </c>
      <c r="C2393" s="397" t="s">
        <v>725</v>
      </c>
      <c r="D2393" s="397" t="s">
        <v>5499</v>
      </c>
      <c r="E2393" s="56" t="s">
        <v>2696</v>
      </c>
      <c r="F2393" s="56" t="s">
        <v>900</v>
      </c>
      <c r="G2393" s="56">
        <v>20</v>
      </c>
      <c r="H2393" s="56">
        <v>0</v>
      </c>
      <c r="I2393" s="56" t="s">
        <v>6476</v>
      </c>
      <c r="J2393" s="56" t="s">
        <v>38</v>
      </c>
    </row>
    <row r="2394" spans="1:10" ht="12.75" customHeight="1" x14ac:dyDescent="0.3">
      <c r="A2394" s="397" t="s">
        <v>325</v>
      </c>
      <c r="B2394" s="423">
        <v>44</v>
      </c>
      <c r="C2394" s="397" t="s">
        <v>725</v>
      </c>
      <c r="D2394" s="397" t="s">
        <v>7108</v>
      </c>
      <c r="E2394" s="56" t="s">
        <v>1086</v>
      </c>
      <c r="F2394" s="56" t="s">
        <v>900</v>
      </c>
      <c r="G2394" s="56">
        <v>19.5</v>
      </c>
      <c r="H2394" s="56">
        <v>20.5</v>
      </c>
      <c r="I2394" s="56" t="s">
        <v>6476</v>
      </c>
      <c r="J2394" s="56" t="s">
        <v>38</v>
      </c>
    </row>
    <row r="2395" spans="1:10" ht="12.75" customHeight="1" x14ac:dyDescent="0.3">
      <c r="A2395" s="397" t="s">
        <v>196</v>
      </c>
      <c r="B2395" s="423">
        <v>1</v>
      </c>
      <c r="C2395" s="397" t="s">
        <v>11</v>
      </c>
      <c r="D2395" s="397" t="s">
        <v>4197</v>
      </c>
      <c r="E2395" s="56" t="s">
        <v>2184</v>
      </c>
      <c r="F2395" s="56" t="s">
        <v>900</v>
      </c>
      <c r="G2395" s="56">
        <v>79.5</v>
      </c>
      <c r="H2395" s="56">
        <v>0</v>
      </c>
      <c r="I2395" s="56" t="s">
        <v>6476</v>
      </c>
      <c r="J2395" s="56" t="s">
        <v>38</v>
      </c>
    </row>
    <row r="2396" spans="1:10" ht="12.75" customHeight="1" x14ac:dyDescent="0.3">
      <c r="A2396" s="397" t="s">
        <v>196</v>
      </c>
      <c r="B2396" s="423">
        <v>2</v>
      </c>
      <c r="C2396" s="397" t="s">
        <v>11</v>
      </c>
      <c r="D2396" s="397" t="s">
        <v>4198</v>
      </c>
      <c r="E2396" s="56" t="s">
        <v>1233</v>
      </c>
      <c r="F2396" s="56" t="s">
        <v>900</v>
      </c>
      <c r="G2396" s="56">
        <v>30.5</v>
      </c>
      <c r="H2396" s="56">
        <v>0</v>
      </c>
      <c r="I2396" s="56" t="s">
        <v>6476</v>
      </c>
      <c r="J2396" s="56" t="s">
        <v>38</v>
      </c>
    </row>
    <row r="2397" spans="1:10" ht="12.75" customHeight="1" x14ac:dyDescent="0.3">
      <c r="A2397" s="397" t="s">
        <v>196</v>
      </c>
      <c r="B2397" s="423">
        <v>3</v>
      </c>
      <c r="C2397" s="397" t="s">
        <v>11</v>
      </c>
      <c r="D2397" s="397" t="s">
        <v>4199</v>
      </c>
      <c r="E2397" s="56" t="s">
        <v>1234</v>
      </c>
      <c r="F2397" s="56" t="s">
        <v>900</v>
      </c>
      <c r="G2397" s="56">
        <v>48</v>
      </c>
      <c r="H2397" s="56">
        <v>27</v>
      </c>
      <c r="I2397" s="56" t="s">
        <v>6476</v>
      </c>
      <c r="J2397" s="56" t="s">
        <v>38</v>
      </c>
    </row>
    <row r="2398" spans="1:10" ht="12.75" customHeight="1" x14ac:dyDescent="0.3">
      <c r="A2398" s="397" t="s">
        <v>196</v>
      </c>
      <c r="B2398" s="423">
        <v>4</v>
      </c>
      <c r="C2398" s="397" t="s">
        <v>11</v>
      </c>
      <c r="D2398" s="397" t="s">
        <v>4200</v>
      </c>
      <c r="E2398" s="56" t="s">
        <v>1235</v>
      </c>
      <c r="F2398" s="56" t="s">
        <v>900</v>
      </c>
      <c r="G2398" s="56">
        <v>30.5</v>
      </c>
      <c r="H2398" s="56">
        <v>0</v>
      </c>
      <c r="I2398" s="56" t="s">
        <v>6476</v>
      </c>
      <c r="J2398" s="56" t="s">
        <v>38</v>
      </c>
    </row>
    <row r="2399" spans="1:10" ht="12.75" customHeight="1" x14ac:dyDescent="0.3">
      <c r="A2399" s="397" t="s">
        <v>196</v>
      </c>
      <c r="B2399" s="423">
        <v>5</v>
      </c>
      <c r="C2399" s="397" t="s">
        <v>11</v>
      </c>
      <c r="D2399" s="397" t="s">
        <v>4201</v>
      </c>
      <c r="E2399" s="56" t="s">
        <v>1236</v>
      </c>
      <c r="F2399" s="56" t="s">
        <v>900</v>
      </c>
      <c r="G2399" s="56">
        <v>54</v>
      </c>
      <c r="H2399" s="56">
        <v>0</v>
      </c>
      <c r="I2399" s="56" t="s">
        <v>6476</v>
      </c>
      <c r="J2399" s="56" t="s">
        <v>38</v>
      </c>
    </row>
    <row r="2400" spans="1:10" ht="12.75" customHeight="1" x14ac:dyDescent="0.3">
      <c r="A2400" s="397" t="s">
        <v>196</v>
      </c>
      <c r="B2400" s="423">
        <v>6</v>
      </c>
      <c r="C2400" s="397" t="s">
        <v>11</v>
      </c>
      <c r="D2400" s="397" t="s">
        <v>4202</v>
      </c>
      <c r="E2400" s="56" t="s">
        <v>2185</v>
      </c>
      <c r="F2400" s="56" t="s">
        <v>900</v>
      </c>
      <c r="G2400" s="56">
        <v>48</v>
      </c>
      <c r="H2400" s="56">
        <v>0</v>
      </c>
      <c r="I2400" s="56" t="s">
        <v>6476</v>
      </c>
      <c r="J2400" s="56" t="s">
        <v>38</v>
      </c>
    </row>
    <row r="2401" spans="1:10" ht="12.75" customHeight="1" x14ac:dyDescent="0.3">
      <c r="A2401" s="397" t="s">
        <v>196</v>
      </c>
      <c r="B2401" s="423">
        <v>7</v>
      </c>
      <c r="C2401" s="397" t="s">
        <v>11</v>
      </c>
      <c r="D2401" s="397" t="s">
        <v>4203</v>
      </c>
      <c r="E2401" s="56" t="s">
        <v>1237</v>
      </c>
      <c r="F2401" s="56" t="s">
        <v>900</v>
      </c>
      <c r="G2401" s="56">
        <v>30.5</v>
      </c>
      <c r="H2401" s="56">
        <v>0</v>
      </c>
      <c r="I2401" s="56" t="s">
        <v>6476</v>
      </c>
      <c r="J2401" s="56" t="s">
        <v>38</v>
      </c>
    </row>
    <row r="2402" spans="1:10" ht="12.75" customHeight="1" x14ac:dyDescent="0.3">
      <c r="A2402" s="397" t="s">
        <v>196</v>
      </c>
      <c r="B2402" s="423">
        <v>8</v>
      </c>
      <c r="C2402" s="397" t="s">
        <v>11</v>
      </c>
      <c r="D2402" s="397" t="s">
        <v>4204</v>
      </c>
      <c r="E2402" s="56" t="s">
        <v>1238</v>
      </c>
      <c r="F2402" s="56" t="s">
        <v>900</v>
      </c>
      <c r="G2402" s="56">
        <v>12</v>
      </c>
      <c r="H2402" s="56">
        <v>0</v>
      </c>
      <c r="I2402" s="56" t="s">
        <v>6476</v>
      </c>
      <c r="J2402" s="56" t="s">
        <v>38</v>
      </c>
    </row>
    <row r="2403" spans="1:10" ht="12.75" customHeight="1" x14ac:dyDescent="0.3">
      <c r="A2403" s="397" t="s">
        <v>196</v>
      </c>
      <c r="B2403" s="423">
        <v>9</v>
      </c>
      <c r="C2403" s="397" t="s">
        <v>11</v>
      </c>
      <c r="D2403" s="397" t="s">
        <v>4205</v>
      </c>
      <c r="E2403" s="56" t="s">
        <v>1239</v>
      </c>
      <c r="F2403" s="56" t="s">
        <v>900</v>
      </c>
      <c r="G2403" s="56">
        <v>30.5</v>
      </c>
      <c r="H2403" s="56">
        <v>0</v>
      </c>
      <c r="I2403" s="56" t="s">
        <v>6476</v>
      </c>
      <c r="J2403" s="56" t="s">
        <v>38</v>
      </c>
    </row>
    <row r="2404" spans="1:10" ht="12.75" customHeight="1" x14ac:dyDescent="0.3">
      <c r="A2404" s="397" t="s">
        <v>196</v>
      </c>
      <c r="B2404" s="423">
        <v>10</v>
      </c>
      <c r="C2404" s="397" t="s">
        <v>11</v>
      </c>
      <c r="D2404" s="397" t="s">
        <v>4206</v>
      </c>
      <c r="E2404" s="56" t="s">
        <v>1240</v>
      </c>
      <c r="F2404" s="56" t="s">
        <v>900</v>
      </c>
      <c r="G2404" s="56">
        <v>7.5</v>
      </c>
      <c r="H2404" s="56">
        <v>0</v>
      </c>
      <c r="I2404" s="56" t="s">
        <v>6476</v>
      </c>
      <c r="J2404" s="56" t="s">
        <v>38</v>
      </c>
    </row>
    <row r="2405" spans="1:10" ht="12.75" customHeight="1" x14ac:dyDescent="0.3">
      <c r="A2405" s="397" t="s">
        <v>205</v>
      </c>
      <c r="B2405" s="423">
        <v>1</v>
      </c>
      <c r="C2405" s="397" t="s">
        <v>14</v>
      </c>
      <c r="D2405" s="397" t="s">
        <v>4671</v>
      </c>
      <c r="E2405" s="56" t="s">
        <v>1499</v>
      </c>
      <c r="F2405" s="56" t="s">
        <v>900</v>
      </c>
      <c r="G2405" s="56">
        <v>34</v>
      </c>
      <c r="H2405" s="56">
        <v>0</v>
      </c>
      <c r="I2405" s="56" t="s">
        <v>6476</v>
      </c>
      <c r="J2405" s="56" t="s">
        <v>38</v>
      </c>
    </row>
    <row r="2406" spans="1:10" ht="12.75" customHeight="1" x14ac:dyDescent="0.3">
      <c r="A2406" s="397" t="s">
        <v>205</v>
      </c>
      <c r="B2406" s="423">
        <v>2</v>
      </c>
      <c r="C2406" s="397" t="s">
        <v>14</v>
      </c>
      <c r="D2406" s="397" t="s">
        <v>4672</v>
      </c>
      <c r="E2406" s="56" t="s">
        <v>1496</v>
      </c>
      <c r="F2406" s="56" t="s">
        <v>900</v>
      </c>
      <c r="G2406" s="56">
        <v>42.5</v>
      </c>
      <c r="H2406" s="56">
        <v>0</v>
      </c>
      <c r="I2406" s="56" t="s">
        <v>6476</v>
      </c>
      <c r="J2406" s="56" t="s">
        <v>38</v>
      </c>
    </row>
    <row r="2407" spans="1:10" ht="12.75" customHeight="1" x14ac:dyDescent="0.3">
      <c r="A2407" s="397" t="s">
        <v>205</v>
      </c>
      <c r="B2407" s="423">
        <v>3</v>
      </c>
      <c r="C2407" s="397" t="s">
        <v>14</v>
      </c>
      <c r="D2407" s="397" t="s">
        <v>4673</v>
      </c>
      <c r="E2407" s="56" t="s">
        <v>1497</v>
      </c>
      <c r="F2407" s="56" t="s">
        <v>900</v>
      </c>
      <c r="G2407" s="56">
        <v>16</v>
      </c>
      <c r="H2407" s="56">
        <v>0</v>
      </c>
      <c r="I2407" s="56" t="s">
        <v>6476</v>
      </c>
      <c r="J2407" s="56" t="s">
        <v>38</v>
      </c>
    </row>
    <row r="2408" spans="1:10" ht="12.75" customHeight="1" x14ac:dyDescent="0.3">
      <c r="A2408" s="397" t="s">
        <v>205</v>
      </c>
      <c r="B2408" s="423">
        <v>4</v>
      </c>
      <c r="C2408" s="397" t="s">
        <v>14</v>
      </c>
      <c r="D2408" s="397" t="s">
        <v>4674</v>
      </c>
      <c r="E2408" s="56" t="s">
        <v>1500</v>
      </c>
      <c r="F2408" s="56" t="s">
        <v>900</v>
      </c>
      <c r="G2408" s="56">
        <v>34</v>
      </c>
      <c r="H2408" s="56">
        <v>0</v>
      </c>
      <c r="I2408" s="56" t="s">
        <v>6476</v>
      </c>
      <c r="J2408" s="56" t="s">
        <v>38</v>
      </c>
    </row>
    <row r="2409" spans="1:10" ht="12.75" customHeight="1" x14ac:dyDescent="0.3">
      <c r="A2409" s="397" t="s">
        <v>205</v>
      </c>
      <c r="B2409" s="423">
        <v>5</v>
      </c>
      <c r="C2409" s="397" t="s">
        <v>14</v>
      </c>
      <c r="D2409" s="397" t="s">
        <v>4675</v>
      </c>
      <c r="E2409" s="56" t="s">
        <v>1495</v>
      </c>
      <c r="F2409" s="56" t="s">
        <v>900</v>
      </c>
      <c r="G2409" s="56">
        <v>34</v>
      </c>
      <c r="H2409" s="56">
        <v>0</v>
      </c>
      <c r="I2409" s="56" t="s">
        <v>6476</v>
      </c>
      <c r="J2409" s="56" t="s">
        <v>38</v>
      </c>
    </row>
    <row r="2410" spans="1:10" ht="12.75" customHeight="1" x14ac:dyDescent="0.3">
      <c r="A2410" s="397" t="s">
        <v>205</v>
      </c>
      <c r="B2410" s="423">
        <v>6</v>
      </c>
      <c r="C2410" s="397" t="s">
        <v>14</v>
      </c>
      <c r="D2410" s="397" t="s">
        <v>4676</v>
      </c>
      <c r="E2410" s="56" t="s">
        <v>1498</v>
      </c>
      <c r="F2410" s="56" t="s">
        <v>900</v>
      </c>
      <c r="G2410" s="56">
        <v>31</v>
      </c>
      <c r="H2410" s="56">
        <v>0</v>
      </c>
      <c r="I2410" s="56" t="s">
        <v>6476</v>
      </c>
      <c r="J2410" s="56" t="s">
        <v>38</v>
      </c>
    </row>
    <row r="2411" spans="1:10" ht="12.75" customHeight="1" x14ac:dyDescent="0.3">
      <c r="A2411" s="397" t="s">
        <v>205</v>
      </c>
      <c r="B2411" s="423">
        <v>7</v>
      </c>
      <c r="C2411" s="397" t="s">
        <v>14</v>
      </c>
      <c r="D2411" s="397" t="s">
        <v>4677</v>
      </c>
      <c r="E2411" s="56" t="s">
        <v>7109</v>
      </c>
      <c r="F2411" s="56" t="s">
        <v>900</v>
      </c>
      <c r="G2411" s="56">
        <v>24</v>
      </c>
      <c r="H2411" s="56">
        <v>0</v>
      </c>
      <c r="I2411" s="56" t="s">
        <v>6476</v>
      </c>
      <c r="J2411" s="56" t="s">
        <v>38</v>
      </c>
    </row>
    <row r="2412" spans="1:10" ht="12.75" customHeight="1" x14ac:dyDescent="0.3">
      <c r="A2412" s="397" t="s">
        <v>510</v>
      </c>
      <c r="B2412" s="423">
        <v>1</v>
      </c>
      <c r="C2412" s="397" t="s">
        <v>708</v>
      </c>
      <c r="D2412" s="397" t="s">
        <v>3693</v>
      </c>
      <c r="E2412" s="56" t="s">
        <v>1854</v>
      </c>
      <c r="F2412" s="56" t="s">
        <v>900</v>
      </c>
      <c r="G2412" s="56">
        <v>20.5</v>
      </c>
      <c r="H2412" s="56">
        <v>0</v>
      </c>
      <c r="I2412" s="56" t="s">
        <v>6476</v>
      </c>
      <c r="J2412" s="56" t="s">
        <v>38</v>
      </c>
    </row>
    <row r="2413" spans="1:10" ht="12.75" customHeight="1" x14ac:dyDescent="0.3">
      <c r="A2413" s="397" t="s">
        <v>510</v>
      </c>
      <c r="B2413" s="423">
        <v>2</v>
      </c>
      <c r="C2413" s="397" t="s">
        <v>708</v>
      </c>
      <c r="D2413" s="397" t="s">
        <v>3694</v>
      </c>
      <c r="E2413" s="56" t="s">
        <v>2392</v>
      </c>
      <c r="F2413" s="56" t="s">
        <v>900</v>
      </c>
      <c r="G2413" s="56">
        <v>20.5</v>
      </c>
      <c r="H2413" s="56">
        <v>0</v>
      </c>
      <c r="I2413" s="56" t="s">
        <v>6476</v>
      </c>
      <c r="J2413" s="56" t="s">
        <v>38</v>
      </c>
    </row>
    <row r="2414" spans="1:10" ht="12.75" customHeight="1" x14ac:dyDescent="0.3">
      <c r="A2414" s="397" t="s">
        <v>510</v>
      </c>
      <c r="B2414" s="423">
        <v>3</v>
      </c>
      <c r="C2414" s="397" t="s">
        <v>708</v>
      </c>
      <c r="D2414" s="397" t="s">
        <v>3695</v>
      </c>
      <c r="E2414" s="56" t="s">
        <v>1000</v>
      </c>
      <c r="F2414" s="56" t="s">
        <v>900</v>
      </c>
      <c r="G2414" s="56">
        <v>28</v>
      </c>
      <c r="H2414" s="56">
        <v>0</v>
      </c>
      <c r="I2414" s="56" t="s">
        <v>6476</v>
      </c>
      <c r="J2414" s="56" t="s">
        <v>38</v>
      </c>
    </row>
    <row r="2415" spans="1:10" ht="12.75" customHeight="1" x14ac:dyDescent="0.3">
      <c r="A2415" s="397" t="s">
        <v>510</v>
      </c>
      <c r="B2415" s="423">
        <v>4</v>
      </c>
      <c r="C2415" s="397" t="s">
        <v>708</v>
      </c>
      <c r="D2415" s="397" t="s">
        <v>3696</v>
      </c>
      <c r="E2415" s="56" t="s">
        <v>1001</v>
      </c>
      <c r="F2415" s="56" t="s">
        <v>900</v>
      </c>
      <c r="G2415" s="56">
        <v>41</v>
      </c>
      <c r="H2415" s="56">
        <v>0</v>
      </c>
      <c r="I2415" s="56" t="s">
        <v>6476</v>
      </c>
      <c r="J2415" s="56" t="s">
        <v>38</v>
      </c>
    </row>
    <row r="2416" spans="1:10" ht="12.75" customHeight="1" x14ac:dyDescent="0.3">
      <c r="A2416" s="397" t="s">
        <v>510</v>
      </c>
      <c r="B2416" s="423">
        <v>5</v>
      </c>
      <c r="C2416" s="397" t="s">
        <v>708</v>
      </c>
      <c r="D2416" s="397" t="s">
        <v>3697</v>
      </c>
      <c r="E2416" s="56" t="s">
        <v>1002</v>
      </c>
      <c r="F2416" s="56" t="s">
        <v>900</v>
      </c>
      <c r="G2416" s="56">
        <v>28</v>
      </c>
      <c r="H2416" s="56">
        <v>0</v>
      </c>
      <c r="I2416" s="56" t="s">
        <v>6476</v>
      </c>
      <c r="J2416" s="56" t="s">
        <v>38</v>
      </c>
    </row>
    <row r="2417" spans="1:10" ht="12.75" customHeight="1" x14ac:dyDescent="0.3">
      <c r="A2417" s="397" t="s">
        <v>510</v>
      </c>
      <c r="B2417" s="423">
        <v>6</v>
      </c>
      <c r="C2417" s="397" t="s">
        <v>708</v>
      </c>
      <c r="D2417" s="397" t="s">
        <v>3698</v>
      </c>
      <c r="E2417" s="56" t="s">
        <v>1003</v>
      </c>
      <c r="F2417" s="56" t="s">
        <v>900</v>
      </c>
      <c r="G2417" s="56">
        <v>41</v>
      </c>
      <c r="H2417" s="56">
        <v>0</v>
      </c>
      <c r="I2417" s="56" t="s">
        <v>6476</v>
      </c>
      <c r="J2417" s="56" t="s">
        <v>38</v>
      </c>
    </row>
    <row r="2418" spans="1:10" ht="12.75" customHeight="1" x14ac:dyDescent="0.3">
      <c r="A2418" s="397" t="s">
        <v>510</v>
      </c>
      <c r="B2418" s="423">
        <v>7</v>
      </c>
      <c r="C2418" s="397" t="s">
        <v>708</v>
      </c>
      <c r="D2418" s="397" t="s">
        <v>3699</v>
      </c>
      <c r="E2418" s="56" t="s">
        <v>708</v>
      </c>
      <c r="F2418" s="56" t="s">
        <v>900</v>
      </c>
      <c r="G2418" s="56">
        <v>41</v>
      </c>
      <c r="H2418" s="56">
        <v>0</v>
      </c>
      <c r="I2418" s="56" t="s">
        <v>6476</v>
      </c>
      <c r="J2418" s="56" t="s">
        <v>38</v>
      </c>
    </row>
    <row r="2419" spans="1:10" ht="12.75" customHeight="1" x14ac:dyDescent="0.3">
      <c r="A2419" s="397" t="s">
        <v>510</v>
      </c>
      <c r="B2419" s="423">
        <v>8</v>
      </c>
      <c r="C2419" s="397" t="s">
        <v>708</v>
      </c>
      <c r="D2419" s="397" t="s">
        <v>3700</v>
      </c>
      <c r="E2419" s="56" t="s">
        <v>1004</v>
      </c>
      <c r="F2419" s="56" t="s">
        <v>900</v>
      </c>
      <c r="G2419" s="56">
        <v>15</v>
      </c>
      <c r="H2419" s="56">
        <v>0</v>
      </c>
      <c r="I2419" s="56" t="s">
        <v>6476</v>
      </c>
      <c r="J2419" s="56" t="s">
        <v>38</v>
      </c>
    </row>
    <row r="2420" spans="1:10" ht="12.75" customHeight="1" x14ac:dyDescent="0.3">
      <c r="A2420" s="397" t="s">
        <v>510</v>
      </c>
      <c r="B2420" s="423">
        <v>9</v>
      </c>
      <c r="C2420" s="397" t="s">
        <v>708</v>
      </c>
      <c r="D2420" s="397" t="s">
        <v>3701</v>
      </c>
      <c r="E2420" s="56" t="s">
        <v>1005</v>
      </c>
      <c r="F2420" s="56" t="s">
        <v>900</v>
      </c>
      <c r="G2420" s="56">
        <v>15</v>
      </c>
      <c r="H2420" s="56">
        <v>0</v>
      </c>
      <c r="I2420" s="56" t="s">
        <v>6476</v>
      </c>
      <c r="J2420" s="56" t="s">
        <v>38</v>
      </c>
    </row>
    <row r="2421" spans="1:10" ht="12.75" customHeight="1" x14ac:dyDescent="0.3">
      <c r="A2421" s="397" t="s">
        <v>510</v>
      </c>
      <c r="B2421" s="423">
        <v>10</v>
      </c>
      <c r="C2421" s="397" t="s">
        <v>708</v>
      </c>
      <c r="D2421" s="397" t="s">
        <v>3702</v>
      </c>
      <c r="E2421" s="56" t="s">
        <v>1006</v>
      </c>
      <c r="F2421" s="56" t="s">
        <v>900</v>
      </c>
      <c r="G2421" s="56">
        <v>15</v>
      </c>
      <c r="H2421" s="56">
        <v>0</v>
      </c>
      <c r="I2421" s="56" t="s">
        <v>6476</v>
      </c>
      <c r="J2421" s="56" t="s">
        <v>38</v>
      </c>
    </row>
    <row r="2422" spans="1:10" ht="12.75" customHeight="1" x14ac:dyDescent="0.3">
      <c r="A2422" s="397" t="s">
        <v>510</v>
      </c>
      <c r="B2422" s="423">
        <v>11</v>
      </c>
      <c r="C2422" s="397" t="s">
        <v>708</v>
      </c>
      <c r="D2422" s="397" t="s">
        <v>3703</v>
      </c>
      <c r="E2422" s="56" t="s">
        <v>1007</v>
      </c>
      <c r="F2422" s="56" t="s">
        <v>900</v>
      </c>
      <c r="G2422" s="56">
        <v>15</v>
      </c>
      <c r="H2422" s="56">
        <v>0</v>
      </c>
      <c r="I2422" s="56" t="s">
        <v>6476</v>
      </c>
      <c r="J2422" s="56" t="s">
        <v>38</v>
      </c>
    </row>
    <row r="2423" spans="1:10" ht="12.75" customHeight="1" x14ac:dyDescent="0.3">
      <c r="A2423" s="397" t="s">
        <v>510</v>
      </c>
      <c r="B2423" s="423">
        <v>12</v>
      </c>
      <c r="C2423" s="397" t="s">
        <v>708</v>
      </c>
      <c r="D2423" s="397" t="s">
        <v>3704</v>
      </c>
      <c r="E2423" s="56" t="s">
        <v>1009</v>
      </c>
      <c r="F2423" s="56" t="s">
        <v>900</v>
      </c>
      <c r="G2423" s="56">
        <v>30</v>
      </c>
      <c r="H2423" s="56">
        <v>0</v>
      </c>
      <c r="I2423" s="56" t="s">
        <v>6476</v>
      </c>
      <c r="J2423" s="56" t="s">
        <v>38</v>
      </c>
    </row>
    <row r="2424" spans="1:10" ht="12.75" customHeight="1" x14ac:dyDescent="0.3">
      <c r="A2424" s="397" t="s">
        <v>510</v>
      </c>
      <c r="B2424" s="423">
        <v>13</v>
      </c>
      <c r="C2424" s="397" t="s">
        <v>708</v>
      </c>
      <c r="D2424" s="397" t="s">
        <v>3705</v>
      </c>
      <c r="E2424" s="56" t="s">
        <v>1008</v>
      </c>
      <c r="F2424" s="56" t="s">
        <v>900</v>
      </c>
      <c r="G2424" s="56">
        <v>30</v>
      </c>
      <c r="H2424" s="56">
        <v>0</v>
      </c>
      <c r="I2424" s="56" t="s">
        <v>6476</v>
      </c>
      <c r="J2424" s="56" t="s">
        <v>38</v>
      </c>
    </row>
    <row r="2425" spans="1:10" ht="12.75" customHeight="1" x14ac:dyDescent="0.3">
      <c r="A2425" s="397" t="s">
        <v>510</v>
      </c>
      <c r="B2425" s="423">
        <v>14</v>
      </c>
      <c r="C2425" s="397" t="s">
        <v>708</v>
      </c>
      <c r="D2425" s="397" t="s">
        <v>3706</v>
      </c>
      <c r="E2425" s="56" t="s">
        <v>1010</v>
      </c>
      <c r="F2425" s="56" t="s">
        <v>900</v>
      </c>
      <c r="G2425" s="56">
        <v>20.5</v>
      </c>
      <c r="H2425" s="56">
        <v>0</v>
      </c>
      <c r="I2425" s="56" t="s">
        <v>6476</v>
      </c>
      <c r="J2425" s="56" t="s">
        <v>38</v>
      </c>
    </row>
    <row r="2426" spans="1:10" ht="12.75" customHeight="1" x14ac:dyDescent="0.3">
      <c r="A2426" s="397" t="s">
        <v>510</v>
      </c>
      <c r="B2426" s="423">
        <v>15</v>
      </c>
      <c r="C2426" s="397" t="s">
        <v>708</v>
      </c>
      <c r="D2426" s="397" t="s">
        <v>3707</v>
      </c>
      <c r="E2426" s="56" t="s">
        <v>1011</v>
      </c>
      <c r="F2426" s="56" t="s">
        <v>900</v>
      </c>
      <c r="G2426" s="56">
        <v>15</v>
      </c>
      <c r="H2426" s="56">
        <v>0</v>
      </c>
      <c r="I2426" s="56" t="s">
        <v>6476</v>
      </c>
      <c r="J2426" s="56" t="s">
        <v>38</v>
      </c>
    </row>
    <row r="2427" spans="1:10" ht="12.75" customHeight="1" x14ac:dyDescent="0.3">
      <c r="A2427" s="397" t="s">
        <v>510</v>
      </c>
      <c r="B2427" s="423">
        <v>16</v>
      </c>
      <c r="C2427" s="397" t="s">
        <v>708</v>
      </c>
      <c r="D2427" s="397" t="s">
        <v>3708</v>
      </c>
      <c r="E2427" s="56" t="s">
        <v>1012</v>
      </c>
      <c r="F2427" s="56" t="s">
        <v>900</v>
      </c>
      <c r="G2427" s="56">
        <v>34.5</v>
      </c>
      <c r="H2427" s="56">
        <v>0</v>
      </c>
      <c r="I2427" s="56" t="s">
        <v>6476</v>
      </c>
      <c r="J2427" s="56" t="s">
        <v>38</v>
      </c>
    </row>
    <row r="2428" spans="1:10" ht="12.75" customHeight="1" x14ac:dyDescent="0.3">
      <c r="A2428" s="397" t="s">
        <v>510</v>
      </c>
      <c r="B2428" s="423">
        <v>17</v>
      </c>
      <c r="C2428" s="397" t="s">
        <v>708</v>
      </c>
      <c r="D2428" s="397" t="s">
        <v>3709</v>
      </c>
      <c r="E2428" s="56" t="s">
        <v>1013</v>
      </c>
      <c r="F2428" s="56" t="s">
        <v>900</v>
      </c>
      <c r="G2428" s="56">
        <v>41</v>
      </c>
      <c r="H2428" s="56">
        <v>0</v>
      </c>
      <c r="I2428" s="56" t="s">
        <v>6476</v>
      </c>
      <c r="J2428" s="56" t="s">
        <v>38</v>
      </c>
    </row>
    <row r="2429" spans="1:10" ht="12.75" customHeight="1" x14ac:dyDescent="0.3">
      <c r="A2429" s="397" t="s">
        <v>510</v>
      </c>
      <c r="B2429" s="423">
        <v>18</v>
      </c>
      <c r="C2429" s="397" t="s">
        <v>708</v>
      </c>
      <c r="D2429" s="397" t="s">
        <v>3710</v>
      </c>
      <c r="E2429" s="56" t="s">
        <v>1014</v>
      </c>
      <c r="F2429" s="56" t="s">
        <v>900</v>
      </c>
      <c r="G2429" s="56">
        <v>35</v>
      </c>
      <c r="H2429" s="56">
        <v>0</v>
      </c>
      <c r="I2429" s="56" t="s">
        <v>6476</v>
      </c>
      <c r="J2429" s="56" t="s">
        <v>38</v>
      </c>
    </row>
    <row r="2430" spans="1:10" ht="12.75" customHeight="1" x14ac:dyDescent="0.3">
      <c r="A2430" s="397" t="s">
        <v>510</v>
      </c>
      <c r="B2430" s="423">
        <v>19</v>
      </c>
      <c r="C2430" s="397" t="s">
        <v>708</v>
      </c>
      <c r="D2430" s="397" t="s">
        <v>3711</v>
      </c>
      <c r="E2430" s="56" t="s">
        <v>3712</v>
      </c>
      <c r="F2430" s="56" t="s">
        <v>901</v>
      </c>
      <c r="G2430" s="56">
        <v>17</v>
      </c>
      <c r="H2430" s="56">
        <v>0</v>
      </c>
      <c r="I2430" s="56" t="s">
        <v>6476</v>
      </c>
      <c r="J2430" s="56" t="s">
        <v>38</v>
      </c>
    </row>
    <row r="2431" spans="1:10" ht="12.75" customHeight="1" x14ac:dyDescent="0.3">
      <c r="A2431" s="397" t="s">
        <v>510</v>
      </c>
      <c r="B2431" s="423">
        <v>20</v>
      </c>
      <c r="C2431" s="397" t="s">
        <v>708</v>
      </c>
      <c r="D2431" s="397" t="s">
        <v>3713</v>
      </c>
      <c r="E2431" s="56" t="s">
        <v>3714</v>
      </c>
      <c r="F2431" s="56" t="s">
        <v>901</v>
      </c>
      <c r="G2431" s="56">
        <v>17</v>
      </c>
      <c r="H2431" s="56">
        <v>0</v>
      </c>
      <c r="I2431" s="56" t="s">
        <v>6476</v>
      </c>
      <c r="J2431" s="56" t="s">
        <v>38</v>
      </c>
    </row>
    <row r="2432" spans="1:10" ht="12.75" customHeight="1" x14ac:dyDescent="0.3">
      <c r="A2432" s="397" t="s">
        <v>377</v>
      </c>
      <c r="B2432" s="423">
        <v>1</v>
      </c>
      <c r="C2432" s="397" t="s">
        <v>378</v>
      </c>
      <c r="D2432" s="397" t="s">
        <v>6110</v>
      </c>
      <c r="E2432" s="56" t="s">
        <v>7110</v>
      </c>
      <c r="F2432" s="56" t="s">
        <v>900</v>
      </c>
      <c r="G2432" s="56">
        <v>53.5</v>
      </c>
      <c r="H2432" s="56">
        <v>0</v>
      </c>
      <c r="I2432" s="56" t="s">
        <v>6476</v>
      </c>
      <c r="J2432" s="56" t="s">
        <v>38</v>
      </c>
    </row>
    <row r="2433" spans="1:10" ht="12.75" customHeight="1" x14ac:dyDescent="0.3">
      <c r="A2433" s="397" t="s">
        <v>377</v>
      </c>
      <c r="B2433" s="423">
        <v>2</v>
      </c>
      <c r="C2433" s="397" t="s">
        <v>378</v>
      </c>
      <c r="D2433" s="397" t="s">
        <v>6111</v>
      </c>
      <c r="E2433" s="56" t="s">
        <v>3124</v>
      </c>
      <c r="F2433" s="56" t="s">
        <v>900</v>
      </c>
      <c r="G2433" s="56">
        <v>17</v>
      </c>
      <c r="H2433" s="56">
        <v>43</v>
      </c>
      <c r="I2433" s="56" t="s">
        <v>6476</v>
      </c>
      <c r="J2433" s="56" t="s">
        <v>38</v>
      </c>
    </row>
    <row r="2434" spans="1:10" ht="12.75" customHeight="1" x14ac:dyDescent="0.3">
      <c r="A2434" s="397" t="s">
        <v>377</v>
      </c>
      <c r="B2434" s="423">
        <v>3</v>
      </c>
      <c r="C2434" s="397" t="s">
        <v>378</v>
      </c>
      <c r="D2434" s="397" t="s">
        <v>6112</v>
      </c>
      <c r="E2434" s="56" t="s">
        <v>3125</v>
      </c>
      <c r="F2434" s="56" t="s">
        <v>900</v>
      </c>
      <c r="G2434" s="56">
        <v>17</v>
      </c>
      <c r="H2434" s="56">
        <v>43</v>
      </c>
      <c r="I2434" s="56" t="s">
        <v>6476</v>
      </c>
      <c r="J2434" s="56" t="s">
        <v>38</v>
      </c>
    </row>
    <row r="2435" spans="1:10" ht="12.75" customHeight="1" x14ac:dyDescent="0.3">
      <c r="A2435" s="397" t="s">
        <v>377</v>
      </c>
      <c r="B2435" s="423">
        <v>4</v>
      </c>
      <c r="C2435" s="397" t="s">
        <v>378</v>
      </c>
      <c r="D2435" s="397" t="s">
        <v>6113</v>
      </c>
      <c r="E2435" s="56" t="s">
        <v>3126</v>
      </c>
      <c r="F2435" s="56" t="s">
        <v>900</v>
      </c>
      <c r="G2435" s="56">
        <v>16</v>
      </c>
      <c r="H2435" s="56">
        <v>43</v>
      </c>
      <c r="I2435" s="56" t="s">
        <v>6476</v>
      </c>
      <c r="J2435" s="56" t="s">
        <v>38</v>
      </c>
    </row>
    <row r="2436" spans="1:10" ht="12.75" customHeight="1" x14ac:dyDescent="0.3">
      <c r="A2436" s="397" t="s">
        <v>377</v>
      </c>
      <c r="B2436" s="423">
        <v>5</v>
      </c>
      <c r="C2436" s="397" t="s">
        <v>378</v>
      </c>
      <c r="D2436" s="397" t="s">
        <v>6114</v>
      </c>
      <c r="E2436" s="56" t="s">
        <v>3127</v>
      </c>
      <c r="F2436" s="56" t="s">
        <v>900</v>
      </c>
      <c r="G2436" s="56">
        <v>12</v>
      </c>
      <c r="H2436" s="56">
        <v>47</v>
      </c>
      <c r="I2436" s="56" t="s">
        <v>6476</v>
      </c>
      <c r="J2436" s="56" t="s">
        <v>38</v>
      </c>
    </row>
    <row r="2437" spans="1:10" ht="12.75" customHeight="1" x14ac:dyDescent="0.3">
      <c r="A2437" s="397" t="s">
        <v>377</v>
      </c>
      <c r="B2437" s="423">
        <v>6</v>
      </c>
      <c r="C2437" s="397" t="s">
        <v>378</v>
      </c>
      <c r="D2437" s="397" t="s">
        <v>6115</v>
      </c>
      <c r="E2437" s="56" t="s">
        <v>3128</v>
      </c>
      <c r="F2437" s="56" t="s">
        <v>900</v>
      </c>
      <c r="G2437" s="56">
        <v>21</v>
      </c>
      <c r="H2437" s="56">
        <v>39</v>
      </c>
      <c r="I2437" s="56" t="s">
        <v>6476</v>
      </c>
      <c r="J2437" s="56" t="s">
        <v>38</v>
      </c>
    </row>
    <row r="2438" spans="1:10" ht="12.75" customHeight="1" x14ac:dyDescent="0.3">
      <c r="A2438" s="397" t="s">
        <v>377</v>
      </c>
      <c r="B2438" s="423">
        <v>7</v>
      </c>
      <c r="C2438" s="397" t="s">
        <v>378</v>
      </c>
      <c r="D2438" s="397" t="s">
        <v>6116</v>
      </c>
      <c r="E2438" s="56" t="s">
        <v>3129</v>
      </c>
      <c r="F2438" s="56" t="s">
        <v>900</v>
      </c>
      <c r="G2438" s="56">
        <v>12</v>
      </c>
      <c r="H2438" s="56">
        <v>47</v>
      </c>
      <c r="I2438" s="56" t="s">
        <v>6476</v>
      </c>
      <c r="J2438" s="56" t="s">
        <v>38</v>
      </c>
    </row>
    <row r="2439" spans="1:10" ht="12.75" customHeight="1" x14ac:dyDescent="0.3">
      <c r="A2439" s="397" t="s">
        <v>377</v>
      </c>
      <c r="B2439" s="423">
        <v>8</v>
      </c>
      <c r="C2439" s="397" t="s">
        <v>378</v>
      </c>
      <c r="D2439" s="397" t="s">
        <v>6117</v>
      </c>
      <c r="E2439" s="56" t="s">
        <v>3130</v>
      </c>
      <c r="F2439" s="56" t="s">
        <v>900</v>
      </c>
      <c r="G2439" s="56">
        <v>17</v>
      </c>
      <c r="H2439" s="56">
        <v>35</v>
      </c>
      <c r="I2439" s="56" t="s">
        <v>6476</v>
      </c>
      <c r="J2439" s="56" t="s">
        <v>38</v>
      </c>
    </row>
    <row r="2440" spans="1:10" ht="12.75" customHeight="1" x14ac:dyDescent="0.3">
      <c r="A2440" s="397" t="s">
        <v>222</v>
      </c>
      <c r="B2440" s="423">
        <v>1</v>
      </c>
      <c r="C2440" s="397" t="s">
        <v>247</v>
      </c>
      <c r="D2440" s="397" t="s">
        <v>3506</v>
      </c>
      <c r="E2440" s="56" t="s">
        <v>2351</v>
      </c>
      <c r="F2440" s="56" t="s">
        <v>900</v>
      </c>
      <c r="G2440" s="56">
        <v>7</v>
      </c>
      <c r="H2440" s="56">
        <v>0</v>
      </c>
      <c r="I2440" s="56" t="s">
        <v>6476</v>
      </c>
      <c r="J2440" s="56" t="s">
        <v>38</v>
      </c>
    </row>
    <row r="2441" spans="1:10" ht="12.75" customHeight="1" x14ac:dyDescent="0.3">
      <c r="A2441" s="397" t="s">
        <v>222</v>
      </c>
      <c r="B2441" s="423">
        <v>2</v>
      </c>
      <c r="C2441" s="397" t="s">
        <v>247</v>
      </c>
      <c r="D2441" s="397" t="s">
        <v>3507</v>
      </c>
      <c r="E2441" s="56" t="s">
        <v>2352</v>
      </c>
      <c r="F2441" s="56" t="s">
        <v>900</v>
      </c>
      <c r="G2441" s="56">
        <v>47.5</v>
      </c>
      <c r="H2441" s="56">
        <v>0</v>
      </c>
      <c r="I2441" s="56" t="s">
        <v>6476</v>
      </c>
      <c r="J2441" s="56" t="s">
        <v>38</v>
      </c>
    </row>
    <row r="2442" spans="1:10" ht="12.75" customHeight="1" x14ac:dyDescent="0.3">
      <c r="A2442" s="397" t="s">
        <v>222</v>
      </c>
      <c r="B2442" s="423">
        <v>3</v>
      </c>
      <c r="C2442" s="397" t="s">
        <v>247</v>
      </c>
      <c r="D2442" s="397" t="s">
        <v>3508</v>
      </c>
      <c r="E2442" s="56" t="s">
        <v>1674</v>
      </c>
      <c r="F2442" s="56" t="s">
        <v>900</v>
      </c>
      <c r="G2442" s="56">
        <v>47.5</v>
      </c>
      <c r="H2442" s="56">
        <v>0</v>
      </c>
      <c r="I2442" s="56" t="s">
        <v>6476</v>
      </c>
      <c r="J2442" s="56" t="s">
        <v>38</v>
      </c>
    </row>
    <row r="2443" spans="1:10" ht="12.75" customHeight="1" x14ac:dyDescent="0.3">
      <c r="A2443" s="397" t="s">
        <v>222</v>
      </c>
      <c r="B2443" s="423">
        <v>4</v>
      </c>
      <c r="C2443" s="397" t="s">
        <v>247</v>
      </c>
      <c r="D2443" s="397" t="s">
        <v>3509</v>
      </c>
      <c r="E2443" s="56" t="s">
        <v>2353</v>
      </c>
      <c r="F2443" s="56" t="s">
        <v>900</v>
      </c>
      <c r="G2443" s="56">
        <v>44</v>
      </c>
      <c r="H2443" s="56">
        <v>7</v>
      </c>
      <c r="I2443" s="56" t="s">
        <v>6476</v>
      </c>
      <c r="J2443" s="56" t="s">
        <v>38</v>
      </c>
    </row>
    <row r="2444" spans="1:10" ht="12.75" customHeight="1" x14ac:dyDescent="0.3">
      <c r="A2444" s="397" t="s">
        <v>222</v>
      </c>
      <c r="B2444" s="423">
        <v>5</v>
      </c>
      <c r="C2444" s="397" t="s">
        <v>247</v>
      </c>
      <c r="D2444" s="397" t="s">
        <v>3510</v>
      </c>
      <c r="E2444" s="56" t="s">
        <v>2354</v>
      </c>
      <c r="F2444" s="56" t="s">
        <v>900</v>
      </c>
      <c r="G2444" s="56">
        <v>14</v>
      </c>
      <c r="H2444" s="56">
        <v>0</v>
      </c>
      <c r="I2444" s="56" t="s">
        <v>6476</v>
      </c>
      <c r="J2444" s="56" t="s">
        <v>38</v>
      </c>
    </row>
    <row r="2445" spans="1:10" ht="12.75" customHeight="1" x14ac:dyDescent="0.3">
      <c r="A2445" s="397" t="s">
        <v>222</v>
      </c>
      <c r="B2445" s="423">
        <v>6</v>
      </c>
      <c r="C2445" s="397" t="s">
        <v>247</v>
      </c>
      <c r="D2445" s="397" t="s">
        <v>3511</v>
      </c>
      <c r="E2445" s="56" t="s">
        <v>2355</v>
      </c>
      <c r="F2445" s="56" t="s">
        <v>900</v>
      </c>
      <c r="G2445" s="56">
        <v>45.5</v>
      </c>
      <c r="H2445" s="56">
        <v>0</v>
      </c>
      <c r="I2445" s="56" t="s">
        <v>6476</v>
      </c>
      <c r="J2445" s="56" t="s">
        <v>38</v>
      </c>
    </row>
    <row r="2446" spans="1:10" ht="12.75" customHeight="1" x14ac:dyDescent="0.3">
      <c r="A2446" s="397" t="s">
        <v>222</v>
      </c>
      <c r="B2446" s="423">
        <v>7</v>
      </c>
      <c r="C2446" s="397" t="s">
        <v>247</v>
      </c>
      <c r="D2446" s="397" t="s">
        <v>3512</v>
      </c>
      <c r="E2446" s="56" t="s">
        <v>2356</v>
      </c>
      <c r="F2446" s="56" t="s">
        <v>900</v>
      </c>
      <c r="G2446" s="56">
        <v>18</v>
      </c>
      <c r="H2446" s="56">
        <v>0</v>
      </c>
      <c r="I2446" s="56" t="s">
        <v>6476</v>
      </c>
      <c r="J2446" s="56" t="s">
        <v>38</v>
      </c>
    </row>
    <row r="2447" spans="1:10" ht="12.75" customHeight="1" x14ac:dyDescent="0.3">
      <c r="A2447" s="397" t="s">
        <v>222</v>
      </c>
      <c r="B2447" s="423">
        <v>8</v>
      </c>
      <c r="C2447" s="397" t="s">
        <v>247</v>
      </c>
      <c r="D2447" s="397" t="s">
        <v>3513</v>
      </c>
      <c r="E2447" s="56" t="s">
        <v>2357</v>
      </c>
      <c r="F2447" s="56" t="s">
        <v>900</v>
      </c>
      <c r="G2447" s="56">
        <v>10</v>
      </c>
      <c r="H2447" s="56">
        <v>0</v>
      </c>
      <c r="I2447" s="56" t="s">
        <v>6476</v>
      </c>
      <c r="J2447" s="56" t="s">
        <v>38</v>
      </c>
    </row>
    <row r="2448" spans="1:10" ht="12.75" customHeight="1" x14ac:dyDescent="0.3">
      <c r="A2448" s="397" t="s">
        <v>222</v>
      </c>
      <c r="B2448" s="423">
        <v>9</v>
      </c>
      <c r="C2448" s="397" t="s">
        <v>247</v>
      </c>
      <c r="D2448" s="397" t="s">
        <v>3514</v>
      </c>
      <c r="E2448" s="56" t="s">
        <v>2358</v>
      </c>
      <c r="F2448" s="56" t="s">
        <v>900</v>
      </c>
      <c r="G2448" s="56">
        <v>5</v>
      </c>
      <c r="H2448" s="56">
        <v>0</v>
      </c>
      <c r="I2448" s="56" t="s">
        <v>6476</v>
      </c>
      <c r="J2448" s="56" t="s">
        <v>38</v>
      </c>
    </row>
    <row r="2449" spans="1:10" ht="12.75" customHeight="1" x14ac:dyDescent="0.3">
      <c r="A2449" s="397" t="s">
        <v>222</v>
      </c>
      <c r="B2449" s="423">
        <v>10</v>
      </c>
      <c r="C2449" s="397" t="s">
        <v>247</v>
      </c>
      <c r="D2449" s="397" t="s">
        <v>3515</v>
      </c>
      <c r="E2449" s="56" t="s">
        <v>2359</v>
      </c>
      <c r="F2449" s="56" t="s">
        <v>900</v>
      </c>
      <c r="G2449" s="56">
        <v>12</v>
      </c>
      <c r="H2449" s="56">
        <v>0</v>
      </c>
      <c r="I2449" s="56" t="s">
        <v>6476</v>
      </c>
      <c r="J2449" s="56" t="s">
        <v>38</v>
      </c>
    </row>
    <row r="2450" spans="1:10" ht="12.75" customHeight="1" x14ac:dyDescent="0.3">
      <c r="A2450" s="397" t="s">
        <v>222</v>
      </c>
      <c r="B2450" s="423">
        <v>11</v>
      </c>
      <c r="C2450" s="397" t="s">
        <v>247</v>
      </c>
      <c r="D2450" s="397" t="s">
        <v>3516</v>
      </c>
      <c r="E2450" s="56" t="s">
        <v>2421</v>
      </c>
      <c r="F2450" s="56" t="s">
        <v>900</v>
      </c>
      <c r="G2450" s="56">
        <v>14.5</v>
      </c>
      <c r="H2450" s="56">
        <v>0</v>
      </c>
      <c r="I2450" s="56" t="s">
        <v>6476</v>
      </c>
      <c r="J2450" s="56" t="s">
        <v>38</v>
      </c>
    </row>
    <row r="2451" spans="1:10" ht="12.75" customHeight="1" x14ac:dyDescent="0.3">
      <c r="A2451" s="397" t="s">
        <v>222</v>
      </c>
      <c r="B2451" s="423">
        <v>12</v>
      </c>
      <c r="C2451" s="397" t="s">
        <v>247</v>
      </c>
      <c r="D2451" s="397" t="s">
        <v>3517</v>
      </c>
      <c r="E2451" s="56" t="s">
        <v>2360</v>
      </c>
      <c r="F2451" s="56" t="s">
        <v>900</v>
      </c>
      <c r="G2451" s="56">
        <v>50.5</v>
      </c>
      <c r="H2451" s="56">
        <v>0</v>
      </c>
      <c r="I2451" s="56" t="s">
        <v>6476</v>
      </c>
      <c r="J2451" s="56" t="s">
        <v>38</v>
      </c>
    </row>
    <row r="2452" spans="1:10" ht="12.75" customHeight="1" x14ac:dyDescent="0.3">
      <c r="A2452" s="397" t="s">
        <v>222</v>
      </c>
      <c r="B2452" s="423">
        <v>13</v>
      </c>
      <c r="C2452" s="397" t="s">
        <v>247</v>
      </c>
      <c r="D2452" s="397" t="s">
        <v>3518</v>
      </c>
      <c r="E2452" s="56" t="s">
        <v>2361</v>
      </c>
      <c r="F2452" s="56" t="s">
        <v>900</v>
      </c>
      <c r="G2452" s="56">
        <v>6.5</v>
      </c>
      <c r="H2452" s="56">
        <v>0</v>
      </c>
      <c r="I2452" s="56" t="s">
        <v>6476</v>
      </c>
      <c r="J2452" s="56" t="s">
        <v>38</v>
      </c>
    </row>
    <row r="2453" spans="1:10" ht="12.75" customHeight="1" x14ac:dyDescent="0.3">
      <c r="A2453" s="397" t="s">
        <v>222</v>
      </c>
      <c r="B2453" s="423">
        <v>14</v>
      </c>
      <c r="C2453" s="397" t="s">
        <v>247</v>
      </c>
      <c r="D2453" s="397" t="s">
        <v>3519</v>
      </c>
      <c r="E2453" s="56" t="s">
        <v>2362</v>
      </c>
      <c r="F2453" s="56" t="s">
        <v>900</v>
      </c>
      <c r="G2453" s="56">
        <v>48.5</v>
      </c>
      <c r="H2453" s="56">
        <v>0</v>
      </c>
      <c r="I2453" s="56" t="s">
        <v>6476</v>
      </c>
      <c r="J2453" s="56" t="s">
        <v>38</v>
      </c>
    </row>
    <row r="2454" spans="1:10" ht="12.75" customHeight="1" x14ac:dyDescent="0.3">
      <c r="A2454" s="397" t="s">
        <v>222</v>
      </c>
      <c r="B2454" s="423">
        <v>15</v>
      </c>
      <c r="C2454" s="397" t="s">
        <v>247</v>
      </c>
      <c r="D2454" s="397" t="s">
        <v>3520</v>
      </c>
      <c r="E2454" s="56" t="s">
        <v>2363</v>
      </c>
      <c r="F2454" s="56" t="s">
        <v>900</v>
      </c>
      <c r="G2454" s="56">
        <v>24</v>
      </c>
      <c r="H2454" s="56">
        <v>0</v>
      </c>
      <c r="I2454" s="56" t="s">
        <v>6476</v>
      </c>
      <c r="J2454" s="56" t="s">
        <v>38</v>
      </c>
    </row>
    <row r="2455" spans="1:10" ht="12.75" customHeight="1" x14ac:dyDescent="0.3">
      <c r="A2455" s="397" t="s">
        <v>222</v>
      </c>
      <c r="B2455" s="423">
        <v>16</v>
      </c>
      <c r="C2455" s="397" t="s">
        <v>247</v>
      </c>
      <c r="D2455" s="397" t="s">
        <v>3521</v>
      </c>
      <c r="E2455" s="56" t="s">
        <v>2364</v>
      </c>
      <c r="F2455" s="56" t="s">
        <v>900</v>
      </c>
      <c r="G2455" s="56">
        <v>10</v>
      </c>
      <c r="H2455" s="56">
        <v>0</v>
      </c>
      <c r="I2455" s="56" t="s">
        <v>6476</v>
      </c>
      <c r="J2455" s="56" t="s">
        <v>38</v>
      </c>
    </row>
    <row r="2456" spans="1:10" ht="12.75" customHeight="1" x14ac:dyDescent="0.3">
      <c r="A2456" s="397" t="s">
        <v>222</v>
      </c>
      <c r="B2456" s="423">
        <v>17</v>
      </c>
      <c r="C2456" s="397" t="s">
        <v>247</v>
      </c>
      <c r="D2456" s="397" t="s">
        <v>3522</v>
      </c>
      <c r="E2456" s="56" t="s">
        <v>2365</v>
      </c>
      <c r="F2456" s="56" t="s">
        <v>900</v>
      </c>
      <c r="G2456" s="56">
        <v>11.5</v>
      </c>
      <c r="H2456" s="56">
        <v>0</v>
      </c>
      <c r="I2456" s="56" t="s">
        <v>6476</v>
      </c>
      <c r="J2456" s="56" t="s">
        <v>38</v>
      </c>
    </row>
    <row r="2457" spans="1:10" ht="12.75" customHeight="1" x14ac:dyDescent="0.3">
      <c r="A2457" s="397" t="s">
        <v>222</v>
      </c>
      <c r="B2457" s="423">
        <v>18</v>
      </c>
      <c r="C2457" s="397" t="s">
        <v>247</v>
      </c>
      <c r="D2457" s="397" t="s">
        <v>3523</v>
      </c>
      <c r="E2457" s="56" t="s">
        <v>2366</v>
      </c>
      <c r="F2457" s="56" t="s">
        <v>900</v>
      </c>
      <c r="G2457" s="56">
        <v>50</v>
      </c>
      <c r="H2457" s="56">
        <v>0</v>
      </c>
      <c r="I2457" s="56" t="s">
        <v>6476</v>
      </c>
      <c r="J2457" s="56" t="s">
        <v>38</v>
      </c>
    </row>
    <row r="2458" spans="1:10" ht="12.75" customHeight="1" x14ac:dyDescent="0.3">
      <c r="A2458" s="397" t="s">
        <v>222</v>
      </c>
      <c r="B2458" s="423">
        <v>19</v>
      </c>
      <c r="C2458" s="397" t="s">
        <v>247</v>
      </c>
      <c r="D2458" s="397" t="s">
        <v>3524</v>
      </c>
      <c r="E2458" s="56" t="s">
        <v>2367</v>
      </c>
      <c r="F2458" s="56" t="s">
        <v>900</v>
      </c>
      <c r="G2458" s="56">
        <v>18.5</v>
      </c>
      <c r="H2458" s="56">
        <v>0</v>
      </c>
      <c r="I2458" s="56" t="s">
        <v>6476</v>
      </c>
      <c r="J2458" s="56" t="s">
        <v>38</v>
      </c>
    </row>
    <row r="2459" spans="1:10" ht="12.75" customHeight="1" x14ac:dyDescent="0.3">
      <c r="A2459" s="397" t="s">
        <v>222</v>
      </c>
      <c r="B2459" s="423">
        <v>20</v>
      </c>
      <c r="C2459" s="397" t="s">
        <v>247</v>
      </c>
      <c r="D2459" s="397" t="s">
        <v>3525</v>
      </c>
      <c r="E2459" s="56" t="s">
        <v>2368</v>
      </c>
      <c r="F2459" s="56" t="s">
        <v>900</v>
      </c>
      <c r="G2459" s="56">
        <v>21</v>
      </c>
      <c r="H2459" s="56">
        <v>0</v>
      </c>
      <c r="I2459" s="56" t="s">
        <v>6476</v>
      </c>
      <c r="J2459" s="56" t="s">
        <v>38</v>
      </c>
    </row>
    <row r="2460" spans="1:10" ht="12.75" customHeight="1" x14ac:dyDescent="0.3">
      <c r="A2460" s="397" t="s">
        <v>222</v>
      </c>
      <c r="B2460" s="423">
        <v>21</v>
      </c>
      <c r="C2460" s="397" t="s">
        <v>247</v>
      </c>
      <c r="D2460" s="397" t="s">
        <v>3526</v>
      </c>
      <c r="E2460" s="56" t="s">
        <v>2369</v>
      </c>
      <c r="F2460" s="56" t="s">
        <v>900</v>
      </c>
      <c r="G2460" s="56">
        <v>19</v>
      </c>
      <c r="H2460" s="56">
        <v>0</v>
      </c>
      <c r="I2460" s="56" t="s">
        <v>6476</v>
      </c>
      <c r="J2460" s="56" t="s">
        <v>38</v>
      </c>
    </row>
    <row r="2461" spans="1:10" ht="12.75" customHeight="1" x14ac:dyDescent="0.3">
      <c r="A2461" s="397" t="s">
        <v>222</v>
      </c>
      <c r="B2461" s="423">
        <v>22</v>
      </c>
      <c r="C2461" s="397" t="s">
        <v>247</v>
      </c>
      <c r="D2461" s="397" t="s">
        <v>3527</v>
      </c>
      <c r="E2461" s="56" t="s">
        <v>2370</v>
      </c>
      <c r="F2461" s="56" t="s">
        <v>900</v>
      </c>
      <c r="G2461" s="56">
        <v>40</v>
      </c>
      <c r="H2461" s="56">
        <v>0</v>
      </c>
      <c r="I2461" s="56" t="s">
        <v>6476</v>
      </c>
      <c r="J2461" s="56" t="s">
        <v>38</v>
      </c>
    </row>
    <row r="2462" spans="1:10" ht="12.75" customHeight="1" x14ac:dyDescent="0.3">
      <c r="A2462" s="397" t="s">
        <v>222</v>
      </c>
      <c r="B2462" s="423">
        <v>23</v>
      </c>
      <c r="C2462" s="397" t="s">
        <v>247</v>
      </c>
      <c r="D2462" s="397" t="s">
        <v>3528</v>
      </c>
      <c r="E2462" s="56" t="s">
        <v>2371</v>
      </c>
      <c r="F2462" s="56" t="s">
        <v>900</v>
      </c>
      <c r="G2462" s="56">
        <v>50.5</v>
      </c>
      <c r="H2462" s="56">
        <v>0</v>
      </c>
      <c r="I2462" s="56" t="s">
        <v>6476</v>
      </c>
      <c r="J2462" s="56" t="s">
        <v>38</v>
      </c>
    </row>
    <row r="2463" spans="1:10" ht="12.75" customHeight="1" x14ac:dyDescent="0.3">
      <c r="A2463" s="397" t="s">
        <v>222</v>
      </c>
      <c r="B2463" s="423">
        <v>24</v>
      </c>
      <c r="C2463" s="397" t="s">
        <v>247</v>
      </c>
      <c r="D2463" s="397" t="s">
        <v>3529</v>
      </c>
      <c r="E2463" s="56" t="s">
        <v>2372</v>
      </c>
      <c r="F2463" s="56" t="s">
        <v>900</v>
      </c>
      <c r="G2463" s="56">
        <v>14</v>
      </c>
      <c r="H2463" s="56">
        <v>0</v>
      </c>
      <c r="I2463" s="56" t="s">
        <v>6476</v>
      </c>
      <c r="J2463" s="56" t="s">
        <v>38</v>
      </c>
    </row>
    <row r="2464" spans="1:10" ht="12.75" customHeight="1" x14ac:dyDescent="0.3">
      <c r="A2464" s="397" t="s">
        <v>222</v>
      </c>
      <c r="B2464" s="423">
        <v>25</v>
      </c>
      <c r="C2464" s="397" t="s">
        <v>247</v>
      </c>
      <c r="D2464" s="397" t="s">
        <v>3530</v>
      </c>
      <c r="E2464" s="56" t="s">
        <v>2373</v>
      </c>
      <c r="F2464" s="56" t="s">
        <v>900</v>
      </c>
      <c r="G2464" s="56">
        <v>10</v>
      </c>
      <c r="H2464" s="56">
        <v>0</v>
      </c>
      <c r="I2464" s="56" t="s">
        <v>6476</v>
      </c>
      <c r="J2464" s="56" t="s">
        <v>38</v>
      </c>
    </row>
    <row r="2465" spans="1:10" ht="12.75" customHeight="1" x14ac:dyDescent="0.3">
      <c r="A2465" s="397" t="s">
        <v>222</v>
      </c>
      <c r="B2465" s="423">
        <v>26</v>
      </c>
      <c r="C2465" s="397" t="s">
        <v>247</v>
      </c>
      <c r="D2465" s="397" t="s">
        <v>3531</v>
      </c>
      <c r="E2465" s="56" t="s">
        <v>2374</v>
      </c>
      <c r="F2465" s="56" t="s">
        <v>900</v>
      </c>
      <c r="G2465" s="56">
        <v>9.5</v>
      </c>
      <c r="H2465" s="56">
        <v>0</v>
      </c>
      <c r="I2465" s="56" t="s">
        <v>6476</v>
      </c>
      <c r="J2465" s="56" t="s">
        <v>38</v>
      </c>
    </row>
    <row r="2466" spans="1:10" ht="12.75" customHeight="1" x14ac:dyDescent="0.3">
      <c r="A2466" s="397" t="s">
        <v>222</v>
      </c>
      <c r="B2466" s="423">
        <v>27</v>
      </c>
      <c r="C2466" s="397" t="s">
        <v>247</v>
      </c>
      <c r="D2466" s="397" t="s">
        <v>3532</v>
      </c>
      <c r="E2466" s="56" t="s">
        <v>2375</v>
      </c>
      <c r="F2466" s="56" t="s">
        <v>900</v>
      </c>
      <c r="G2466" s="56">
        <v>9</v>
      </c>
      <c r="H2466" s="56">
        <v>0</v>
      </c>
      <c r="I2466" s="56" t="s">
        <v>6476</v>
      </c>
      <c r="J2466" s="56" t="s">
        <v>38</v>
      </c>
    </row>
    <row r="2467" spans="1:10" ht="12.75" customHeight="1" x14ac:dyDescent="0.3">
      <c r="A2467" s="397" t="s">
        <v>222</v>
      </c>
      <c r="B2467" s="423">
        <v>28</v>
      </c>
      <c r="C2467" s="397" t="s">
        <v>247</v>
      </c>
      <c r="D2467" s="397" t="s">
        <v>3533</v>
      </c>
      <c r="E2467" s="56" t="s">
        <v>2376</v>
      </c>
      <c r="F2467" s="56" t="s">
        <v>900</v>
      </c>
      <c r="G2467" s="56">
        <v>54</v>
      </c>
      <c r="H2467" s="56">
        <v>0</v>
      </c>
      <c r="I2467" s="56" t="s">
        <v>6476</v>
      </c>
      <c r="J2467" s="56" t="s">
        <v>38</v>
      </c>
    </row>
    <row r="2468" spans="1:10" ht="12.75" customHeight="1" x14ac:dyDescent="0.3">
      <c r="A2468" s="397" t="s">
        <v>222</v>
      </c>
      <c r="B2468" s="423">
        <v>29</v>
      </c>
      <c r="C2468" s="397" t="s">
        <v>247</v>
      </c>
      <c r="D2468" s="397" t="s">
        <v>3534</v>
      </c>
      <c r="E2468" s="56" t="s">
        <v>2377</v>
      </c>
      <c r="F2468" s="56" t="s">
        <v>900</v>
      </c>
      <c r="G2468" s="56">
        <v>43.5</v>
      </c>
      <c r="H2468" s="56">
        <v>0</v>
      </c>
      <c r="I2468" s="56" t="s">
        <v>6476</v>
      </c>
      <c r="J2468" s="56" t="s">
        <v>38</v>
      </c>
    </row>
    <row r="2469" spans="1:10" ht="12.75" customHeight="1" x14ac:dyDescent="0.3">
      <c r="A2469" s="397" t="s">
        <v>222</v>
      </c>
      <c r="B2469" s="423">
        <v>30</v>
      </c>
      <c r="C2469" s="397" t="s">
        <v>247</v>
      </c>
      <c r="D2469" s="397" t="s">
        <v>3535</v>
      </c>
      <c r="E2469" s="56" t="s">
        <v>2378</v>
      </c>
      <c r="F2469" s="56" t="s">
        <v>900</v>
      </c>
      <c r="G2469" s="56">
        <v>9</v>
      </c>
      <c r="H2469" s="56">
        <v>0</v>
      </c>
      <c r="I2469" s="56" t="s">
        <v>6476</v>
      </c>
      <c r="J2469" s="56" t="s">
        <v>38</v>
      </c>
    </row>
    <row r="2470" spans="1:10" ht="12.75" customHeight="1" x14ac:dyDescent="0.3">
      <c r="A2470" s="397" t="s">
        <v>222</v>
      </c>
      <c r="B2470" s="423">
        <v>31</v>
      </c>
      <c r="C2470" s="397" t="s">
        <v>247</v>
      </c>
      <c r="D2470" s="397" t="s">
        <v>3536</v>
      </c>
      <c r="E2470" s="56" t="s">
        <v>2379</v>
      </c>
      <c r="F2470" s="56" t="s">
        <v>900</v>
      </c>
      <c r="G2470" s="56">
        <v>14</v>
      </c>
      <c r="H2470" s="56">
        <v>0</v>
      </c>
      <c r="I2470" s="56" t="s">
        <v>6476</v>
      </c>
      <c r="J2470" s="56" t="s">
        <v>38</v>
      </c>
    </row>
    <row r="2471" spans="1:10" ht="12.75" customHeight="1" x14ac:dyDescent="0.3">
      <c r="A2471" s="397" t="s">
        <v>222</v>
      </c>
      <c r="B2471" s="423">
        <v>32</v>
      </c>
      <c r="C2471" s="397" t="s">
        <v>247</v>
      </c>
      <c r="D2471" s="397" t="s">
        <v>3537</v>
      </c>
      <c r="E2471" s="56" t="s">
        <v>2380</v>
      </c>
      <c r="F2471" s="56" t="s">
        <v>900</v>
      </c>
      <c r="G2471" s="56">
        <v>50</v>
      </c>
      <c r="H2471" s="56">
        <v>0</v>
      </c>
      <c r="I2471" s="56" t="s">
        <v>6476</v>
      </c>
      <c r="J2471" s="56" t="s">
        <v>38</v>
      </c>
    </row>
    <row r="2472" spans="1:10" ht="12.75" customHeight="1" x14ac:dyDescent="0.3">
      <c r="A2472" s="397" t="s">
        <v>222</v>
      </c>
      <c r="B2472" s="423">
        <v>33</v>
      </c>
      <c r="C2472" s="397" t="s">
        <v>247</v>
      </c>
      <c r="D2472" s="397" t="s">
        <v>3538</v>
      </c>
      <c r="E2472" s="56" t="s">
        <v>2381</v>
      </c>
      <c r="F2472" s="56" t="s">
        <v>900</v>
      </c>
      <c r="G2472" s="56">
        <v>10</v>
      </c>
      <c r="H2472" s="56">
        <v>0</v>
      </c>
      <c r="I2472" s="56" t="s">
        <v>6476</v>
      </c>
      <c r="J2472" s="56" t="s">
        <v>38</v>
      </c>
    </row>
    <row r="2473" spans="1:10" ht="12.75" customHeight="1" x14ac:dyDescent="0.3">
      <c r="A2473" s="397" t="s">
        <v>222</v>
      </c>
      <c r="B2473" s="423">
        <v>34</v>
      </c>
      <c r="C2473" s="397" t="s">
        <v>247</v>
      </c>
      <c r="D2473" s="397" t="s">
        <v>3539</v>
      </c>
      <c r="E2473" s="56" t="s">
        <v>2382</v>
      </c>
      <c r="F2473" s="56" t="s">
        <v>900</v>
      </c>
      <c r="G2473" s="56">
        <v>25</v>
      </c>
      <c r="H2473" s="56">
        <v>0</v>
      </c>
      <c r="I2473" s="56" t="s">
        <v>6476</v>
      </c>
      <c r="J2473" s="56" t="s">
        <v>38</v>
      </c>
    </row>
    <row r="2474" spans="1:10" ht="12.75" customHeight="1" x14ac:dyDescent="0.3">
      <c r="A2474" s="397" t="s">
        <v>222</v>
      </c>
      <c r="B2474" s="423">
        <v>35</v>
      </c>
      <c r="C2474" s="397" t="s">
        <v>247</v>
      </c>
      <c r="D2474" s="397" t="s">
        <v>3540</v>
      </c>
      <c r="E2474" s="56" t="s">
        <v>2383</v>
      </c>
      <c r="F2474" s="56" t="s">
        <v>900</v>
      </c>
      <c r="G2474" s="56">
        <v>40</v>
      </c>
      <c r="H2474" s="56">
        <v>0</v>
      </c>
      <c r="I2474" s="56" t="s">
        <v>6476</v>
      </c>
      <c r="J2474" s="56" t="s">
        <v>38</v>
      </c>
    </row>
    <row r="2475" spans="1:10" ht="12.75" customHeight="1" x14ac:dyDescent="0.3">
      <c r="A2475" s="397" t="s">
        <v>222</v>
      </c>
      <c r="B2475" s="423">
        <v>36</v>
      </c>
      <c r="C2475" s="397" t="s">
        <v>247</v>
      </c>
      <c r="D2475" s="397" t="s">
        <v>3541</v>
      </c>
      <c r="E2475" s="56" t="s">
        <v>2384</v>
      </c>
      <c r="F2475" s="56" t="s">
        <v>900</v>
      </c>
      <c r="G2475" s="56">
        <v>7</v>
      </c>
      <c r="H2475" s="56">
        <v>0</v>
      </c>
      <c r="I2475" s="56" t="s">
        <v>6476</v>
      </c>
      <c r="J2475" s="56" t="s">
        <v>38</v>
      </c>
    </row>
    <row r="2476" spans="1:10" ht="12.75" customHeight="1" x14ac:dyDescent="0.3">
      <c r="A2476" s="397" t="s">
        <v>222</v>
      </c>
      <c r="B2476" s="423">
        <v>37</v>
      </c>
      <c r="C2476" s="397" t="s">
        <v>247</v>
      </c>
      <c r="D2476" s="397" t="s">
        <v>3542</v>
      </c>
      <c r="E2476" s="56" t="s">
        <v>2084</v>
      </c>
      <c r="F2476" s="56" t="s">
        <v>900</v>
      </c>
      <c r="G2476" s="56">
        <v>40</v>
      </c>
      <c r="H2476" s="56">
        <v>0</v>
      </c>
      <c r="I2476" s="56" t="s">
        <v>6476</v>
      </c>
      <c r="J2476" s="56" t="s">
        <v>38</v>
      </c>
    </row>
    <row r="2477" spans="1:10" ht="12.75" customHeight="1" x14ac:dyDescent="0.3">
      <c r="A2477" s="397" t="s">
        <v>222</v>
      </c>
      <c r="B2477" s="423">
        <v>38</v>
      </c>
      <c r="C2477" s="397" t="s">
        <v>247</v>
      </c>
      <c r="D2477" s="397" t="s">
        <v>3543</v>
      </c>
      <c r="E2477" s="56" t="s">
        <v>2897</v>
      </c>
      <c r="F2477" s="56" t="s">
        <v>901</v>
      </c>
      <c r="G2477" s="56">
        <v>23</v>
      </c>
      <c r="H2477" s="56">
        <v>0</v>
      </c>
      <c r="I2477" s="56" t="s">
        <v>6476</v>
      </c>
      <c r="J2477" s="56" t="s">
        <v>38</v>
      </c>
    </row>
    <row r="2478" spans="1:10" ht="12.75" customHeight="1" x14ac:dyDescent="0.3">
      <c r="A2478" s="397" t="s">
        <v>222</v>
      </c>
      <c r="B2478" s="423">
        <v>39</v>
      </c>
      <c r="C2478" s="397" t="s">
        <v>247</v>
      </c>
      <c r="D2478" s="397" t="s">
        <v>3544</v>
      </c>
      <c r="E2478" s="56" t="s">
        <v>1978</v>
      </c>
      <c r="F2478" s="56" t="s">
        <v>901</v>
      </c>
      <c r="G2478" s="56">
        <v>23</v>
      </c>
      <c r="H2478" s="56">
        <v>0</v>
      </c>
      <c r="I2478" s="56" t="s">
        <v>6476</v>
      </c>
      <c r="J2478" s="56" t="s">
        <v>38</v>
      </c>
    </row>
    <row r="2479" spans="1:10" ht="12.75" customHeight="1" x14ac:dyDescent="0.3">
      <c r="A2479" s="397" t="s">
        <v>222</v>
      </c>
      <c r="B2479" s="423">
        <v>40</v>
      </c>
      <c r="C2479" s="397" t="s">
        <v>247</v>
      </c>
      <c r="D2479" s="397" t="s">
        <v>3545</v>
      </c>
      <c r="E2479" s="56" t="s">
        <v>2012</v>
      </c>
      <c r="F2479" s="56" t="s">
        <v>901</v>
      </c>
      <c r="G2479" s="56">
        <v>23</v>
      </c>
      <c r="H2479" s="56">
        <v>0</v>
      </c>
      <c r="I2479" s="56" t="s">
        <v>6476</v>
      </c>
      <c r="J2479" s="56" t="s">
        <v>38</v>
      </c>
    </row>
    <row r="2480" spans="1:10" ht="12.75" customHeight="1" x14ac:dyDescent="0.3">
      <c r="A2480" s="397" t="s">
        <v>222</v>
      </c>
      <c r="B2480" s="423">
        <v>41</v>
      </c>
      <c r="C2480" s="397" t="s">
        <v>247</v>
      </c>
      <c r="D2480" s="397" t="s">
        <v>3546</v>
      </c>
      <c r="E2480" s="56" t="s">
        <v>2085</v>
      </c>
      <c r="F2480" s="56" t="s">
        <v>900</v>
      </c>
      <c r="G2480" s="56">
        <v>23</v>
      </c>
      <c r="H2480" s="56">
        <v>0</v>
      </c>
      <c r="I2480" s="56" t="s">
        <v>6476</v>
      </c>
      <c r="J2480" s="56" t="s">
        <v>38</v>
      </c>
    </row>
    <row r="2481" spans="1:10" ht="12.75" customHeight="1" x14ac:dyDescent="0.3">
      <c r="A2481" s="397" t="s">
        <v>494</v>
      </c>
      <c r="B2481" s="423">
        <v>1</v>
      </c>
      <c r="C2481" s="397" t="s">
        <v>653</v>
      </c>
      <c r="D2481" s="397" t="s">
        <v>4558</v>
      </c>
      <c r="E2481" s="56" t="s">
        <v>1387</v>
      </c>
      <c r="F2481" s="56" t="s">
        <v>900</v>
      </c>
      <c r="G2481" s="56">
        <v>30.5</v>
      </c>
      <c r="H2481" s="56">
        <v>0</v>
      </c>
      <c r="I2481" s="56" t="s">
        <v>6476</v>
      </c>
      <c r="J2481" s="56" t="s">
        <v>38</v>
      </c>
    </row>
    <row r="2482" spans="1:10" ht="12.75" customHeight="1" x14ac:dyDescent="0.3">
      <c r="A2482" s="397" t="s">
        <v>494</v>
      </c>
      <c r="B2482" s="423">
        <v>2</v>
      </c>
      <c r="C2482" s="397" t="s">
        <v>653</v>
      </c>
      <c r="D2482" s="397" t="s">
        <v>4559</v>
      </c>
      <c r="E2482" s="56" t="s">
        <v>1388</v>
      </c>
      <c r="F2482" s="56" t="s">
        <v>900</v>
      </c>
      <c r="G2482" s="56">
        <v>20</v>
      </c>
      <c r="H2482" s="56">
        <v>0</v>
      </c>
      <c r="I2482" s="56" t="s">
        <v>6476</v>
      </c>
      <c r="J2482" s="56" t="s">
        <v>38</v>
      </c>
    </row>
    <row r="2483" spans="1:10" ht="12.75" customHeight="1" x14ac:dyDescent="0.3">
      <c r="A2483" s="397" t="s">
        <v>494</v>
      </c>
      <c r="B2483" s="423">
        <v>3</v>
      </c>
      <c r="C2483" s="397" t="s">
        <v>653</v>
      </c>
      <c r="D2483" s="397" t="s">
        <v>4560</v>
      </c>
      <c r="E2483" s="56" t="s">
        <v>1389</v>
      </c>
      <c r="F2483" s="56" t="s">
        <v>900</v>
      </c>
      <c r="G2483" s="56">
        <v>33</v>
      </c>
      <c r="H2483" s="56">
        <v>0</v>
      </c>
      <c r="I2483" s="56" t="s">
        <v>6476</v>
      </c>
      <c r="J2483" s="56" t="s">
        <v>38</v>
      </c>
    </row>
    <row r="2484" spans="1:10" ht="12.75" customHeight="1" x14ac:dyDescent="0.3">
      <c r="A2484" s="397" t="s">
        <v>494</v>
      </c>
      <c r="B2484" s="423">
        <v>4</v>
      </c>
      <c r="C2484" s="397" t="s">
        <v>653</v>
      </c>
      <c r="D2484" s="397" t="s">
        <v>4561</v>
      </c>
      <c r="E2484" s="56" t="s">
        <v>1390</v>
      </c>
      <c r="F2484" s="56" t="s">
        <v>900</v>
      </c>
      <c r="G2484" s="56">
        <v>37</v>
      </c>
      <c r="H2484" s="56">
        <v>31</v>
      </c>
      <c r="I2484" s="56" t="s">
        <v>6476</v>
      </c>
      <c r="J2484" s="56" t="s">
        <v>38</v>
      </c>
    </row>
    <row r="2485" spans="1:10" ht="12.75" customHeight="1" x14ac:dyDescent="0.3">
      <c r="A2485" s="397" t="s">
        <v>494</v>
      </c>
      <c r="B2485" s="423">
        <v>5</v>
      </c>
      <c r="C2485" s="397" t="s">
        <v>653</v>
      </c>
      <c r="D2485" s="397" t="s">
        <v>4562</v>
      </c>
      <c r="E2485" s="56" t="s">
        <v>2259</v>
      </c>
      <c r="F2485" s="56" t="s">
        <v>900</v>
      </c>
      <c r="G2485" s="56">
        <v>52</v>
      </c>
      <c r="H2485" s="56">
        <v>0</v>
      </c>
      <c r="I2485" s="56" t="s">
        <v>6476</v>
      </c>
      <c r="J2485" s="56" t="s">
        <v>38</v>
      </c>
    </row>
    <row r="2486" spans="1:10" ht="12.75" customHeight="1" x14ac:dyDescent="0.3">
      <c r="A2486" s="397" t="s">
        <v>494</v>
      </c>
      <c r="B2486" s="423">
        <v>6</v>
      </c>
      <c r="C2486" s="397" t="s">
        <v>653</v>
      </c>
      <c r="D2486" s="397" t="s">
        <v>4563</v>
      </c>
      <c r="E2486" s="56" t="s">
        <v>2260</v>
      </c>
      <c r="F2486" s="56" t="s">
        <v>900</v>
      </c>
      <c r="G2486" s="56">
        <v>47.999999999999993</v>
      </c>
      <c r="H2486" s="56">
        <v>0</v>
      </c>
      <c r="I2486" s="56" t="s">
        <v>6476</v>
      </c>
      <c r="J2486" s="56" t="s">
        <v>38</v>
      </c>
    </row>
    <row r="2487" spans="1:10" ht="12.75" customHeight="1" x14ac:dyDescent="0.3">
      <c r="A2487" s="397" t="s">
        <v>494</v>
      </c>
      <c r="B2487" s="423">
        <v>7</v>
      </c>
      <c r="C2487" s="397" t="s">
        <v>653</v>
      </c>
      <c r="D2487" s="397" t="s">
        <v>4564</v>
      </c>
      <c r="E2487" s="56" t="s">
        <v>1391</v>
      </c>
      <c r="F2487" s="56" t="s">
        <v>900</v>
      </c>
      <c r="G2487" s="56">
        <v>32</v>
      </c>
      <c r="H2487" s="56">
        <v>0</v>
      </c>
      <c r="I2487" s="56" t="s">
        <v>810</v>
      </c>
      <c r="J2487" s="56" t="s">
        <v>38</v>
      </c>
    </row>
    <row r="2488" spans="1:10" ht="12.75" customHeight="1" x14ac:dyDescent="0.3">
      <c r="A2488" s="397" t="s">
        <v>494</v>
      </c>
      <c r="B2488" s="423">
        <v>8</v>
      </c>
      <c r="C2488" s="397" t="s">
        <v>653</v>
      </c>
      <c r="D2488" s="397" t="s">
        <v>4565</v>
      </c>
      <c r="E2488" s="56" t="s">
        <v>2261</v>
      </c>
      <c r="F2488" s="56" t="s">
        <v>900</v>
      </c>
      <c r="G2488" s="56">
        <v>19.999999999999996</v>
      </c>
      <c r="H2488" s="56">
        <v>0</v>
      </c>
      <c r="I2488" s="56" t="s">
        <v>810</v>
      </c>
      <c r="J2488" s="56" t="s">
        <v>38</v>
      </c>
    </row>
    <row r="2489" spans="1:10" ht="12.75" customHeight="1" x14ac:dyDescent="0.3">
      <c r="A2489" s="397" t="s">
        <v>494</v>
      </c>
      <c r="B2489" s="423">
        <v>9</v>
      </c>
      <c r="C2489" s="397" t="s">
        <v>653</v>
      </c>
      <c r="D2489" s="397" t="s">
        <v>4566</v>
      </c>
      <c r="E2489" s="56" t="s">
        <v>1392</v>
      </c>
      <c r="F2489" s="56" t="s">
        <v>900</v>
      </c>
      <c r="G2489" s="56">
        <v>30</v>
      </c>
      <c r="H2489" s="56">
        <v>0</v>
      </c>
      <c r="I2489" s="56" t="s">
        <v>6476</v>
      </c>
      <c r="J2489" s="56" t="s">
        <v>38</v>
      </c>
    </row>
    <row r="2490" spans="1:10" ht="12.75" customHeight="1" x14ac:dyDescent="0.3">
      <c r="A2490" s="397" t="s">
        <v>494</v>
      </c>
      <c r="B2490" s="423">
        <v>10</v>
      </c>
      <c r="C2490" s="397" t="s">
        <v>653</v>
      </c>
      <c r="D2490" s="397" t="s">
        <v>4567</v>
      </c>
      <c r="E2490" s="56" t="s">
        <v>1393</v>
      </c>
      <c r="F2490" s="56" t="s">
        <v>900</v>
      </c>
      <c r="G2490" s="56">
        <v>33</v>
      </c>
      <c r="H2490" s="56">
        <v>0</v>
      </c>
      <c r="I2490" s="56" t="s">
        <v>6476</v>
      </c>
      <c r="J2490" s="56" t="s">
        <v>38</v>
      </c>
    </row>
    <row r="2491" spans="1:10" ht="12.75" customHeight="1" x14ac:dyDescent="0.3">
      <c r="A2491" s="397" t="s">
        <v>494</v>
      </c>
      <c r="B2491" s="423">
        <v>11</v>
      </c>
      <c r="C2491" s="397" t="s">
        <v>653</v>
      </c>
      <c r="D2491" s="397" t="s">
        <v>4568</v>
      </c>
      <c r="E2491" s="56" t="s">
        <v>1394</v>
      </c>
      <c r="F2491" s="56" t="s">
        <v>900</v>
      </c>
      <c r="G2491" s="56">
        <v>37</v>
      </c>
      <c r="H2491" s="56">
        <v>0</v>
      </c>
      <c r="I2491" s="56" t="s">
        <v>6476</v>
      </c>
      <c r="J2491" s="56" t="s">
        <v>38</v>
      </c>
    </row>
    <row r="2492" spans="1:10" ht="12.75" customHeight="1" x14ac:dyDescent="0.3">
      <c r="A2492" s="397" t="s">
        <v>494</v>
      </c>
      <c r="B2492" s="423">
        <v>12</v>
      </c>
      <c r="C2492" s="397" t="s">
        <v>653</v>
      </c>
      <c r="D2492" s="397" t="s">
        <v>4569</v>
      </c>
      <c r="E2492" s="56" t="s">
        <v>1395</v>
      </c>
      <c r="F2492" s="56" t="s">
        <v>900</v>
      </c>
      <c r="G2492" s="56">
        <v>31.5</v>
      </c>
      <c r="H2492" s="56">
        <v>0</v>
      </c>
      <c r="I2492" s="56" t="s">
        <v>810</v>
      </c>
      <c r="J2492" s="56" t="s">
        <v>38</v>
      </c>
    </row>
    <row r="2493" spans="1:10" ht="12.75" customHeight="1" x14ac:dyDescent="0.3">
      <c r="A2493" s="397" t="s">
        <v>494</v>
      </c>
      <c r="B2493" s="423">
        <v>13</v>
      </c>
      <c r="C2493" s="397" t="s">
        <v>653</v>
      </c>
      <c r="D2493" s="397" t="s">
        <v>4570</v>
      </c>
      <c r="E2493" s="56" t="s">
        <v>1396</v>
      </c>
      <c r="F2493" s="56" t="s">
        <v>900</v>
      </c>
      <c r="G2493" s="56">
        <v>33</v>
      </c>
      <c r="H2493" s="56">
        <v>38</v>
      </c>
      <c r="I2493" s="56" t="s">
        <v>6476</v>
      </c>
      <c r="J2493" s="56" t="s">
        <v>38</v>
      </c>
    </row>
    <row r="2494" spans="1:10" ht="12.75" customHeight="1" x14ac:dyDescent="0.3">
      <c r="A2494" s="397" t="s">
        <v>494</v>
      </c>
      <c r="B2494" s="423">
        <v>14</v>
      </c>
      <c r="C2494" s="397" t="s">
        <v>653</v>
      </c>
      <c r="D2494" s="397" t="s">
        <v>4571</v>
      </c>
      <c r="E2494" s="56" t="s">
        <v>1397</v>
      </c>
      <c r="F2494" s="56" t="s">
        <v>900</v>
      </c>
      <c r="G2494" s="56">
        <v>19.999999999999996</v>
      </c>
      <c r="H2494" s="56">
        <v>0</v>
      </c>
      <c r="I2494" s="56" t="s">
        <v>810</v>
      </c>
      <c r="J2494" s="56" t="s">
        <v>38</v>
      </c>
    </row>
    <row r="2495" spans="1:10" ht="12.75" customHeight="1" x14ac:dyDescent="0.3">
      <c r="A2495" s="397" t="s">
        <v>494</v>
      </c>
      <c r="B2495" s="423">
        <v>15</v>
      </c>
      <c r="C2495" s="397" t="s">
        <v>653</v>
      </c>
      <c r="D2495" s="397" t="s">
        <v>4572</v>
      </c>
      <c r="E2495" s="56" t="s">
        <v>1398</v>
      </c>
      <c r="F2495" s="56" t="s">
        <v>900</v>
      </c>
      <c r="G2495" s="56">
        <v>30</v>
      </c>
      <c r="H2495" s="56">
        <v>0</v>
      </c>
      <c r="I2495" s="56" t="s">
        <v>810</v>
      </c>
      <c r="J2495" s="56" t="s">
        <v>38</v>
      </c>
    </row>
    <row r="2496" spans="1:10" ht="12.75" customHeight="1" x14ac:dyDescent="0.3">
      <c r="A2496" s="397" t="s">
        <v>494</v>
      </c>
      <c r="B2496" s="423">
        <v>16</v>
      </c>
      <c r="C2496" s="397" t="s">
        <v>653</v>
      </c>
      <c r="D2496" s="397" t="s">
        <v>4573</v>
      </c>
      <c r="E2496" s="56" t="s">
        <v>1399</v>
      </c>
      <c r="F2496" s="56" t="s">
        <v>900</v>
      </c>
      <c r="G2496" s="56">
        <v>55</v>
      </c>
      <c r="H2496" s="56">
        <v>0</v>
      </c>
      <c r="I2496" s="56" t="s">
        <v>6476</v>
      </c>
      <c r="J2496" s="56" t="s">
        <v>38</v>
      </c>
    </row>
    <row r="2497" spans="1:10" ht="12.75" customHeight="1" x14ac:dyDescent="0.3">
      <c r="A2497" s="397" t="s">
        <v>494</v>
      </c>
      <c r="B2497" s="423">
        <v>17</v>
      </c>
      <c r="C2497" s="397" t="s">
        <v>653</v>
      </c>
      <c r="D2497" s="397" t="s">
        <v>4574</v>
      </c>
      <c r="E2497" s="56" t="s">
        <v>1189</v>
      </c>
      <c r="F2497" s="56" t="s">
        <v>900</v>
      </c>
      <c r="G2497" s="56">
        <v>37</v>
      </c>
      <c r="H2497" s="56">
        <v>0</v>
      </c>
      <c r="I2497" s="56" t="s">
        <v>6476</v>
      </c>
      <c r="J2497" s="56" t="s">
        <v>38</v>
      </c>
    </row>
    <row r="2498" spans="1:10" ht="12.75" customHeight="1" x14ac:dyDescent="0.3">
      <c r="A2498" s="397" t="s">
        <v>494</v>
      </c>
      <c r="B2498" s="423">
        <v>18</v>
      </c>
      <c r="C2498" s="397" t="s">
        <v>653</v>
      </c>
      <c r="D2498" s="397" t="s">
        <v>4575</v>
      </c>
      <c r="E2498" s="56" t="s">
        <v>1400</v>
      </c>
      <c r="F2498" s="56" t="s">
        <v>900</v>
      </c>
      <c r="G2498" s="56">
        <v>56.5</v>
      </c>
      <c r="H2498" s="56">
        <v>0</v>
      </c>
      <c r="I2498" s="56" t="s">
        <v>6476</v>
      </c>
      <c r="J2498" s="56" t="s">
        <v>38</v>
      </c>
    </row>
    <row r="2499" spans="1:10" ht="12.75" customHeight="1" x14ac:dyDescent="0.3">
      <c r="A2499" s="397" t="s">
        <v>494</v>
      </c>
      <c r="B2499" s="423">
        <v>19</v>
      </c>
      <c r="C2499" s="397" t="s">
        <v>653</v>
      </c>
      <c r="D2499" s="397" t="s">
        <v>4576</v>
      </c>
      <c r="E2499" s="56" t="s">
        <v>1401</v>
      </c>
      <c r="F2499" s="56" t="s">
        <v>900</v>
      </c>
      <c r="G2499" s="56">
        <v>37</v>
      </c>
      <c r="H2499" s="56">
        <v>0</v>
      </c>
      <c r="I2499" s="56" t="s">
        <v>6476</v>
      </c>
      <c r="J2499" s="56" t="s">
        <v>38</v>
      </c>
    </row>
    <row r="2500" spans="1:10" ht="12.75" customHeight="1" x14ac:dyDescent="0.3">
      <c r="A2500" s="397" t="s">
        <v>494</v>
      </c>
      <c r="B2500" s="423">
        <v>20</v>
      </c>
      <c r="C2500" s="397" t="s">
        <v>653</v>
      </c>
      <c r="D2500" s="397" t="s">
        <v>4577</v>
      </c>
      <c r="E2500" s="56" t="s">
        <v>2262</v>
      </c>
      <c r="F2500" s="56" t="s">
        <v>900</v>
      </c>
      <c r="G2500" s="56">
        <v>30</v>
      </c>
      <c r="H2500" s="56">
        <v>0</v>
      </c>
      <c r="I2500" s="56" t="s">
        <v>6476</v>
      </c>
      <c r="J2500" s="56" t="s">
        <v>38</v>
      </c>
    </row>
    <row r="2501" spans="1:10" ht="12.75" customHeight="1" x14ac:dyDescent="0.3">
      <c r="A2501" s="397" t="s">
        <v>494</v>
      </c>
      <c r="B2501" s="423">
        <v>21</v>
      </c>
      <c r="C2501" s="397" t="s">
        <v>653</v>
      </c>
      <c r="D2501" s="397" t="s">
        <v>4578</v>
      </c>
      <c r="E2501" s="56" t="s">
        <v>1402</v>
      </c>
      <c r="F2501" s="56" t="s">
        <v>900</v>
      </c>
      <c r="G2501" s="56">
        <v>37</v>
      </c>
      <c r="H2501" s="56">
        <v>0</v>
      </c>
      <c r="I2501" s="56" t="s">
        <v>6476</v>
      </c>
      <c r="J2501" s="56" t="s">
        <v>38</v>
      </c>
    </row>
    <row r="2502" spans="1:10" ht="12.75" customHeight="1" x14ac:dyDescent="0.3">
      <c r="A2502" s="397" t="s">
        <v>494</v>
      </c>
      <c r="B2502" s="423">
        <v>22</v>
      </c>
      <c r="C2502" s="397" t="s">
        <v>653</v>
      </c>
      <c r="D2502" s="397" t="s">
        <v>4579</v>
      </c>
      <c r="E2502" s="56" t="s">
        <v>1403</v>
      </c>
      <c r="F2502" s="56" t="s">
        <v>900</v>
      </c>
      <c r="G2502" s="56">
        <v>52.5</v>
      </c>
      <c r="H2502" s="56">
        <v>0</v>
      </c>
      <c r="I2502" s="56" t="s">
        <v>6476</v>
      </c>
      <c r="J2502" s="56" t="s">
        <v>38</v>
      </c>
    </row>
    <row r="2503" spans="1:10" ht="12.75" customHeight="1" x14ac:dyDescent="0.3">
      <c r="A2503" s="397" t="s">
        <v>494</v>
      </c>
      <c r="B2503" s="423">
        <v>23</v>
      </c>
      <c r="C2503" s="397" t="s">
        <v>653</v>
      </c>
      <c r="D2503" s="397" t="s">
        <v>4580</v>
      </c>
      <c r="E2503" s="56" t="s">
        <v>1404</v>
      </c>
      <c r="F2503" s="56" t="s">
        <v>900</v>
      </c>
      <c r="G2503" s="56">
        <v>30</v>
      </c>
      <c r="H2503" s="56">
        <v>0</v>
      </c>
      <c r="I2503" s="56" t="s">
        <v>810</v>
      </c>
      <c r="J2503" s="56" t="s">
        <v>38</v>
      </c>
    </row>
    <row r="2504" spans="1:10" ht="12.75" customHeight="1" x14ac:dyDescent="0.3">
      <c r="A2504" s="397" t="s">
        <v>494</v>
      </c>
      <c r="B2504" s="423">
        <v>24</v>
      </c>
      <c r="C2504" s="397" t="s">
        <v>653</v>
      </c>
      <c r="D2504" s="397" t="s">
        <v>4581</v>
      </c>
      <c r="E2504" s="56" t="s">
        <v>1405</v>
      </c>
      <c r="F2504" s="56" t="s">
        <v>900</v>
      </c>
      <c r="G2504" s="56">
        <v>19.999999999999996</v>
      </c>
      <c r="H2504" s="56">
        <v>0</v>
      </c>
      <c r="I2504" s="56" t="s">
        <v>810</v>
      </c>
      <c r="J2504" s="56" t="s">
        <v>38</v>
      </c>
    </row>
    <row r="2505" spans="1:10" ht="12.75" customHeight="1" x14ac:dyDescent="0.3">
      <c r="A2505" s="397" t="s">
        <v>494</v>
      </c>
      <c r="B2505" s="423">
        <v>25</v>
      </c>
      <c r="C2505" s="397" t="s">
        <v>653</v>
      </c>
      <c r="D2505" s="397" t="s">
        <v>4582</v>
      </c>
      <c r="E2505" s="56" t="s">
        <v>1406</v>
      </c>
      <c r="F2505" s="56" t="s">
        <v>900</v>
      </c>
      <c r="G2505" s="56">
        <v>37</v>
      </c>
      <c r="H2505" s="56">
        <v>0</v>
      </c>
      <c r="I2505" s="56" t="s">
        <v>6476</v>
      </c>
      <c r="J2505" s="56" t="s">
        <v>38</v>
      </c>
    </row>
    <row r="2506" spans="1:10" ht="12.75" customHeight="1" x14ac:dyDescent="0.3">
      <c r="A2506" s="397" t="s">
        <v>494</v>
      </c>
      <c r="B2506" s="423">
        <v>26</v>
      </c>
      <c r="C2506" s="397" t="s">
        <v>653</v>
      </c>
      <c r="D2506" s="397" t="s">
        <v>4583</v>
      </c>
      <c r="E2506" s="56" t="s">
        <v>1407</v>
      </c>
      <c r="F2506" s="56" t="s">
        <v>900</v>
      </c>
      <c r="G2506" s="56">
        <v>24</v>
      </c>
      <c r="H2506" s="56">
        <v>0</v>
      </c>
      <c r="I2506" s="56" t="s">
        <v>810</v>
      </c>
      <c r="J2506" s="56" t="s">
        <v>38</v>
      </c>
    </row>
    <row r="2507" spans="1:10" ht="12.75" customHeight="1" x14ac:dyDescent="0.3">
      <c r="A2507" s="397" t="s">
        <v>494</v>
      </c>
      <c r="B2507" s="423">
        <v>27</v>
      </c>
      <c r="C2507" s="397" t="s">
        <v>653</v>
      </c>
      <c r="D2507" s="397" t="s">
        <v>4584</v>
      </c>
      <c r="E2507" s="56" t="s">
        <v>1408</v>
      </c>
      <c r="F2507" s="56" t="s">
        <v>900</v>
      </c>
      <c r="G2507" s="56">
        <v>19.999999999999996</v>
      </c>
      <c r="H2507" s="56">
        <v>0</v>
      </c>
      <c r="I2507" s="56" t="s">
        <v>810</v>
      </c>
      <c r="J2507" s="56" t="s">
        <v>38</v>
      </c>
    </row>
    <row r="2508" spans="1:10" ht="12.75" customHeight="1" x14ac:dyDescent="0.3">
      <c r="A2508" s="397" t="s">
        <v>494</v>
      </c>
      <c r="B2508" s="423">
        <v>28</v>
      </c>
      <c r="C2508" s="397" t="s">
        <v>653</v>
      </c>
      <c r="D2508" s="397" t="s">
        <v>4585</v>
      </c>
      <c r="E2508" s="56" t="s">
        <v>1409</v>
      </c>
      <c r="F2508" s="56" t="s">
        <v>900</v>
      </c>
      <c r="G2508" s="56">
        <v>33</v>
      </c>
      <c r="H2508" s="56">
        <v>0</v>
      </c>
      <c r="I2508" s="56" t="s">
        <v>6476</v>
      </c>
      <c r="J2508" s="56" t="s">
        <v>38</v>
      </c>
    </row>
    <row r="2509" spans="1:10" ht="12.75" customHeight="1" x14ac:dyDescent="0.3">
      <c r="A2509" s="397" t="s">
        <v>494</v>
      </c>
      <c r="B2509" s="423">
        <v>29</v>
      </c>
      <c r="C2509" s="397" t="s">
        <v>653</v>
      </c>
      <c r="D2509" s="397" t="s">
        <v>4586</v>
      </c>
      <c r="E2509" s="56" t="s">
        <v>1410</v>
      </c>
      <c r="F2509" s="56" t="s">
        <v>900</v>
      </c>
      <c r="G2509" s="56">
        <v>37</v>
      </c>
      <c r="H2509" s="56">
        <v>0</v>
      </c>
      <c r="I2509" s="56" t="s">
        <v>6476</v>
      </c>
      <c r="J2509" s="56" t="s">
        <v>38</v>
      </c>
    </row>
    <row r="2510" spans="1:10" ht="12.75" customHeight="1" x14ac:dyDescent="0.3">
      <c r="A2510" s="397" t="s">
        <v>494</v>
      </c>
      <c r="B2510" s="423">
        <v>30</v>
      </c>
      <c r="C2510" s="397" t="s">
        <v>653</v>
      </c>
      <c r="D2510" s="397" t="s">
        <v>4587</v>
      </c>
      <c r="E2510" s="56" t="s">
        <v>1411</v>
      </c>
      <c r="F2510" s="56" t="s">
        <v>900</v>
      </c>
      <c r="G2510" s="56">
        <v>33</v>
      </c>
      <c r="H2510" s="56">
        <v>0</v>
      </c>
      <c r="I2510" s="56" t="s">
        <v>6476</v>
      </c>
      <c r="J2510" s="56" t="s">
        <v>38</v>
      </c>
    </row>
    <row r="2511" spans="1:10" ht="12.75" customHeight="1" x14ac:dyDescent="0.3">
      <c r="A2511" s="397" t="s">
        <v>494</v>
      </c>
      <c r="B2511" s="423">
        <v>31</v>
      </c>
      <c r="C2511" s="397" t="s">
        <v>653</v>
      </c>
      <c r="D2511" s="397" t="s">
        <v>4588</v>
      </c>
      <c r="E2511" s="56" t="s">
        <v>1412</v>
      </c>
      <c r="F2511" s="56" t="s">
        <v>900</v>
      </c>
      <c r="G2511" s="56">
        <v>33</v>
      </c>
      <c r="H2511" s="56">
        <v>0</v>
      </c>
      <c r="I2511" s="56" t="s">
        <v>6476</v>
      </c>
      <c r="J2511" s="56" t="s">
        <v>38</v>
      </c>
    </row>
    <row r="2512" spans="1:10" ht="12.75" customHeight="1" x14ac:dyDescent="0.3">
      <c r="A2512" s="397" t="s">
        <v>494</v>
      </c>
      <c r="B2512" s="423">
        <v>32</v>
      </c>
      <c r="C2512" s="397" t="s">
        <v>653</v>
      </c>
      <c r="D2512" s="397" t="s">
        <v>4589</v>
      </c>
      <c r="E2512" s="56" t="s">
        <v>1957</v>
      </c>
      <c r="F2512" s="56" t="s">
        <v>900</v>
      </c>
      <c r="G2512" s="56">
        <v>50</v>
      </c>
      <c r="H2512" s="56">
        <v>0</v>
      </c>
      <c r="I2512" s="56" t="s">
        <v>6476</v>
      </c>
      <c r="J2512" s="56" t="s">
        <v>38</v>
      </c>
    </row>
    <row r="2513" spans="1:10" ht="12.75" customHeight="1" x14ac:dyDescent="0.3">
      <c r="A2513" s="397" t="s">
        <v>494</v>
      </c>
      <c r="B2513" s="423">
        <v>33</v>
      </c>
      <c r="C2513" s="397" t="s">
        <v>653</v>
      </c>
      <c r="D2513" s="397" t="s">
        <v>4590</v>
      </c>
      <c r="E2513" s="56" t="s">
        <v>1413</v>
      </c>
      <c r="F2513" s="56" t="s">
        <v>900</v>
      </c>
      <c r="G2513" s="56">
        <v>36.5</v>
      </c>
      <c r="H2513" s="56">
        <v>0</v>
      </c>
      <c r="I2513" s="56" t="s">
        <v>6476</v>
      </c>
      <c r="J2513" s="56" t="s">
        <v>38</v>
      </c>
    </row>
    <row r="2514" spans="1:10" ht="12.75" customHeight="1" x14ac:dyDescent="0.3">
      <c r="A2514" s="397" t="s">
        <v>494</v>
      </c>
      <c r="B2514" s="423">
        <v>34</v>
      </c>
      <c r="C2514" s="397" t="s">
        <v>653</v>
      </c>
      <c r="D2514" s="397" t="s">
        <v>4591</v>
      </c>
      <c r="E2514" s="56" t="s">
        <v>1414</v>
      </c>
      <c r="F2514" s="56" t="s">
        <v>900</v>
      </c>
      <c r="G2514" s="56">
        <v>23</v>
      </c>
      <c r="H2514" s="56">
        <v>0</v>
      </c>
      <c r="I2514" s="56" t="s">
        <v>810</v>
      </c>
      <c r="J2514" s="56" t="s">
        <v>38</v>
      </c>
    </row>
    <row r="2515" spans="1:10" ht="12.75" customHeight="1" x14ac:dyDescent="0.3">
      <c r="A2515" s="397" t="s">
        <v>494</v>
      </c>
      <c r="B2515" s="423">
        <v>35</v>
      </c>
      <c r="C2515" s="397" t="s">
        <v>653</v>
      </c>
      <c r="D2515" s="397" t="s">
        <v>4592</v>
      </c>
      <c r="E2515" s="56" t="s">
        <v>1415</v>
      </c>
      <c r="F2515" s="56" t="s">
        <v>900</v>
      </c>
      <c r="G2515" s="56">
        <v>37</v>
      </c>
      <c r="H2515" s="56">
        <v>0</v>
      </c>
      <c r="I2515" s="56" t="s">
        <v>6476</v>
      </c>
      <c r="J2515" s="56" t="s">
        <v>38</v>
      </c>
    </row>
    <row r="2516" spans="1:10" ht="12.75" customHeight="1" x14ac:dyDescent="0.3">
      <c r="A2516" s="397" t="s">
        <v>494</v>
      </c>
      <c r="B2516" s="423">
        <v>36</v>
      </c>
      <c r="C2516" s="397" t="s">
        <v>653</v>
      </c>
      <c r="D2516" s="397" t="s">
        <v>4593</v>
      </c>
      <c r="E2516" s="56" t="s">
        <v>1416</v>
      </c>
      <c r="F2516" s="56" t="s">
        <v>900</v>
      </c>
      <c r="G2516" s="56">
        <v>40</v>
      </c>
      <c r="H2516" s="56">
        <v>0</v>
      </c>
      <c r="I2516" s="56" t="s">
        <v>6476</v>
      </c>
      <c r="J2516" s="56" t="s">
        <v>38</v>
      </c>
    </row>
    <row r="2517" spans="1:10" ht="12.75" customHeight="1" x14ac:dyDescent="0.3">
      <c r="A2517" s="397" t="s">
        <v>494</v>
      </c>
      <c r="B2517" s="423">
        <v>37</v>
      </c>
      <c r="C2517" s="397" t="s">
        <v>653</v>
      </c>
      <c r="D2517" s="397" t="s">
        <v>4594</v>
      </c>
      <c r="E2517" s="56" t="s">
        <v>1418</v>
      </c>
      <c r="F2517" s="56" t="s">
        <v>900</v>
      </c>
      <c r="G2517" s="56">
        <v>52</v>
      </c>
      <c r="H2517" s="56">
        <v>0</v>
      </c>
      <c r="I2517" s="56" t="s">
        <v>6476</v>
      </c>
      <c r="J2517" s="56" t="s">
        <v>38</v>
      </c>
    </row>
    <row r="2518" spans="1:10" ht="12.75" customHeight="1" x14ac:dyDescent="0.3">
      <c r="A2518" s="397" t="s">
        <v>494</v>
      </c>
      <c r="B2518" s="423">
        <v>38</v>
      </c>
      <c r="C2518" s="397" t="s">
        <v>653</v>
      </c>
      <c r="D2518" s="397" t="s">
        <v>4595</v>
      </c>
      <c r="E2518" s="56" t="s">
        <v>1417</v>
      </c>
      <c r="F2518" s="56" t="s">
        <v>900</v>
      </c>
      <c r="G2518" s="56">
        <v>30</v>
      </c>
      <c r="H2518" s="56">
        <v>0</v>
      </c>
      <c r="I2518" s="56" t="s">
        <v>810</v>
      </c>
      <c r="J2518" s="56" t="s">
        <v>38</v>
      </c>
    </row>
    <row r="2519" spans="1:10" ht="12.75" customHeight="1" x14ac:dyDescent="0.3">
      <c r="A2519" s="397" t="s">
        <v>494</v>
      </c>
      <c r="B2519" s="423">
        <v>39</v>
      </c>
      <c r="C2519" s="397" t="s">
        <v>653</v>
      </c>
      <c r="D2519" s="397" t="s">
        <v>4596</v>
      </c>
      <c r="E2519" s="56" t="s">
        <v>1419</v>
      </c>
      <c r="F2519" s="56" t="s">
        <v>900</v>
      </c>
      <c r="G2519" s="56">
        <v>52</v>
      </c>
      <c r="H2519" s="56">
        <v>0</v>
      </c>
      <c r="I2519" s="56" t="s">
        <v>6476</v>
      </c>
      <c r="J2519" s="56" t="s">
        <v>38</v>
      </c>
    </row>
    <row r="2520" spans="1:10" ht="12.75" customHeight="1" x14ac:dyDescent="0.3">
      <c r="A2520" s="397" t="s">
        <v>494</v>
      </c>
      <c r="B2520" s="423">
        <v>40</v>
      </c>
      <c r="C2520" s="397" t="s">
        <v>653</v>
      </c>
      <c r="D2520" s="397" t="s">
        <v>4597</v>
      </c>
      <c r="E2520" s="56" t="s">
        <v>1420</v>
      </c>
      <c r="F2520" s="56" t="s">
        <v>900</v>
      </c>
      <c r="G2520" s="56">
        <v>19.999999999999996</v>
      </c>
      <c r="H2520" s="56">
        <v>0</v>
      </c>
      <c r="I2520" s="56" t="s">
        <v>6476</v>
      </c>
      <c r="J2520" s="56" t="s">
        <v>38</v>
      </c>
    </row>
    <row r="2521" spans="1:10" ht="12.75" customHeight="1" x14ac:dyDescent="0.3">
      <c r="A2521" s="397" t="s">
        <v>494</v>
      </c>
      <c r="B2521" s="423">
        <v>41</v>
      </c>
      <c r="C2521" s="397" t="s">
        <v>653</v>
      </c>
      <c r="D2521" s="397" t="s">
        <v>4598</v>
      </c>
      <c r="E2521" s="56" t="s">
        <v>1421</v>
      </c>
      <c r="F2521" s="56" t="s">
        <v>900</v>
      </c>
      <c r="G2521" s="56">
        <v>33.5</v>
      </c>
      <c r="H2521" s="56">
        <v>0</v>
      </c>
      <c r="I2521" s="56" t="s">
        <v>6476</v>
      </c>
      <c r="J2521" s="56" t="s">
        <v>38</v>
      </c>
    </row>
    <row r="2522" spans="1:10" ht="12.75" customHeight="1" x14ac:dyDescent="0.3">
      <c r="A2522" s="397" t="s">
        <v>494</v>
      </c>
      <c r="B2522" s="423">
        <v>42</v>
      </c>
      <c r="C2522" s="397" t="s">
        <v>653</v>
      </c>
      <c r="D2522" s="397" t="s">
        <v>4599</v>
      </c>
      <c r="E2522" s="56" t="s">
        <v>1424</v>
      </c>
      <c r="F2522" s="56" t="s">
        <v>900</v>
      </c>
      <c r="G2522" s="56">
        <v>46.5</v>
      </c>
      <c r="H2522" s="56">
        <v>0</v>
      </c>
      <c r="I2522" s="56" t="s">
        <v>6476</v>
      </c>
      <c r="J2522" s="56" t="s">
        <v>38</v>
      </c>
    </row>
    <row r="2523" spans="1:10" ht="12.75" customHeight="1" x14ac:dyDescent="0.3">
      <c r="A2523" s="397" t="s">
        <v>494</v>
      </c>
      <c r="B2523" s="423">
        <v>43</v>
      </c>
      <c r="C2523" s="397" t="s">
        <v>653</v>
      </c>
      <c r="D2523" s="397" t="s">
        <v>4600</v>
      </c>
      <c r="E2523" s="56" t="s">
        <v>1422</v>
      </c>
      <c r="F2523" s="56" t="s">
        <v>900</v>
      </c>
      <c r="G2523" s="56">
        <v>33</v>
      </c>
      <c r="H2523" s="56">
        <v>0</v>
      </c>
      <c r="I2523" s="56" t="s">
        <v>6476</v>
      </c>
      <c r="J2523" s="56" t="s">
        <v>38</v>
      </c>
    </row>
    <row r="2524" spans="1:10" ht="12.75" customHeight="1" x14ac:dyDescent="0.3">
      <c r="A2524" s="397" t="s">
        <v>494</v>
      </c>
      <c r="B2524" s="423">
        <v>44</v>
      </c>
      <c r="C2524" s="397" t="s">
        <v>653</v>
      </c>
      <c r="D2524" s="397" t="s">
        <v>4601</v>
      </c>
      <c r="E2524" s="56" t="s">
        <v>1423</v>
      </c>
      <c r="F2524" s="56" t="s">
        <v>900</v>
      </c>
      <c r="G2524" s="56">
        <v>55</v>
      </c>
      <c r="H2524" s="56">
        <v>0</v>
      </c>
      <c r="I2524" s="56" t="s">
        <v>6476</v>
      </c>
      <c r="J2524" s="56" t="s">
        <v>38</v>
      </c>
    </row>
    <row r="2525" spans="1:10" ht="12.75" customHeight="1" x14ac:dyDescent="0.3">
      <c r="A2525" s="397" t="s">
        <v>494</v>
      </c>
      <c r="B2525" s="423">
        <v>45</v>
      </c>
      <c r="C2525" s="397" t="s">
        <v>653</v>
      </c>
      <c r="D2525" s="397" t="s">
        <v>4602</v>
      </c>
      <c r="E2525" s="56" t="s">
        <v>1425</v>
      </c>
      <c r="F2525" s="56" t="s">
        <v>900</v>
      </c>
      <c r="G2525" s="56">
        <v>19.999999999999996</v>
      </c>
      <c r="H2525" s="56">
        <v>0</v>
      </c>
      <c r="I2525" s="56" t="s">
        <v>810</v>
      </c>
      <c r="J2525" s="56" t="s">
        <v>38</v>
      </c>
    </row>
    <row r="2526" spans="1:10" ht="12.75" customHeight="1" x14ac:dyDescent="0.3">
      <c r="A2526" s="397" t="s">
        <v>494</v>
      </c>
      <c r="B2526" s="423">
        <v>46</v>
      </c>
      <c r="C2526" s="397" t="s">
        <v>653</v>
      </c>
      <c r="D2526" s="397" t="s">
        <v>4603</v>
      </c>
      <c r="E2526" s="56" t="s">
        <v>1426</v>
      </c>
      <c r="F2526" s="56" t="s">
        <v>900</v>
      </c>
      <c r="G2526" s="56">
        <v>60.999999999999986</v>
      </c>
      <c r="H2526" s="56">
        <v>0</v>
      </c>
      <c r="I2526" s="56" t="s">
        <v>6476</v>
      </c>
      <c r="J2526" s="56" t="s">
        <v>38</v>
      </c>
    </row>
    <row r="2527" spans="1:10" ht="12.75" customHeight="1" x14ac:dyDescent="0.3">
      <c r="A2527" s="397" t="s">
        <v>494</v>
      </c>
      <c r="B2527" s="423">
        <v>47</v>
      </c>
      <c r="C2527" s="397" t="s">
        <v>653</v>
      </c>
      <c r="D2527" s="397" t="s">
        <v>4604</v>
      </c>
      <c r="E2527" s="56" t="s">
        <v>2410</v>
      </c>
      <c r="F2527" s="56" t="s">
        <v>900</v>
      </c>
      <c r="G2527" s="56">
        <v>19.999999999999996</v>
      </c>
      <c r="H2527" s="56">
        <v>0</v>
      </c>
      <c r="I2527" s="56" t="s">
        <v>810</v>
      </c>
      <c r="J2527" s="56" t="s">
        <v>38</v>
      </c>
    </row>
    <row r="2528" spans="1:10" ht="12.75" customHeight="1" x14ac:dyDescent="0.3">
      <c r="A2528" s="397" t="s">
        <v>494</v>
      </c>
      <c r="B2528" s="423">
        <v>48</v>
      </c>
      <c r="C2528" s="397" t="s">
        <v>653</v>
      </c>
      <c r="D2528" s="397" t="s">
        <v>4605</v>
      </c>
      <c r="E2528" s="56" t="s">
        <v>1427</v>
      </c>
      <c r="F2528" s="56" t="s">
        <v>900</v>
      </c>
      <c r="G2528" s="56">
        <v>30</v>
      </c>
      <c r="H2528" s="56">
        <v>0</v>
      </c>
      <c r="I2528" s="56" t="s">
        <v>6476</v>
      </c>
      <c r="J2528" s="56" t="s">
        <v>38</v>
      </c>
    </row>
    <row r="2529" spans="1:10" ht="12.75" customHeight="1" x14ac:dyDescent="0.3">
      <c r="A2529" s="397" t="s">
        <v>513</v>
      </c>
      <c r="B2529" s="423">
        <v>1</v>
      </c>
      <c r="C2529" s="397" t="s">
        <v>709</v>
      </c>
      <c r="D2529" s="397" t="s">
        <v>3792</v>
      </c>
      <c r="E2529" s="56" t="s">
        <v>1069</v>
      </c>
      <c r="F2529" s="56" t="s">
        <v>900</v>
      </c>
      <c r="G2529" s="56">
        <v>55</v>
      </c>
      <c r="H2529" s="56">
        <v>0</v>
      </c>
      <c r="I2529" s="56" t="s">
        <v>6476</v>
      </c>
      <c r="J2529" s="56" t="s">
        <v>38</v>
      </c>
    </row>
    <row r="2530" spans="1:10" ht="12.75" customHeight="1" x14ac:dyDescent="0.3">
      <c r="A2530" s="397" t="s">
        <v>513</v>
      </c>
      <c r="B2530" s="423">
        <v>2</v>
      </c>
      <c r="C2530" s="397" t="s">
        <v>709</v>
      </c>
      <c r="D2530" s="397" t="s">
        <v>3793</v>
      </c>
      <c r="E2530" s="56" t="s">
        <v>1079</v>
      </c>
      <c r="F2530" s="56" t="s">
        <v>900</v>
      </c>
      <c r="G2530" s="56">
        <v>10</v>
      </c>
      <c r="H2530" s="56">
        <v>0</v>
      </c>
      <c r="I2530" s="56" t="s">
        <v>6476</v>
      </c>
      <c r="J2530" s="56" t="s">
        <v>38</v>
      </c>
    </row>
    <row r="2531" spans="1:10" ht="12.75" customHeight="1" x14ac:dyDescent="0.3">
      <c r="A2531" s="397" t="s">
        <v>513</v>
      </c>
      <c r="B2531" s="423">
        <v>3</v>
      </c>
      <c r="C2531" s="397" t="s">
        <v>709</v>
      </c>
      <c r="D2531" s="397" t="s">
        <v>3794</v>
      </c>
      <c r="E2531" s="56" t="s">
        <v>1075</v>
      </c>
      <c r="F2531" s="56" t="s">
        <v>900</v>
      </c>
      <c r="G2531" s="56">
        <v>25</v>
      </c>
      <c r="H2531" s="56">
        <v>0</v>
      </c>
      <c r="I2531" s="56" t="s">
        <v>6476</v>
      </c>
      <c r="J2531" s="56" t="s">
        <v>38</v>
      </c>
    </row>
    <row r="2532" spans="1:10" ht="12.75" customHeight="1" x14ac:dyDescent="0.3">
      <c r="A2532" s="397" t="s">
        <v>513</v>
      </c>
      <c r="B2532" s="423">
        <v>4</v>
      </c>
      <c r="C2532" s="397" t="s">
        <v>709</v>
      </c>
      <c r="D2532" s="397" t="s">
        <v>3795</v>
      </c>
      <c r="E2532" s="56" t="s">
        <v>1080</v>
      </c>
      <c r="F2532" s="56" t="s">
        <v>900</v>
      </c>
      <c r="G2532" s="56">
        <v>0</v>
      </c>
      <c r="H2532" s="56">
        <v>0</v>
      </c>
      <c r="I2532" s="56" t="s">
        <v>6476</v>
      </c>
      <c r="J2532" s="56" t="s">
        <v>38</v>
      </c>
    </row>
    <row r="2533" spans="1:10" ht="12.75" customHeight="1" x14ac:dyDescent="0.3">
      <c r="A2533" s="397" t="s">
        <v>513</v>
      </c>
      <c r="B2533" s="423">
        <v>5</v>
      </c>
      <c r="C2533" s="397" t="s">
        <v>709</v>
      </c>
      <c r="D2533" s="397" t="s">
        <v>3796</v>
      </c>
      <c r="E2533" s="56" t="s">
        <v>1081</v>
      </c>
      <c r="F2533" s="56" t="s">
        <v>900</v>
      </c>
      <c r="G2533" s="56">
        <v>9.5</v>
      </c>
      <c r="H2533" s="56">
        <v>0</v>
      </c>
      <c r="I2533" s="56" t="s">
        <v>6476</v>
      </c>
      <c r="J2533" s="56" t="s">
        <v>38</v>
      </c>
    </row>
    <row r="2534" spans="1:10" ht="12.75" customHeight="1" x14ac:dyDescent="0.3">
      <c r="A2534" s="397" t="s">
        <v>513</v>
      </c>
      <c r="B2534" s="423">
        <v>6</v>
      </c>
      <c r="C2534" s="397" t="s">
        <v>709</v>
      </c>
      <c r="D2534" s="397" t="s">
        <v>3797</v>
      </c>
      <c r="E2534" s="56" t="s">
        <v>1070</v>
      </c>
      <c r="F2534" s="56" t="s">
        <v>900</v>
      </c>
      <c r="G2534" s="56">
        <v>4</v>
      </c>
      <c r="H2534" s="56">
        <v>0</v>
      </c>
      <c r="I2534" s="56" t="s">
        <v>810</v>
      </c>
      <c r="J2534" s="56" t="s">
        <v>39</v>
      </c>
    </row>
    <row r="2535" spans="1:10" ht="12.75" customHeight="1" x14ac:dyDescent="0.3">
      <c r="A2535" s="397" t="s">
        <v>513</v>
      </c>
      <c r="B2535" s="423">
        <v>7</v>
      </c>
      <c r="C2535" s="397" t="s">
        <v>709</v>
      </c>
      <c r="D2535" s="397" t="s">
        <v>3798</v>
      </c>
      <c r="E2535" s="56" t="s">
        <v>1082</v>
      </c>
      <c r="F2535" s="56" t="s">
        <v>900</v>
      </c>
      <c r="G2535" s="56">
        <v>22</v>
      </c>
      <c r="H2535" s="56">
        <v>24.5</v>
      </c>
      <c r="I2535" s="56" t="s">
        <v>6476</v>
      </c>
      <c r="J2535" s="56" t="s">
        <v>38</v>
      </c>
    </row>
    <row r="2536" spans="1:10" ht="12.75" customHeight="1" x14ac:dyDescent="0.3">
      <c r="A2536" s="397" t="s">
        <v>513</v>
      </c>
      <c r="B2536" s="423">
        <v>8</v>
      </c>
      <c r="C2536" s="397" t="s">
        <v>709</v>
      </c>
      <c r="D2536" s="397" t="s">
        <v>3799</v>
      </c>
      <c r="E2536" s="56" t="s">
        <v>1083</v>
      </c>
      <c r="F2536" s="56" t="s">
        <v>900</v>
      </c>
      <c r="G2536" s="56">
        <v>14</v>
      </c>
      <c r="H2536" s="56">
        <v>0</v>
      </c>
      <c r="I2536" s="56" t="s">
        <v>6476</v>
      </c>
      <c r="J2536" s="56" t="s">
        <v>38</v>
      </c>
    </row>
    <row r="2537" spans="1:10" ht="12.75" customHeight="1" x14ac:dyDescent="0.3">
      <c r="A2537" s="397" t="s">
        <v>513</v>
      </c>
      <c r="B2537" s="423">
        <v>9</v>
      </c>
      <c r="C2537" s="397" t="s">
        <v>709</v>
      </c>
      <c r="D2537" s="397" t="s">
        <v>3800</v>
      </c>
      <c r="E2537" s="56" t="s">
        <v>1067</v>
      </c>
      <c r="F2537" s="56" t="s">
        <v>900</v>
      </c>
      <c r="G2537" s="56">
        <v>55</v>
      </c>
      <c r="H2537" s="56">
        <v>0</v>
      </c>
      <c r="I2537" s="56" t="s">
        <v>6476</v>
      </c>
      <c r="J2537" s="56" t="s">
        <v>38</v>
      </c>
    </row>
    <row r="2538" spans="1:10" ht="12.75" customHeight="1" x14ac:dyDescent="0.3">
      <c r="A2538" s="397" t="s">
        <v>513</v>
      </c>
      <c r="B2538" s="423">
        <v>10</v>
      </c>
      <c r="C2538" s="397" t="s">
        <v>709</v>
      </c>
      <c r="D2538" s="397" t="s">
        <v>3801</v>
      </c>
      <c r="E2538" s="56" t="s">
        <v>1076</v>
      </c>
      <c r="F2538" s="56" t="s">
        <v>900</v>
      </c>
      <c r="G2538" s="56">
        <v>18</v>
      </c>
      <c r="H2538" s="56">
        <v>0</v>
      </c>
      <c r="I2538" s="56" t="s">
        <v>6476</v>
      </c>
      <c r="J2538" s="56" t="s">
        <v>38</v>
      </c>
    </row>
    <row r="2539" spans="1:10" ht="12.75" customHeight="1" x14ac:dyDescent="0.3">
      <c r="A2539" s="397" t="s">
        <v>513</v>
      </c>
      <c r="B2539" s="423">
        <v>11</v>
      </c>
      <c r="C2539" s="397" t="s">
        <v>709</v>
      </c>
      <c r="D2539" s="397" t="s">
        <v>3802</v>
      </c>
      <c r="E2539" s="56" t="s">
        <v>1077</v>
      </c>
      <c r="F2539" s="56" t="s">
        <v>900</v>
      </c>
      <c r="G2539" s="56">
        <v>19</v>
      </c>
      <c r="H2539" s="56">
        <v>0</v>
      </c>
      <c r="I2539" s="56" t="s">
        <v>6476</v>
      </c>
      <c r="J2539" s="56" t="s">
        <v>38</v>
      </c>
    </row>
    <row r="2540" spans="1:10" ht="12.75" customHeight="1" x14ac:dyDescent="0.3">
      <c r="A2540" s="397" t="s">
        <v>513</v>
      </c>
      <c r="B2540" s="423">
        <v>12</v>
      </c>
      <c r="C2540" s="397" t="s">
        <v>709</v>
      </c>
      <c r="D2540" s="397" t="s">
        <v>3803</v>
      </c>
      <c r="E2540" s="56" t="s">
        <v>1071</v>
      </c>
      <c r="F2540" s="56" t="s">
        <v>900</v>
      </c>
      <c r="G2540" s="56">
        <v>15</v>
      </c>
      <c r="H2540" s="56">
        <v>0</v>
      </c>
      <c r="I2540" s="56" t="s">
        <v>6476</v>
      </c>
      <c r="J2540" s="56" t="s">
        <v>38</v>
      </c>
    </row>
    <row r="2541" spans="1:10" ht="12.75" customHeight="1" x14ac:dyDescent="0.3">
      <c r="A2541" s="397" t="s">
        <v>513</v>
      </c>
      <c r="B2541" s="423">
        <v>13</v>
      </c>
      <c r="C2541" s="397" t="s">
        <v>709</v>
      </c>
      <c r="D2541" s="397" t="s">
        <v>3804</v>
      </c>
      <c r="E2541" s="56" t="s">
        <v>1078</v>
      </c>
      <c r="F2541" s="56" t="s">
        <v>900</v>
      </c>
      <c r="G2541" s="56">
        <v>14</v>
      </c>
      <c r="H2541" s="56">
        <v>0</v>
      </c>
      <c r="I2541" s="56" t="s">
        <v>6476</v>
      </c>
      <c r="J2541" s="56" t="s">
        <v>38</v>
      </c>
    </row>
    <row r="2542" spans="1:10" ht="12.75" customHeight="1" x14ac:dyDescent="0.3">
      <c r="A2542" s="397" t="s">
        <v>513</v>
      </c>
      <c r="B2542" s="423">
        <v>14</v>
      </c>
      <c r="C2542" s="397" t="s">
        <v>709</v>
      </c>
      <c r="D2542" s="397" t="s">
        <v>3805</v>
      </c>
      <c r="E2542" s="56" t="s">
        <v>1072</v>
      </c>
      <c r="F2542" s="56" t="s">
        <v>900</v>
      </c>
      <c r="G2542" s="56">
        <v>8</v>
      </c>
      <c r="H2542" s="56">
        <v>0</v>
      </c>
      <c r="I2542" s="56" t="s">
        <v>810</v>
      </c>
      <c r="J2542" s="56" t="s">
        <v>39</v>
      </c>
    </row>
    <row r="2543" spans="1:10" ht="12.75" customHeight="1" x14ac:dyDescent="0.3">
      <c r="A2543" s="397" t="s">
        <v>513</v>
      </c>
      <c r="B2543" s="423">
        <v>15</v>
      </c>
      <c r="C2543" s="397" t="s">
        <v>709</v>
      </c>
      <c r="D2543" s="397" t="s">
        <v>3806</v>
      </c>
      <c r="E2543" s="56" t="s">
        <v>1084</v>
      </c>
      <c r="F2543" s="56" t="s">
        <v>900</v>
      </c>
      <c r="G2543" s="56">
        <v>8</v>
      </c>
      <c r="H2543" s="56">
        <v>0</v>
      </c>
      <c r="I2543" s="56" t="s">
        <v>6476</v>
      </c>
      <c r="J2543" s="56" t="s">
        <v>38</v>
      </c>
    </row>
    <row r="2544" spans="1:10" ht="12.75" customHeight="1" x14ac:dyDescent="0.3">
      <c r="A2544" s="397" t="s">
        <v>513</v>
      </c>
      <c r="B2544" s="423">
        <v>16</v>
      </c>
      <c r="C2544" s="397" t="s">
        <v>709</v>
      </c>
      <c r="D2544" s="397" t="s">
        <v>3807</v>
      </c>
      <c r="E2544" s="56" t="s">
        <v>1073</v>
      </c>
      <c r="F2544" s="56" t="s">
        <v>900</v>
      </c>
      <c r="G2544" s="56">
        <v>9</v>
      </c>
      <c r="H2544" s="56">
        <v>33.5</v>
      </c>
      <c r="I2544" s="56" t="s">
        <v>6476</v>
      </c>
      <c r="J2544" s="56" t="s">
        <v>38</v>
      </c>
    </row>
    <row r="2545" spans="1:10" ht="12.75" customHeight="1" x14ac:dyDescent="0.3">
      <c r="A2545" s="397" t="s">
        <v>513</v>
      </c>
      <c r="B2545" s="423">
        <v>17</v>
      </c>
      <c r="C2545" s="397" t="s">
        <v>709</v>
      </c>
      <c r="D2545" s="397" t="s">
        <v>3808</v>
      </c>
      <c r="E2545" s="56" t="s">
        <v>1074</v>
      </c>
      <c r="F2545" s="56" t="s">
        <v>900</v>
      </c>
      <c r="G2545" s="56">
        <v>9.5</v>
      </c>
      <c r="H2545" s="56">
        <v>0</v>
      </c>
      <c r="I2545" s="56" t="s">
        <v>6476</v>
      </c>
      <c r="J2545" s="56" t="s">
        <v>38</v>
      </c>
    </row>
    <row r="2546" spans="1:10" ht="12.75" customHeight="1" x14ac:dyDescent="0.3">
      <c r="A2546" s="397" t="s">
        <v>513</v>
      </c>
      <c r="B2546" s="423">
        <v>18</v>
      </c>
      <c r="C2546" s="397" t="s">
        <v>709</v>
      </c>
      <c r="D2546" s="397" t="s">
        <v>3809</v>
      </c>
      <c r="E2546" s="56" t="s">
        <v>1068</v>
      </c>
      <c r="F2546" s="56" t="s">
        <v>900</v>
      </c>
      <c r="G2546" s="56">
        <v>55</v>
      </c>
      <c r="H2546" s="56">
        <v>0</v>
      </c>
      <c r="I2546" s="56" t="s">
        <v>6476</v>
      </c>
      <c r="J2546" s="56" t="s">
        <v>38</v>
      </c>
    </row>
    <row r="2547" spans="1:10" ht="12.75" customHeight="1" x14ac:dyDescent="0.3">
      <c r="A2547" s="397" t="s">
        <v>513</v>
      </c>
      <c r="B2547" s="423">
        <v>19</v>
      </c>
      <c r="C2547" s="397" t="s">
        <v>709</v>
      </c>
      <c r="D2547" s="397" t="s">
        <v>3810</v>
      </c>
      <c r="E2547" s="56" t="s">
        <v>2132</v>
      </c>
      <c r="F2547" s="56" t="s">
        <v>901</v>
      </c>
      <c r="G2547" s="56">
        <v>25.5</v>
      </c>
      <c r="H2547" s="56">
        <v>0</v>
      </c>
      <c r="I2547" s="56" t="s">
        <v>6476</v>
      </c>
      <c r="J2547" s="56" t="s">
        <v>38</v>
      </c>
    </row>
    <row r="2548" spans="1:10" ht="12.75" customHeight="1" x14ac:dyDescent="0.3">
      <c r="A2548" s="397" t="s">
        <v>513</v>
      </c>
      <c r="B2548" s="423">
        <v>20</v>
      </c>
      <c r="C2548" s="397" t="s">
        <v>709</v>
      </c>
      <c r="D2548" s="397" t="s">
        <v>3811</v>
      </c>
      <c r="E2548" s="56" t="s">
        <v>2133</v>
      </c>
      <c r="F2548" s="56" t="s">
        <v>901</v>
      </c>
      <c r="G2548" s="56">
        <v>24.5</v>
      </c>
      <c r="H2548" s="56">
        <v>0</v>
      </c>
      <c r="I2548" s="56" t="s">
        <v>6476</v>
      </c>
      <c r="J2548" s="56" t="s">
        <v>38</v>
      </c>
    </row>
    <row r="2549" spans="1:10" ht="12.75" customHeight="1" x14ac:dyDescent="0.3">
      <c r="A2549" s="397" t="s">
        <v>513</v>
      </c>
      <c r="B2549" s="423">
        <v>21</v>
      </c>
      <c r="C2549" s="397" t="s">
        <v>709</v>
      </c>
      <c r="D2549" s="397" t="s">
        <v>3812</v>
      </c>
      <c r="E2549" s="56" t="s">
        <v>2134</v>
      </c>
      <c r="F2549" s="56" t="s">
        <v>901</v>
      </c>
      <c r="G2549" s="56">
        <v>24.5</v>
      </c>
      <c r="H2549" s="56">
        <v>0</v>
      </c>
      <c r="I2549" s="56" t="s">
        <v>6476</v>
      </c>
      <c r="J2549" s="56" t="s">
        <v>38</v>
      </c>
    </row>
    <row r="2550" spans="1:10" ht="12.75" customHeight="1" x14ac:dyDescent="0.3">
      <c r="A2550" s="397" t="s">
        <v>169</v>
      </c>
      <c r="B2550" s="423">
        <v>1</v>
      </c>
      <c r="C2550" s="397" t="s">
        <v>170</v>
      </c>
      <c r="D2550" s="397" t="s">
        <v>5970</v>
      </c>
      <c r="E2550" s="56" t="s">
        <v>3061</v>
      </c>
      <c r="F2550" s="56" t="s">
        <v>900</v>
      </c>
      <c r="G2550" s="56">
        <v>36</v>
      </c>
      <c r="H2550" s="56">
        <v>0</v>
      </c>
      <c r="I2550" s="56" t="s">
        <v>6476</v>
      </c>
      <c r="J2550" s="56" t="s">
        <v>38</v>
      </c>
    </row>
    <row r="2551" spans="1:10" ht="12.75" customHeight="1" x14ac:dyDescent="0.3">
      <c r="A2551" s="397" t="s">
        <v>169</v>
      </c>
      <c r="B2551" s="423">
        <v>2</v>
      </c>
      <c r="C2551" s="397" t="s">
        <v>170</v>
      </c>
      <c r="D2551" s="397" t="s">
        <v>5971</v>
      </c>
      <c r="E2551" s="56" t="s">
        <v>3062</v>
      </c>
      <c r="F2551" s="56" t="s">
        <v>900</v>
      </c>
      <c r="G2551" s="56">
        <v>48</v>
      </c>
      <c r="H2551" s="56">
        <v>0</v>
      </c>
      <c r="I2551" s="56" t="s">
        <v>6476</v>
      </c>
      <c r="J2551" s="56" t="s">
        <v>38</v>
      </c>
    </row>
    <row r="2552" spans="1:10" ht="12.75" customHeight="1" x14ac:dyDescent="0.3">
      <c r="A2552" s="397" t="s">
        <v>169</v>
      </c>
      <c r="B2552" s="423">
        <v>3</v>
      </c>
      <c r="C2552" s="397" t="s">
        <v>170</v>
      </c>
      <c r="D2552" s="397" t="s">
        <v>5972</v>
      </c>
      <c r="E2552" s="56" t="s">
        <v>1811</v>
      </c>
      <c r="F2552" s="56" t="s">
        <v>900</v>
      </c>
      <c r="G2552" s="56">
        <v>44</v>
      </c>
      <c r="H2552" s="56">
        <v>0</v>
      </c>
      <c r="I2552" s="56" t="s">
        <v>6476</v>
      </c>
      <c r="J2552" s="56" t="s">
        <v>38</v>
      </c>
    </row>
    <row r="2553" spans="1:10" ht="12.75" customHeight="1" x14ac:dyDescent="0.3">
      <c r="A2553" s="397" t="s">
        <v>169</v>
      </c>
      <c r="B2553" s="423">
        <v>4</v>
      </c>
      <c r="C2553" s="397" t="s">
        <v>170</v>
      </c>
      <c r="D2553" s="397" t="s">
        <v>5973</v>
      </c>
      <c r="E2553" s="56" t="s">
        <v>3063</v>
      </c>
      <c r="F2553" s="56" t="s">
        <v>900</v>
      </c>
      <c r="G2553" s="56">
        <v>28</v>
      </c>
      <c r="H2553" s="56">
        <v>0</v>
      </c>
      <c r="I2553" s="56" t="s">
        <v>6476</v>
      </c>
      <c r="J2553" s="56" t="s">
        <v>38</v>
      </c>
    </row>
    <row r="2554" spans="1:10" ht="12.75" customHeight="1" x14ac:dyDescent="0.3">
      <c r="A2554" s="397" t="s">
        <v>169</v>
      </c>
      <c r="B2554" s="423">
        <v>5</v>
      </c>
      <c r="C2554" s="397" t="s">
        <v>170</v>
      </c>
      <c r="D2554" s="397" t="s">
        <v>5974</v>
      </c>
      <c r="E2554" s="56" t="s">
        <v>1806</v>
      </c>
      <c r="F2554" s="56" t="s">
        <v>900</v>
      </c>
      <c r="G2554" s="56">
        <v>49.25</v>
      </c>
      <c r="H2554" s="56">
        <v>0</v>
      </c>
      <c r="I2554" s="56" t="s">
        <v>6476</v>
      </c>
      <c r="J2554" s="56" t="s">
        <v>38</v>
      </c>
    </row>
    <row r="2555" spans="1:10" ht="12.75" customHeight="1" x14ac:dyDescent="0.3">
      <c r="A2555" s="397" t="s">
        <v>169</v>
      </c>
      <c r="B2555" s="423">
        <v>6</v>
      </c>
      <c r="C2555" s="397" t="s">
        <v>170</v>
      </c>
      <c r="D2555" s="397" t="s">
        <v>5975</v>
      </c>
      <c r="E2555" s="56" t="s">
        <v>3064</v>
      </c>
      <c r="F2555" s="56" t="s">
        <v>900</v>
      </c>
      <c r="G2555" s="56">
        <v>45</v>
      </c>
      <c r="H2555" s="56">
        <v>0</v>
      </c>
      <c r="I2555" s="56" t="s">
        <v>6476</v>
      </c>
      <c r="J2555" s="56" t="s">
        <v>38</v>
      </c>
    </row>
    <row r="2556" spans="1:10" ht="12.75" customHeight="1" x14ac:dyDescent="0.3">
      <c r="A2556" s="397" t="s">
        <v>654</v>
      </c>
      <c r="B2556" s="423">
        <v>1</v>
      </c>
      <c r="C2556" s="397" t="s">
        <v>655</v>
      </c>
      <c r="D2556" s="397" t="s">
        <v>4706</v>
      </c>
      <c r="E2556" s="56" t="s">
        <v>1599</v>
      </c>
      <c r="F2556" s="56" t="s">
        <v>900</v>
      </c>
      <c r="G2556" s="56">
        <v>28</v>
      </c>
      <c r="H2556" s="56">
        <v>0</v>
      </c>
      <c r="I2556" s="56" t="s">
        <v>6476</v>
      </c>
      <c r="J2556" s="56" t="s">
        <v>38</v>
      </c>
    </row>
    <row r="2557" spans="1:10" ht="12.75" customHeight="1" x14ac:dyDescent="0.3">
      <c r="A2557" s="397" t="s">
        <v>654</v>
      </c>
      <c r="B2557" s="423">
        <v>2</v>
      </c>
      <c r="C2557" s="397" t="s">
        <v>655</v>
      </c>
      <c r="D2557" s="397" t="s">
        <v>4707</v>
      </c>
      <c r="E2557" s="56" t="s">
        <v>1521</v>
      </c>
      <c r="F2557" s="56" t="s">
        <v>900</v>
      </c>
      <c r="G2557" s="56">
        <v>23</v>
      </c>
      <c r="H2557" s="56">
        <v>0</v>
      </c>
      <c r="I2557" s="56" t="s">
        <v>6476</v>
      </c>
      <c r="J2557" s="56" t="s">
        <v>38</v>
      </c>
    </row>
    <row r="2558" spans="1:10" ht="12.75" customHeight="1" x14ac:dyDescent="0.3">
      <c r="A2558" s="397" t="s">
        <v>654</v>
      </c>
      <c r="B2558" s="423">
        <v>3</v>
      </c>
      <c r="C2558" s="397" t="s">
        <v>655</v>
      </c>
      <c r="D2558" s="397" t="s">
        <v>4708</v>
      </c>
      <c r="E2558" s="56" t="s">
        <v>1531</v>
      </c>
      <c r="F2558" s="56" t="s">
        <v>900</v>
      </c>
      <c r="G2558" s="56">
        <v>23</v>
      </c>
      <c r="H2558" s="56">
        <v>0</v>
      </c>
      <c r="I2558" s="56" t="s">
        <v>6476</v>
      </c>
      <c r="J2558" s="56" t="s">
        <v>38</v>
      </c>
    </row>
    <row r="2559" spans="1:10" ht="12.75" customHeight="1" x14ac:dyDescent="0.3">
      <c r="A2559" s="397" t="s">
        <v>654</v>
      </c>
      <c r="B2559" s="423">
        <v>4</v>
      </c>
      <c r="C2559" s="397" t="s">
        <v>655</v>
      </c>
      <c r="D2559" s="397" t="s">
        <v>4709</v>
      </c>
      <c r="E2559" s="56" t="s">
        <v>1586</v>
      </c>
      <c r="F2559" s="56" t="s">
        <v>900</v>
      </c>
      <c r="G2559" s="56">
        <v>42</v>
      </c>
      <c r="H2559" s="56">
        <v>0</v>
      </c>
      <c r="I2559" s="56" t="s">
        <v>6476</v>
      </c>
      <c r="J2559" s="56" t="s">
        <v>38</v>
      </c>
    </row>
    <row r="2560" spans="1:10" ht="12.75" customHeight="1" x14ac:dyDescent="0.3">
      <c r="A2560" s="397" t="s">
        <v>654</v>
      </c>
      <c r="B2560" s="423">
        <v>5</v>
      </c>
      <c r="C2560" s="397" t="s">
        <v>655</v>
      </c>
      <c r="D2560" s="397" t="s">
        <v>4710</v>
      </c>
      <c r="E2560" s="56" t="s">
        <v>1522</v>
      </c>
      <c r="F2560" s="56" t="s">
        <v>900</v>
      </c>
      <c r="G2560" s="56">
        <v>30</v>
      </c>
      <c r="H2560" s="56">
        <v>0</v>
      </c>
      <c r="I2560" s="56" t="s">
        <v>6476</v>
      </c>
      <c r="J2560" s="56" t="s">
        <v>38</v>
      </c>
    </row>
    <row r="2561" spans="1:10" ht="12.75" customHeight="1" x14ac:dyDescent="0.3">
      <c r="A2561" s="397" t="s">
        <v>654</v>
      </c>
      <c r="B2561" s="423">
        <v>6</v>
      </c>
      <c r="C2561" s="397" t="s">
        <v>655</v>
      </c>
      <c r="D2561" s="397" t="s">
        <v>4711</v>
      </c>
      <c r="E2561" s="56" t="s">
        <v>1556</v>
      </c>
      <c r="F2561" s="56" t="s">
        <v>900</v>
      </c>
      <c r="G2561" s="56">
        <v>28</v>
      </c>
      <c r="H2561" s="56">
        <v>0</v>
      </c>
      <c r="I2561" s="56" t="s">
        <v>6476</v>
      </c>
      <c r="J2561" s="56" t="s">
        <v>38</v>
      </c>
    </row>
    <row r="2562" spans="1:10" ht="12.75" customHeight="1" x14ac:dyDescent="0.3">
      <c r="A2562" s="397" t="s">
        <v>654</v>
      </c>
      <c r="B2562" s="423">
        <v>7</v>
      </c>
      <c r="C2562" s="397" t="s">
        <v>655</v>
      </c>
      <c r="D2562" s="397" t="s">
        <v>4712</v>
      </c>
      <c r="E2562" s="56" t="s">
        <v>1526</v>
      </c>
      <c r="F2562" s="56" t="s">
        <v>900</v>
      </c>
      <c r="G2562" s="56">
        <v>37</v>
      </c>
      <c r="H2562" s="56">
        <v>0</v>
      </c>
      <c r="I2562" s="56" t="s">
        <v>6476</v>
      </c>
      <c r="J2562" s="56" t="s">
        <v>38</v>
      </c>
    </row>
    <row r="2563" spans="1:10" ht="12.75" customHeight="1" x14ac:dyDescent="0.3">
      <c r="A2563" s="397" t="s">
        <v>654</v>
      </c>
      <c r="B2563" s="423">
        <v>8</v>
      </c>
      <c r="C2563" s="397" t="s">
        <v>655</v>
      </c>
      <c r="D2563" s="397" t="s">
        <v>4713</v>
      </c>
      <c r="E2563" s="56" t="s">
        <v>1588</v>
      </c>
      <c r="F2563" s="56" t="s">
        <v>900</v>
      </c>
      <c r="G2563" s="56">
        <v>15</v>
      </c>
      <c r="H2563" s="56">
        <v>0</v>
      </c>
      <c r="I2563" s="56" t="s">
        <v>6476</v>
      </c>
      <c r="J2563" s="56" t="s">
        <v>38</v>
      </c>
    </row>
    <row r="2564" spans="1:10" ht="12.75" customHeight="1" x14ac:dyDescent="0.3">
      <c r="A2564" s="397" t="s">
        <v>654</v>
      </c>
      <c r="B2564" s="423">
        <v>9</v>
      </c>
      <c r="C2564" s="397" t="s">
        <v>655</v>
      </c>
      <c r="D2564" s="397" t="s">
        <v>4714</v>
      </c>
      <c r="E2564" s="56" t="s">
        <v>1579</v>
      </c>
      <c r="F2564" s="56" t="s">
        <v>900</v>
      </c>
      <c r="G2564" s="56">
        <v>28</v>
      </c>
      <c r="H2564" s="56">
        <v>0</v>
      </c>
      <c r="I2564" s="56" t="s">
        <v>6476</v>
      </c>
      <c r="J2564" s="56" t="s">
        <v>38</v>
      </c>
    </row>
    <row r="2565" spans="1:10" ht="12.75" customHeight="1" x14ac:dyDescent="0.3">
      <c r="A2565" s="397" t="s">
        <v>654</v>
      </c>
      <c r="B2565" s="423">
        <v>10</v>
      </c>
      <c r="C2565" s="397" t="s">
        <v>655</v>
      </c>
      <c r="D2565" s="397" t="s">
        <v>4715</v>
      </c>
      <c r="E2565" s="56" t="s">
        <v>1554</v>
      </c>
      <c r="F2565" s="56" t="s">
        <v>900</v>
      </c>
      <c r="G2565" s="56">
        <v>15</v>
      </c>
      <c r="H2565" s="56">
        <v>0</v>
      </c>
      <c r="I2565" s="56" t="s">
        <v>6476</v>
      </c>
      <c r="J2565" s="56" t="s">
        <v>38</v>
      </c>
    </row>
    <row r="2566" spans="1:10" ht="12.75" customHeight="1" x14ac:dyDescent="0.3">
      <c r="A2566" s="397" t="s">
        <v>654</v>
      </c>
      <c r="B2566" s="423">
        <v>11</v>
      </c>
      <c r="C2566" s="397" t="s">
        <v>655</v>
      </c>
      <c r="D2566" s="397" t="s">
        <v>4716</v>
      </c>
      <c r="E2566" s="56" t="s">
        <v>1560</v>
      </c>
      <c r="F2566" s="56" t="s">
        <v>900</v>
      </c>
      <c r="G2566" s="56">
        <v>37</v>
      </c>
      <c r="H2566" s="56">
        <v>0</v>
      </c>
      <c r="I2566" s="56" t="s">
        <v>6476</v>
      </c>
      <c r="J2566" s="56" t="s">
        <v>38</v>
      </c>
    </row>
    <row r="2567" spans="1:10" ht="12.75" customHeight="1" x14ac:dyDescent="0.3">
      <c r="A2567" s="397" t="s">
        <v>654</v>
      </c>
      <c r="B2567" s="423">
        <v>12</v>
      </c>
      <c r="C2567" s="397" t="s">
        <v>655</v>
      </c>
      <c r="D2567" s="397" t="s">
        <v>4717</v>
      </c>
      <c r="E2567" s="56" t="s">
        <v>1559</v>
      </c>
      <c r="F2567" s="56" t="s">
        <v>900</v>
      </c>
      <c r="G2567" s="56">
        <v>42</v>
      </c>
      <c r="H2567" s="56">
        <v>0</v>
      </c>
      <c r="I2567" s="56" t="s">
        <v>6476</v>
      </c>
      <c r="J2567" s="56" t="s">
        <v>38</v>
      </c>
    </row>
    <row r="2568" spans="1:10" ht="12.75" customHeight="1" x14ac:dyDescent="0.3">
      <c r="A2568" s="397" t="s">
        <v>654</v>
      </c>
      <c r="B2568" s="423">
        <v>13</v>
      </c>
      <c r="C2568" s="397" t="s">
        <v>655</v>
      </c>
      <c r="D2568" s="397" t="s">
        <v>4718</v>
      </c>
      <c r="E2568" s="56" t="s">
        <v>1590</v>
      </c>
      <c r="F2568" s="56" t="s">
        <v>900</v>
      </c>
      <c r="G2568" s="56">
        <v>23</v>
      </c>
      <c r="H2568" s="56">
        <v>0</v>
      </c>
      <c r="I2568" s="56" t="s">
        <v>6476</v>
      </c>
      <c r="J2568" s="56" t="s">
        <v>38</v>
      </c>
    </row>
    <row r="2569" spans="1:10" ht="12.75" customHeight="1" x14ac:dyDescent="0.3">
      <c r="A2569" s="397" t="s">
        <v>654</v>
      </c>
      <c r="B2569" s="423">
        <v>14</v>
      </c>
      <c r="C2569" s="397" t="s">
        <v>655</v>
      </c>
      <c r="D2569" s="397" t="s">
        <v>4719</v>
      </c>
      <c r="E2569" s="56" t="s">
        <v>1515</v>
      </c>
      <c r="F2569" s="56" t="s">
        <v>900</v>
      </c>
      <c r="G2569" s="56">
        <v>28</v>
      </c>
      <c r="H2569" s="56">
        <v>0</v>
      </c>
      <c r="I2569" s="56" t="s">
        <v>6476</v>
      </c>
      <c r="J2569" s="56" t="s">
        <v>38</v>
      </c>
    </row>
    <row r="2570" spans="1:10" ht="12.75" customHeight="1" x14ac:dyDescent="0.3">
      <c r="A2570" s="397" t="s">
        <v>654</v>
      </c>
      <c r="B2570" s="423">
        <v>15</v>
      </c>
      <c r="C2570" s="397" t="s">
        <v>655</v>
      </c>
      <c r="D2570" s="397" t="s">
        <v>4720</v>
      </c>
      <c r="E2570" s="56" t="s">
        <v>1529</v>
      </c>
      <c r="F2570" s="56" t="s">
        <v>900</v>
      </c>
      <c r="G2570" s="56">
        <v>37</v>
      </c>
      <c r="H2570" s="56">
        <v>0</v>
      </c>
      <c r="I2570" s="56" t="s">
        <v>6476</v>
      </c>
      <c r="J2570" s="56" t="s">
        <v>38</v>
      </c>
    </row>
    <row r="2571" spans="1:10" ht="12.75" customHeight="1" x14ac:dyDescent="0.3">
      <c r="A2571" s="397" t="s">
        <v>654</v>
      </c>
      <c r="B2571" s="423">
        <v>16</v>
      </c>
      <c r="C2571" s="397" t="s">
        <v>655</v>
      </c>
      <c r="D2571" s="397" t="s">
        <v>4721</v>
      </c>
      <c r="E2571" s="56" t="s">
        <v>1381</v>
      </c>
      <c r="F2571" s="56" t="s">
        <v>900</v>
      </c>
      <c r="G2571" s="56">
        <v>28</v>
      </c>
      <c r="H2571" s="56">
        <v>0</v>
      </c>
      <c r="I2571" s="56" t="s">
        <v>6476</v>
      </c>
      <c r="J2571" s="56" t="s">
        <v>38</v>
      </c>
    </row>
    <row r="2572" spans="1:10" ht="12.75" customHeight="1" x14ac:dyDescent="0.3">
      <c r="A2572" s="397" t="s">
        <v>654</v>
      </c>
      <c r="B2572" s="423">
        <v>17</v>
      </c>
      <c r="C2572" s="397" t="s">
        <v>655</v>
      </c>
      <c r="D2572" s="397" t="s">
        <v>4722</v>
      </c>
      <c r="E2572" s="56" t="s">
        <v>1601</v>
      </c>
      <c r="F2572" s="56" t="s">
        <v>900</v>
      </c>
      <c r="G2572" s="56">
        <v>28</v>
      </c>
      <c r="H2572" s="56">
        <v>0</v>
      </c>
      <c r="I2572" s="56" t="s">
        <v>6476</v>
      </c>
      <c r="J2572" s="56" t="s">
        <v>38</v>
      </c>
    </row>
    <row r="2573" spans="1:10" ht="12.75" customHeight="1" x14ac:dyDescent="0.3">
      <c r="A2573" s="397" t="s">
        <v>654</v>
      </c>
      <c r="B2573" s="423">
        <v>18</v>
      </c>
      <c r="C2573" s="397" t="s">
        <v>655</v>
      </c>
      <c r="D2573" s="397" t="s">
        <v>4723</v>
      </c>
      <c r="E2573" s="56" t="s">
        <v>1581</v>
      </c>
      <c r="F2573" s="56" t="s">
        <v>900</v>
      </c>
      <c r="G2573" s="56">
        <v>28</v>
      </c>
      <c r="H2573" s="56">
        <v>0</v>
      </c>
      <c r="I2573" s="56" t="s">
        <v>6476</v>
      </c>
      <c r="J2573" s="56" t="s">
        <v>38</v>
      </c>
    </row>
    <row r="2574" spans="1:10" ht="12.75" customHeight="1" x14ac:dyDescent="0.3">
      <c r="A2574" s="397" t="s">
        <v>654</v>
      </c>
      <c r="B2574" s="423">
        <v>19</v>
      </c>
      <c r="C2574" s="397" t="s">
        <v>655</v>
      </c>
      <c r="D2574" s="397" t="s">
        <v>4724</v>
      </c>
      <c r="E2574" s="56" t="s">
        <v>1530</v>
      </c>
      <c r="F2574" s="56" t="s">
        <v>900</v>
      </c>
      <c r="G2574" s="56">
        <v>42</v>
      </c>
      <c r="H2574" s="56">
        <v>0</v>
      </c>
      <c r="I2574" s="56" t="s">
        <v>6476</v>
      </c>
      <c r="J2574" s="56" t="s">
        <v>38</v>
      </c>
    </row>
    <row r="2575" spans="1:10" ht="12.75" customHeight="1" x14ac:dyDescent="0.3">
      <c r="A2575" s="397" t="s">
        <v>654</v>
      </c>
      <c r="B2575" s="423">
        <v>20</v>
      </c>
      <c r="C2575" s="397" t="s">
        <v>655</v>
      </c>
      <c r="D2575" s="397" t="s">
        <v>4725</v>
      </c>
      <c r="E2575" s="56" t="s">
        <v>1534</v>
      </c>
      <c r="F2575" s="56" t="s">
        <v>900</v>
      </c>
      <c r="G2575" s="56">
        <v>15</v>
      </c>
      <c r="H2575" s="56">
        <v>0</v>
      </c>
      <c r="I2575" s="56" t="s">
        <v>6476</v>
      </c>
      <c r="J2575" s="56" t="s">
        <v>38</v>
      </c>
    </row>
    <row r="2576" spans="1:10" ht="12.75" customHeight="1" x14ac:dyDescent="0.3">
      <c r="A2576" s="397" t="s">
        <v>654</v>
      </c>
      <c r="B2576" s="423">
        <v>21</v>
      </c>
      <c r="C2576" s="397" t="s">
        <v>655</v>
      </c>
      <c r="D2576" s="397" t="s">
        <v>4726</v>
      </c>
      <c r="E2576" s="56" t="s">
        <v>1511</v>
      </c>
      <c r="F2576" s="56" t="s">
        <v>900</v>
      </c>
      <c r="G2576" s="56">
        <v>48</v>
      </c>
      <c r="H2576" s="56">
        <v>50</v>
      </c>
      <c r="I2576" s="56" t="s">
        <v>6476</v>
      </c>
      <c r="J2576" s="56" t="s">
        <v>38</v>
      </c>
    </row>
    <row r="2577" spans="1:10" ht="12.75" customHeight="1" x14ac:dyDescent="0.3">
      <c r="A2577" s="397" t="s">
        <v>654</v>
      </c>
      <c r="B2577" s="423">
        <v>22</v>
      </c>
      <c r="C2577" s="397" t="s">
        <v>655</v>
      </c>
      <c r="D2577" s="397" t="s">
        <v>4727</v>
      </c>
      <c r="E2577" s="56" t="s">
        <v>1513</v>
      </c>
      <c r="F2577" s="56" t="s">
        <v>900</v>
      </c>
      <c r="G2577" s="56">
        <v>42</v>
      </c>
      <c r="H2577" s="56">
        <v>0</v>
      </c>
      <c r="I2577" s="56" t="s">
        <v>6476</v>
      </c>
      <c r="J2577" s="56" t="s">
        <v>38</v>
      </c>
    </row>
    <row r="2578" spans="1:10" ht="12.75" customHeight="1" x14ac:dyDescent="0.3">
      <c r="A2578" s="397" t="s">
        <v>654</v>
      </c>
      <c r="B2578" s="423">
        <v>23</v>
      </c>
      <c r="C2578" s="397" t="s">
        <v>655</v>
      </c>
      <c r="D2578" s="397" t="s">
        <v>4728</v>
      </c>
      <c r="E2578" s="56" t="s">
        <v>1570</v>
      </c>
      <c r="F2578" s="56" t="s">
        <v>900</v>
      </c>
      <c r="G2578" s="56">
        <v>23</v>
      </c>
      <c r="H2578" s="56">
        <v>0</v>
      </c>
      <c r="I2578" s="56" t="s">
        <v>6476</v>
      </c>
      <c r="J2578" s="56" t="s">
        <v>38</v>
      </c>
    </row>
    <row r="2579" spans="1:10" ht="12.75" customHeight="1" x14ac:dyDescent="0.3">
      <c r="A2579" s="397" t="s">
        <v>654</v>
      </c>
      <c r="B2579" s="423">
        <v>24</v>
      </c>
      <c r="C2579" s="397" t="s">
        <v>655</v>
      </c>
      <c r="D2579" s="397" t="s">
        <v>4729</v>
      </c>
      <c r="E2579" s="56" t="s">
        <v>1596</v>
      </c>
      <c r="F2579" s="56" t="s">
        <v>900</v>
      </c>
      <c r="G2579" s="56">
        <v>37</v>
      </c>
      <c r="H2579" s="56">
        <v>0</v>
      </c>
      <c r="I2579" s="56" t="s">
        <v>6476</v>
      </c>
      <c r="J2579" s="56" t="s">
        <v>38</v>
      </c>
    </row>
    <row r="2580" spans="1:10" ht="12.75" customHeight="1" x14ac:dyDescent="0.3">
      <c r="A2580" s="397" t="s">
        <v>654</v>
      </c>
      <c r="B2580" s="423">
        <v>25</v>
      </c>
      <c r="C2580" s="397" t="s">
        <v>655</v>
      </c>
      <c r="D2580" s="397" t="s">
        <v>4730</v>
      </c>
      <c r="E2580" s="56" t="s">
        <v>1553</v>
      </c>
      <c r="F2580" s="56" t="s">
        <v>900</v>
      </c>
      <c r="G2580" s="56">
        <v>42</v>
      </c>
      <c r="H2580" s="56">
        <v>0</v>
      </c>
      <c r="I2580" s="56" t="s">
        <v>6476</v>
      </c>
      <c r="J2580" s="56" t="s">
        <v>38</v>
      </c>
    </row>
    <row r="2581" spans="1:10" ht="12.75" customHeight="1" x14ac:dyDescent="0.3">
      <c r="A2581" s="397" t="s">
        <v>654</v>
      </c>
      <c r="B2581" s="423">
        <v>26</v>
      </c>
      <c r="C2581" s="397" t="s">
        <v>655</v>
      </c>
      <c r="D2581" s="397" t="s">
        <v>4731</v>
      </c>
      <c r="E2581" s="56" t="s">
        <v>1542</v>
      </c>
      <c r="F2581" s="56" t="s">
        <v>900</v>
      </c>
      <c r="G2581" s="56">
        <v>28</v>
      </c>
      <c r="H2581" s="56">
        <v>0</v>
      </c>
      <c r="I2581" s="56" t="s">
        <v>6476</v>
      </c>
      <c r="J2581" s="56" t="s">
        <v>38</v>
      </c>
    </row>
    <row r="2582" spans="1:10" ht="12.75" customHeight="1" x14ac:dyDescent="0.3">
      <c r="A2582" s="397" t="s">
        <v>654</v>
      </c>
      <c r="B2582" s="423">
        <v>27</v>
      </c>
      <c r="C2582" s="397" t="s">
        <v>655</v>
      </c>
      <c r="D2582" s="397" t="s">
        <v>4732</v>
      </c>
      <c r="E2582" s="56" t="s">
        <v>1518</v>
      </c>
      <c r="F2582" s="56" t="s">
        <v>900</v>
      </c>
      <c r="G2582" s="56">
        <v>43</v>
      </c>
      <c r="H2582" s="56">
        <v>0</v>
      </c>
      <c r="I2582" s="56" t="s">
        <v>6476</v>
      </c>
      <c r="J2582" s="56" t="s">
        <v>38</v>
      </c>
    </row>
    <row r="2583" spans="1:10" ht="12.75" customHeight="1" x14ac:dyDescent="0.3">
      <c r="A2583" s="397" t="s">
        <v>654</v>
      </c>
      <c r="B2583" s="423">
        <v>28</v>
      </c>
      <c r="C2583" s="397" t="s">
        <v>655</v>
      </c>
      <c r="D2583" s="397" t="s">
        <v>4733</v>
      </c>
      <c r="E2583" s="56" t="s">
        <v>1536</v>
      </c>
      <c r="F2583" s="56" t="s">
        <v>900</v>
      </c>
      <c r="G2583" s="56">
        <v>42</v>
      </c>
      <c r="H2583" s="56">
        <v>0</v>
      </c>
      <c r="I2583" s="56" t="s">
        <v>6476</v>
      </c>
      <c r="J2583" s="56" t="s">
        <v>38</v>
      </c>
    </row>
    <row r="2584" spans="1:10" ht="12.75" customHeight="1" x14ac:dyDescent="0.3">
      <c r="A2584" s="397" t="s">
        <v>654</v>
      </c>
      <c r="B2584" s="423">
        <v>29</v>
      </c>
      <c r="C2584" s="397" t="s">
        <v>655</v>
      </c>
      <c r="D2584" s="397" t="s">
        <v>4734</v>
      </c>
      <c r="E2584" s="56" t="s">
        <v>1548</v>
      </c>
      <c r="F2584" s="56" t="s">
        <v>900</v>
      </c>
      <c r="G2584" s="56">
        <v>28</v>
      </c>
      <c r="H2584" s="56">
        <v>0</v>
      </c>
      <c r="I2584" s="56" t="s">
        <v>6476</v>
      </c>
      <c r="J2584" s="56" t="s">
        <v>38</v>
      </c>
    </row>
    <row r="2585" spans="1:10" ht="12.75" customHeight="1" x14ac:dyDescent="0.3">
      <c r="A2585" s="397" t="s">
        <v>654</v>
      </c>
      <c r="B2585" s="423">
        <v>30</v>
      </c>
      <c r="C2585" s="397" t="s">
        <v>655</v>
      </c>
      <c r="D2585" s="397" t="s">
        <v>4735</v>
      </c>
      <c r="E2585" s="56" t="s">
        <v>1567</v>
      </c>
      <c r="F2585" s="56" t="s">
        <v>900</v>
      </c>
      <c r="G2585" s="56">
        <v>23</v>
      </c>
      <c r="H2585" s="56">
        <v>0</v>
      </c>
      <c r="I2585" s="56" t="s">
        <v>6476</v>
      </c>
      <c r="J2585" s="56" t="s">
        <v>38</v>
      </c>
    </row>
    <row r="2586" spans="1:10" ht="12.75" customHeight="1" x14ac:dyDescent="0.3">
      <c r="A2586" s="397" t="s">
        <v>654</v>
      </c>
      <c r="B2586" s="423">
        <v>31</v>
      </c>
      <c r="C2586" s="397" t="s">
        <v>655</v>
      </c>
      <c r="D2586" s="397" t="s">
        <v>4736</v>
      </c>
      <c r="E2586" s="56" t="s">
        <v>1544</v>
      </c>
      <c r="F2586" s="56" t="s">
        <v>900</v>
      </c>
      <c r="G2586" s="56">
        <v>23</v>
      </c>
      <c r="H2586" s="56">
        <v>0</v>
      </c>
      <c r="I2586" s="56" t="s">
        <v>6476</v>
      </c>
      <c r="J2586" s="56" t="s">
        <v>38</v>
      </c>
    </row>
    <row r="2587" spans="1:10" ht="12.75" customHeight="1" x14ac:dyDescent="0.3">
      <c r="A2587" s="397" t="s">
        <v>654</v>
      </c>
      <c r="B2587" s="423">
        <v>32</v>
      </c>
      <c r="C2587" s="397" t="s">
        <v>655</v>
      </c>
      <c r="D2587" s="397" t="s">
        <v>4737</v>
      </c>
      <c r="E2587" s="56" t="s">
        <v>1582</v>
      </c>
      <c r="F2587" s="56" t="s">
        <v>900</v>
      </c>
      <c r="G2587" s="56">
        <v>23</v>
      </c>
      <c r="H2587" s="56">
        <v>0</v>
      </c>
      <c r="I2587" s="56" t="s">
        <v>6476</v>
      </c>
      <c r="J2587" s="56" t="s">
        <v>38</v>
      </c>
    </row>
    <row r="2588" spans="1:10" ht="12.75" customHeight="1" x14ac:dyDescent="0.3">
      <c r="A2588" s="397" t="s">
        <v>654</v>
      </c>
      <c r="B2588" s="423">
        <v>33</v>
      </c>
      <c r="C2588" s="397" t="s">
        <v>655</v>
      </c>
      <c r="D2588" s="397" t="s">
        <v>4738</v>
      </c>
      <c r="E2588" s="56" t="s">
        <v>1591</v>
      </c>
      <c r="F2588" s="56" t="s">
        <v>900</v>
      </c>
      <c r="G2588" s="56">
        <v>28</v>
      </c>
      <c r="H2588" s="56">
        <v>0</v>
      </c>
      <c r="I2588" s="56" t="s">
        <v>6476</v>
      </c>
      <c r="J2588" s="56" t="s">
        <v>38</v>
      </c>
    </row>
    <row r="2589" spans="1:10" ht="12.75" customHeight="1" x14ac:dyDescent="0.3">
      <c r="A2589" s="397" t="s">
        <v>654</v>
      </c>
      <c r="B2589" s="423">
        <v>34</v>
      </c>
      <c r="C2589" s="397" t="s">
        <v>655</v>
      </c>
      <c r="D2589" s="397" t="s">
        <v>4739</v>
      </c>
      <c r="E2589" s="56" t="s">
        <v>1525</v>
      </c>
      <c r="F2589" s="56" t="s">
        <v>900</v>
      </c>
      <c r="G2589" s="56">
        <v>42</v>
      </c>
      <c r="H2589" s="56">
        <v>0</v>
      </c>
      <c r="I2589" s="56" t="s">
        <v>6476</v>
      </c>
      <c r="J2589" s="56" t="s">
        <v>38</v>
      </c>
    </row>
    <row r="2590" spans="1:10" ht="12.75" customHeight="1" x14ac:dyDescent="0.3">
      <c r="A2590" s="397" t="s">
        <v>654</v>
      </c>
      <c r="B2590" s="423">
        <v>35</v>
      </c>
      <c r="C2590" s="397" t="s">
        <v>655</v>
      </c>
      <c r="D2590" s="397" t="s">
        <v>4740</v>
      </c>
      <c r="E2590" s="56" t="s">
        <v>1562</v>
      </c>
      <c r="F2590" s="56" t="s">
        <v>900</v>
      </c>
      <c r="G2590" s="56">
        <v>28</v>
      </c>
      <c r="H2590" s="56">
        <v>72</v>
      </c>
      <c r="I2590" s="56" t="s">
        <v>6476</v>
      </c>
      <c r="J2590" s="56" t="s">
        <v>38</v>
      </c>
    </row>
    <row r="2591" spans="1:10" ht="12.75" customHeight="1" x14ac:dyDescent="0.3">
      <c r="A2591" s="397" t="s">
        <v>654</v>
      </c>
      <c r="B2591" s="423">
        <v>36</v>
      </c>
      <c r="C2591" s="397" t="s">
        <v>655</v>
      </c>
      <c r="D2591" s="397" t="s">
        <v>4741</v>
      </c>
      <c r="E2591" s="56" t="s">
        <v>1568</v>
      </c>
      <c r="F2591" s="56" t="s">
        <v>900</v>
      </c>
      <c r="G2591" s="56">
        <v>23</v>
      </c>
      <c r="H2591" s="56">
        <v>0</v>
      </c>
      <c r="I2591" s="56" t="s">
        <v>6476</v>
      </c>
      <c r="J2591" s="56" t="s">
        <v>38</v>
      </c>
    </row>
    <row r="2592" spans="1:10" ht="12.75" customHeight="1" x14ac:dyDescent="0.3">
      <c r="A2592" s="397" t="s">
        <v>654</v>
      </c>
      <c r="B2592" s="423">
        <v>37</v>
      </c>
      <c r="C2592" s="397" t="s">
        <v>655</v>
      </c>
      <c r="D2592" s="397" t="s">
        <v>4742</v>
      </c>
      <c r="E2592" s="56" t="s">
        <v>1535</v>
      </c>
      <c r="F2592" s="56" t="s">
        <v>900</v>
      </c>
      <c r="G2592" s="56">
        <v>23</v>
      </c>
      <c r="H2592" s="56">
        <v>0</v>
      </c>
      <c r="I2592" s="56" t="s">
        <v>6476</v>
      </c>
      <c r="J2592" s="56" t="s">
        <v>38</v>
      </c>
    </row>
    <row r="2593" spans="1:10" ht="12.75" customHeight="1" x14ac:dyDescent="0.3">
      <c r="A2593" s="397" t="s">
        <v>654</v>
      </c>
      <c r="B2593" s="423">
        <v>38</v>
      </c>
      <c r="C2593" s="397" t="s">
        <v>655</v>
      </c>
      <c r="D2593" s="397" t="s">
        <v>4743</v>
      </c>
      <c r="E2593" s="56" t="s">
        <v>1520</v>
      </c>
      <c r="F2593" s="56" t="s">
        <v>900</v>
      </c>
      <c r="G2593" s="56">
        <v>37</v>
      </c>
      <c r="H2593" s="56">
        <v>0</v>
      </c>
      <c r="I2593" s="56" t="s">
        <v>6476</v>
      </c>
      <c r="J2593" s="56" t="s">
        <v>38</v>
      </c>
    </row>
    <row r="2594" spans="1:10" ht="12.75" customHeight="1" x14ac:dyDescent="0.3">
      <c r="A2594" s="397" t="s">
        <v>654</v>
      </c>
      <c r="B2594" s="423">
        <v>39</v>
      </c>
      <c r="C2594" s="397" t="s">
        <v>655</v>
      </c>
      <c r="D2594" s="397" t="s">
        <v>4744</v>
      </c>
      <c r="E2594" s="56" t="s">
        <v>1578</v>
      </c>
      <c r="F2594" s="56" t="s">
        <v>900</v>
      </c>
      <c r="G2594" s="56">
        <v>23</v>
      </c>
      <c r="H2594" s="56">
        <v>0</v>
      </c>
      <c r="I2594" s="56" t="s">
        <v>6476</v>
      </c>
      <c r="J2594" s="56" t="s">
        <v>38</v>
      </c>
    </row>
    <row r="2595" spans="1:10" ht="12.75" customHeight="1" x14ac:dyDescent="0.3">
      <c r="A2595" s="397" t="s">
        <v>654</v>
      </c>
      <c r="B2595" s="423">
        <v>40</v>
      </c>
      <c r="C2595" s="397" t="s">
        <v>655</v>
      </c>
      <c r="D2595" s="397" t="s">
        <v>4745</v>
      </c>
      <c r="E2595" s="56" t="s">
        <v>1539</v>
      </c>
      <c r="F2595" s="56" t="s">
        <v>900</v>
      </c>
      <c r="G2595" s="56">
        <v>23</v>
      </c>
      <c r="H2595" s="56">
        <v>0</v>
      </c>
      <c r="I2595" s="56" t="s">
        <v>6476</v>
      </c>
      <c r="J2595" s="56" t="s">
        <v>38</v>
      </c>
    </row>
    <row r="2596" spans="1:10" ht="12.75" customHeight="1" x14ac:dyDescent="0.3">
      <c r="A2596" s="397" t="s">
        <v>654</v>
      </c>
      <c r="B2596" s="423">
        <v>41</v>
      </c>
      <c r="C2596" s="397" t="s">
        <v>655</v>
      </c>
      <c r="D2596" s="397" t="s">
        <v>4746</v>
      </c>
      <c r="E2596" s="56" t="s">
        <v>1602</v>
      </c>
      <c r="F2596" s="56" t="s">
        <v>900</v>
      </c>
      <c r="G2596" s="56">
        <v>37</v>
      </c>
      <c r="H2596" s="56">
        <v>0</v>
      </c>
      <c r="I2596" s="56" t="s">
        <v>6476</v>
      </c>
      <c r="J2596" s="56" t="s">
        <v>38</v>
      </c>
    </row>
    <row r="2597" spans="1:10" ht="12.75" customHeight="1" x14ac:dyDescent="0.3">
      <c r="A2597" s="397" t="s">
        <v>654</v>
      </c>
      <c r="B2597" s="423">
        <v>42</v>
      </c>
      <c r="C2597" s="397" t="s">
        <v>655</v>
      </c>
      <c r="D2597" s="397" t="s">
        <v>4747</v>
      </c>
      <c r="E2597" s="56" t="s">
        <v>1600</v>
      </c>
      <c r="F2597" s="56" t="s">
        <v>900</v>
      </c>
      <c r="G2597" s="56">
        <v>28</v>
      </c>
      <c r="H2597" s="56">
        <v>0</v>
      </c>
      <c r="I2597" s="56" t="s">
        <v>6476</v>
      </c>
      <c r="J2597" s="56" t="s">
        <v>38</v>
      </c>
    </row>
    <row r="2598" spans="1:10" ht="12.75" customHeight="1" x14ac:dyDescent="0.3">
      <c r="A2598" s="397" t="s">
        <v>654</v>
      </c>
      <c r="B2598" s="423">
        <v>43</v>
      </c>
      <c r="C2598" s="397" t="s">
        <v>655</v>
      </c>
      <c r="D2598" s="397" t="s">
        <v>4748</v>
      </c>
      <c r="E2598" s="56" t="s">
        <v>1543</v>
      </c>
      <c r="F2598" s="56" t="s">
        <v>900</v>
      </c>
      <c r="G2598" s="56">
        <v>23</v>
      </c>
      <c r="H2598" s="56">
        <v>0</v>
      </c>
      <c r="I2598" s="56" t="s">
        <v>6476</v>
      </c>
      <c r="J2598" s="56" t="s">
        <v>38</v>
      </c>
    </row>
    <row r="2599" spans="1:10" ht="12.75" customHeight="1" x14ac:dyDescent="0.3">
      <c r="A2599" s="397" t="s">
        <v>654</v>
      </c>
      <c r="B2599" s="423">
        <v>44</v>
      </c>
      <c r="C2599" s="397" t="s">
        <v>655</v>
      </c>
      <c r="D2599" s="397" t="s">
        <v>4749</v>
      </c>
      <c r="E2599" s="56" t="s">
        <v>1593</v>
      </c>
      <c r="F2599" s="56" t="s">
        <v>900</v>
      </c>
      <c r="G2599" s="56">
        <v>23</v>
      </c>
      <c r="H2599" s="56">
        <v>0</v>
      </c>
      <c r="I2599" s="56" t="s">
        <v>6476</v>
      </c>
      <c r="J2599" s="56" t="s">
        <v>38</v>
      </c>
    </row>
    <row r="2600" spans="1:10" ht="12.75" customHeight="1" x14ac:dyDescent="0.3">
      <c r="A2600" s="397" t="s">
        <v>654</v>
      </c>
      <c r="B2600" s="423">
        <v>45</v>
      </c>
      <c r="C2600" s="397" t="s">
        <v>655</v>
      </c>
      <c r="D2600" s="397" t="s">
        <v>4750</v>
      </c>
      <c r="E2600" s="56" t="s">
        <v>1514</v>
      </c>
      <c r="F2600" s="56" t="s">
        <v>900</v>
      </c>
      <c r="G2600" s="56">
        <v>28</v>
      </c>
      <c r="H2600" s="56">
        <v>0</v>
      </c>
      <c r="I2600" s="56" t="s">
        <v>6476</v>
      </c>
      <c r="J2600" s="56" t="s">
        <v>38</v>
      </c>
    </row>
    <row r="2601" spans="1:10" ht="12.75" customHeight="1" x14ac:dyDescent="0.3">
      <c r="A2601" s="397" t="s">
        <v>654</v>
      </c>
      <c r="B2601" s="423">
        <v>46</v>
      </c>
      <c r="C2601" s="397" t="s">
        <v>655</v>
      </c>
      <c r="D2601" s="397" t="s">
        <v>4751</v>
      </c>
      <c r="E2601" s="56" t="s">
        <v>1598</v>
      </c>
      <c r="F2601" s="56" t="s">
        <v>900</v>
      </c>
      <c r="G2601" s="56">
        <v>28</v>
      </c>
      <c r="H2601" s="56">
        <v>0</v>
      </c>
      <c r="I2601" s="56" t="s">
        <v>6476</v>
      </c>
      <c r="J2601" s="56" t="s">
        <v>38</v>
      </c>
    </row>
    <row r="2602" spans="1:10" ht="12.75" customHeight="1" x14ac:dyDescent="0.3">
      <c r="A2602" s="397" t="s">
        <v>654</v>
      </c>
      <c r="B2602" s="423">
        <v>47</v>
      </c>
      <c r="C2602" s="397" t="s">
        <v>655</v>
      </c>
      <c r="D2602" s="397" t="s">
        <v>4752</v>
      </c>
      <c r="E2602" s="56" t="s">
        <v>1555</v>
      </c>
      <c r="F2602" s="56" t="s">
        <v>900</v>
      </c>
      <c r="G2602" s="56">
        <v>42</v>
      </c>
      <c r="H2602" s="56">
        <v>0</v>
      </c>
      <c r="I2602" s="56" t="s">
        <v>6476</v>
      </c>
      <c r="J2602" s="56" t="s">
        <v>38</v>
      </c>
    </row>
    <row r="2603" spans="1:10" ht="12.75" customHeight="1" x14ac:dyDescent="0.3">
      <c r="A2603" s="397" t="s">
        <v>654</v>
      </c>
      <c r="B2603" s="423">
        <v>48</v>
      </c>
      <c r="C2603" s="397" t="s">
        <v>655</v>
      </c>
      <c r="D2603" s="397" t="s">
        <v>4753</v>
      </c>
      <c r="E2603" s="56" t="s">
        <v>1572</v>
      </c>
      <c r="F2603" s="56" t="s">
        <v>900</v>
      </c>
      <c r="G2603" s="56">
        <v>28</v>
      </c>
      <c r="H2603" s="56">
        <v>0</v>
      </c>
      <c r="I2603" s="56" t="s">
        <v>6476</v>
      </c>
      <c r="J2603" s="56" t="s">
        <v>38</v>
      </c>
    </row>
    <row r="2604" spans="1:10" ht="12.75" customHeight="1" x14ac:dyDescent="0.3">
      <c r="A2604" s="397" t="s">
        <v>654</v>
      </c>
      <c r="B2604" s="423">
        <v>49</v>
      </c>
      <c r="C2604" s="397" t="s">
        <v>655</v>
      </c>
      <c r="D2604" s="397" t="s">
        <v>4754</v>
      </c>
      <c r="E2604" s="56" t="s">
        <v>1528</v>
      </c>
      <c r="F2604" s="56" t="s">
        <v>900</v>
      </c>
      <c r="G2604" s="56">
        <v>42</v>
      </c>
      <c r="H2604" s="56">
        <v>0</v>
      </c>
      <c r="I2604" s="56" t="s">
        <v>6476</v>
      </c>
      <c r="J2604" s="56" t="s">
        <v>38</v>
      </c>
    </row>
    <row r="2605" spans="1:10" ht="12.75" customHeight="1" x14ac:dyDescent="0.3">
      <c r="A2605" s="397" t="s">
        <v>654</v>
      </c>
      <c r="B2605" s="423">
        <v>50</v>
      </c>
      <c r="C2605" s="397" t="s">
        <v>655</v>
      </c>
      <c r="D2605" s="397" t="s">
        <v>4755</v>
      </c>
      <c r="E2605" s="56" t="s">
        <v>1538</v>
      </c>
      <c r="F2605" s="56" t="s">
        <v>900</v>
      </c>
      <c r="G2605" s="56">
        <v>23</v>
      </c>
      <c r="H2605" s="56">
        <v>0</v>
      </c>
      <c r="I2605" s="56" t="s">
        <v>6476</v>
      </c>
      <c r="J2605" s="56" t="s">
        <v>38</v>
      </c>
    </row>
    <row r="2606" spans="1:10" ht="12.75" customHeight="1" x14ac:dyDescent="0.3">
      <c r="A2606" s="397" t="s">
        <v>654</v>
      </c>
      <c r="B2606" s="423">
        <v>51</v>
      </c>
      <c r="C2606" s="397" t="s">
        <v>655</v>
      </c>
      <c r="D2606" s="397" t="s">
        <v>4756</v>
      </c>
      <c r="E2606" s="56" t="s">
        <v>1540</v>
      </c>
      <c r="F2606" s="56" t="s">
        <v>900</v>
      </c>
      <c r="G2606" s="56">
        <v>28</v>
      </c>
      <c r="H2606" s="56">
        <v>0</v>
      </c>
      <c r="I2606" s="56" t="s">
        <v>6476</v>
      </c>
      <c r="J2606" s="56" t="s">
        <v>38</v>
      </c>
    </row>
    <row r="2607" spans="1:10" ht="12.75" customHeight="1" x14ac:dyDescent="0.3">
      <c r="A2607" s="397" t="s">
        <v>654</v>
      </c>
      <c r="B2607" s="423">
        <v>52</v>
      </c>
      <c r="C2607" s="397" t="s">
        <v>655</v>
      </c>
      <c r="D2607" s="397" t="s">
        <v>4757</v>
      </c>
      <c r="E2607" s="56" t="s">
        <v>1552</v>
      </c>
      <c r="F2607" s="56" t="s">
        <v>900</v>
      </c>
      <c r="G2607" s="56">
        <v>28</v>
      </c>
      <c r="H2607" s="56">
        <v>0</v>
      </c>
      <c r="I2607" s="56" t="s">
        <v>6476</v>
      </c>
      <c r="J2607" s="56" t="s">
        <v>38</v>
      </c>
    </row>
    <row r="2608" spans="1:10" ht="12.75" customHeight="1" x14ac:dyDescent="0.3">
      <c r="A2608" s="397" t="s">
        <v>654</v>
      </c>
      <c r="B2608" s="423">
        <v>53</v>
      </c>
      <c r="C2608" s="397" t="s">
        <v>655</v>
      </c>
      <c r="D2608" s="397" t="s">
        <v>4758</v>
      </c>
      <c r="E2608" s="56" t="s">
        <v>1508</v>
      </c>
      <c r="F2608" s="56" t="s">
        <v>900</v>
      </c>
      <c r="G2608" s="56">
        <v>23</v>
      </c>
      <c r="H2608" s="56">
        <v>0</v>
      </c>
      <c r="I2608" s="56" t="s">
        <v>6476</v>
      </c>
      <c r="J2608" s="56" t="s">
        <v>38</v>
      </c>
    </row>
    <row r="2609" spans="1:10" ht="12.75" customHeight="1" x14ac:dyDescent="0.3">
      <c r="A2609" s="397" t="s">
        <v>654</v>
      </c>
      <c r="B2609" s="423">
        <v>54</v>
      </c>
      <c r="C2609" s="397" t="s">
        <v>655</v>
      </c>
      <c r="D2609" s="397" t="s">
        <v>4759</v>
      </c>
      <c r="E2609" s="56" t="s">
        <v>1545</v>
      </c>
      <c r="F2609" s="56" t="s">
        <v>900</v>
      </c>
      <c r="G2609" s="56">
        <v>28</v>
      </c>
      <c r="H2609" s="56">
        <v>0</v>
      </c>
      <c r="I2609" s="56" t="s">
        <v>6476</v>
      </c>
      <c r="J2609" s="56" t="s">
        <v>38</v>
      </c>
    </row>
    <row r="2610" spans="1:10" ht="12.75" customHeight="1" x14ac:dyDescent="0.3">
      <c r="A2610" s="397" t="s">
        <v>654</v>
      </c>
      <c r="B2610" s="423">
        <v>55</v>
      </c>
      <c r="C2610" s="397" t="s">
        <v>655</v>
      </c>
      <c r="D2610" s="397" t="s">
        <v>4760</v>
      </c>
      <c r="E2610" s="56" t="s">
        <v>1592</v>
      </c>
      <c r="F2610" s="56" t="s">
        <v>900</v>
      </c>
      <c r="G2610" s="56">
        <v>28</v>
      </c>
      <c r="H2610" s="56">
        <v>0</v>
      </c>
      <c r="I2610" s="56" t="s">
        <v>6476</v>
      </c>
      <c r="J2610" s="56" t="s">
        <v>38</v>
      </c>
    </row>
    <row r="2611" spans="1:10" ht="12.75" customHeight="1" x14ac:dyDescent="0.3">
      <c r="A2611" s="397" t="s">
        <v>654</v>
      </c>
      <c r="B2611" s="423">
        <v>56</v>
      </c>
      <c r="C2611" s="397" t="s">
        <v>655</v>
      </c>
      <c r="D2611" s="397" t="s">
        <v>4761</v>
      </c>
      <c r="E2611" s="56" t="s">
        <v>1509</v>
      </c>
      <c r="F2611" s="56" t="s">
        <v>900</v>
      </c>
      <c r="G2611" s="56">
        <v>23</v>
      </c>
      <c r="H2611" s="56">
        <v>0</v>
      </c>
      <c r="I2611" s="56" t="s">
        <v>6476</v>
      </c>
      <c r="J2611" s="56" t="s">
        <v>38</v>
      </c>
    </row>
    <row r="2612" spans="1:10" ht="12.75" customHeight="1" x14ac:dyDescent="0.3">
      <c r="A2612" s="397" t="s">
        <v>654</v>
      </c>
      <c r="B2612" s="423">
        <v>57</v>
      </c>
      <c r="C2612" s="397" t="s">
        <v>655</v>
      </c>
      <c r="D2612" s="397" t="s">
        <v>4762</v>
      </c>
      <c r="E2612" s="56" t="s">
        <v>1575</v>
      </c>
      <c r="F2612" s="56" t="s">
        <v>900</v>
      </c>
      <c r="G2612" s="56">
        <v>23</v>
      </c>
      <c r="H2612" s="56">
        <v>0</v>
      </c>
      <c r="I2612" s="56" t="s">
        <v>6476</v>
      </c>
      <c r="J2612" s="56" t="s">
        <v>38</v>
      </c>
    </row>
    <row r="2613" spans="1:10" ht="12.75" customHeight="1" x14ac:dyDescent="0.3">
      <c r="A2613" s="397" t="s">
        <v>654</v>
      </c>
      <c r="B2613" s="423">
        <v>58</v>
      </c>
      <c r="C2613" s="397" t="s">
        <v>655</v>
      </c>
      <c r="D2613" s="397" t="s">
        <v>4763</v>
      </c>
      <c r="E2613" s="56" t="s">
        <v>1571</v>
      </c>
      <c r="F2613" s="56" t="s">
        <v>900</v>
      </c>
      <c r="G2613" s="56">
        <v>23</v>
      </c>
      <c r="H2613" s="56">
        <v>73</v>
      </c>
      <c r="I2613" s="56" t="s">
        <v>6476</v>
      </c>
      <c r="J2613" s="56" t="s">
        <v>38</v>
      </c>
    </row>
    <row r="2614" spans="1:10" ht="12.75" customHeight="1" x14ac:dyDescent="0.3">
      <c r="A2614" s="397" t="s">
        <v>654</v>
      </c>
      <c r="B2614" s="423">
        <v>59</v>
      </c>
      <c r="C2614" s="397" t="s">
        <v>655</v>
      </c>
      <c r="D2614" s="397" t="s">
        <v>4764</v>
      </c>
      <c r="E2614" s="56" t="s">
        <v>1584</v>
      </c>
      <c r="F2614" s="56" t="s">
        <v>900</v>
      </c>
      <c r="G2614" s="56">
        <v>23</v>
      </c>
      <c r="H2614" s="56">
        <v>0</v>
      </c>
      <c r="I2614" s="56" t="s">
        <v>6476</v>
      </c>
      <c r="J2614" s="56" t="s">
        <v>38</v>
      </c>
    </row>
    <row r="2615" spans="1:10" ht="12.75" customHeight="1" x14ac:dyDescent="0.3">
      <c r="A2615" s="397" t="s">
        <v>654</v>
      </c>
      <c r="B2615" s="423">
        <v>60</v>
      </c>
      <c r="C2615" s="397" t="s">
        <v>655</v>
      </c>
      <c r="D2615" s="397" t="s">
        <v>4765</v>
      </c>
      <c r="E2615" s="56" t="s">
        <v>1550</v>
      </c>
      <c r="F2615" s="56" t="s">
        <v>900</v>
      </c>
      <c r="G2615" s="56">
        <v>15</v>
      </c>
      <c r="H2615" s="56">
        <v>0</v>
      </c>
      <c r="I2615" s="56" t="s">
        <v>6476</v>
      </c>
      <c r="J2615" s="56" t="s">
        <v>38</v>
      </c>
    </row>
    <row r="2616" spans="1:10" ht="12.75" customHeight="1" x14ac:dyDescent="0.3">
      <c r="A2616" s="397" t="s">
        <v>654</v>
      </c>
      <c r="B2616" s="423">
        <v>61</v>
      </c>
      <c r="C2616" s="397" t="s">
        <v>655</v>
      </c>
      <c r="D2616" s="397" t="s">
        <v>4766</v>
      </c>
      <c r="E2616" s="56" t="s">
        <v>1507</v>
      </c>
      <c r="F2616" s="56" t="s">
        <v>900</v>
      </c>
      <c r="G2616" s="56">
        <v>37</v>
      </c>
      <c r="H2616" s="56">
        <v>0</v>
      </c>
      <c r="I2616" s="56" t="s">
        <v>6476</v>
      </c>
      <c r="J2616" s="56" t="s">
        <v>38</v>
      </c>
    </row>
    <row r="2617" spans="1:10" ht="12.75" customHeight="1" x14ac:dyDescent="0.3">
      <c r="A2617" s="397" t="s">
        <v>654</v>
      </c>
      <c r="B2617" s="423">
        <v>62</v>
      </c>
      <c r="C2617" s="397" t="s">
        <v>655</v>
      </c>
      <c r="D2617" s="397" t="s">
        <v>4767</v>
      </c>
      <c r="E2617" s="56" t="s">
        <v>1574</v>
      </c>
      <c r="F2617" s="56" t="s">
        <v>900</v>
      </c>
      <c r="G2617" s="56">
        <v>15</v>
      </c>
      <c r="H2617" s="56">
        <v>0</v>
      </c>
      <c r="I2617" s="56" t="s">
        <v>6476</v>
      </c>
      <c r="J2617" s="56" t="s">
        <v>38</v>
      </c>
    </row>
    <row r="2618" spans="1:10" ht="12.75" customHeight="1" x14ac:dyDescent="0.3">
      <c r="A2618" s="397" t="s">
        <v>654</v>
      </c>
      <c r="B2618" s="423">
        <v>63</v>
      </c>
      <c r="C2618" s="397" t="s">
        <v>655</v>
      </c>
      <c r="D2618" s="397" t="s">
        <v>4768</v>
      </c>
      <c r="E2618" s="56" t="s">
        <v>1537</v>
      </c>
      <c r="F2618" s="56" t="s">
        <v>900</v>
      </c>
      <c r="G2618" s="56">
        <v>23</v>
      </c>
      <c r="H2618" s="56">
        <v>0</v>
      </c>
      <c r="I2618" s="56" t="s">
        <v>6476</v>
      </c>
      <c r="J2618" s="56" t="s">
        <v>38</v>
      </c>
    </row>
    <row r="2619" spans="1:10" ht="12.75" customHeight="1" x14ac:dyDescent="0.3">
      <c r="A2619" s="397" t="s">
        <v>654</v>
      </c>
      <c r="B2619" s="423">
        <v>64</v>
      </c>
      <c r="C2619" s="397" t="s">
        <v>655</v>
      </c>
      <c r="D2619" s="397" t="s">
        <v>4769</v>
      </c>
      <c r="E2619" s="56" t="s">
        <v>1595</v>
      </c>
      <c r="F2619" s="56" t="s">
        <v>900</v>
      </c>
      <c r="G2619" s="56">
        <v>23</v>
      </c>
      <c r="H2619" s="56">
        <v>0</v>
      </c>
      <c r="I2619" s="56" t="s">
        <v>6476</v>
      </c>
      <c r="J2619" s="56" t="s">
        <v>38</v>
      </c>
    </row>
    <row r="2620" spans="1:10" ht="12.75" customHeight="1" x14ac:dyDescent="0.3">
      <c r="A2620" s="397" t="s">
        <v>654</v>
      </c>
      <c r="B2620" s="423">
        <v>65</v>
      </c>
      <c r="C2620" s="397" t="s">
        <v>655</v>
      </c>
      <c r="D2620" s="397" t="s">
        <v>4770</v>
      </c>
      <c r="E2620" s="56" t="s">
        <v>1519</v>
      </c>
      <c r="F2620" s="56" t="s">
        <v>900</v>
      </c>
      <c r="G2620" s="56">
        <v>21</v>
      </c>
      <c r="H2620" s="56">
        <v>0</v>
      </c>
      <c r="I2620" s="56" t="s">
        <v>810</v>
      </c>
      <c r="J2620" s="56" t="s">
        <v>38</v>
      </c>
    </row>
    <row r="2621" spans="1:10" ht="12.75" customHeight="1" x14ac:dyDescent="0.3">
      <c r="A2621" s="397" t="s">
        <v>654</v>
      </c>
      <c r="B2621" s="423">
        <v>66</v>
      </c>
      <c r="C2621" s="397" t="s">
        <v>655</v>
      </c>
      <c r="D2621" s="397" t="s">
        <v>4771</v>
      </c>
      <c r="E2621" s="56" t="s">
        <v>1510</v>
      </c>
      <c r="F2621" s="56" t="s">
        <v>900</v>
      </c>
      <c r="G2621" s="56">
        <v>28</v>
      </c>
      <c r="H2621" s="56">
        <v>0</v>
      </c>
      <c r="I2621" s="56" t="s">
        <v>6476</v>
      </c>
      <c r="J2621" s="56" t="s">
        <v>38</v>
      </c>
    </row>
    <row r="2622" spans="1:10" ht="12.75" customHeight="1" x14ac:dyDescent="0.3">
      <c r="A2622" s="397" t="s">
        <v>654</v>
      </c>
      <c r="B2622" s="423">
        <v>67</v>
      </c>
      <c r="C2622" s="397" t="s">
        <v>655</v>
      </c>
      <c r="D2622" s="397" t="s">
        <v>4772</v>
      </c>
      <c r="E2622" s="56" t="s">
        <v>1576</v>
      </c>
      <c r="F2622" s="56" t="s">
        <v>900</v>
      </c>
      <c r="G2622" s="56">
        <v>15</v>
      </c>
      <c r="H2622" s="56">
        <v>0</v>
      </c>
      <c r="I2622" s="56" t="s">
        <v>6476</v>
      </c>
      <c r="J2622" s="56" t="s">
        <v>38</v>
      </c>
    </row>
    <row r="2623" spans="1:10" ht="12.75" customHeight="1" x14ac:dyDescent="0.3">
      <c r="A2623" s="397" t="s">
        <v>654</v>
      </c>
      <c r="B2623" s="423">
        <v>68</v>
      </c>
      <c r="C2623" s="397" t="s">
        <v>655</v>
      </c>
      <c r="D2623" s="397" t="s">
        <v>4773</v>
      </c>
      <c r="E2623" s="56" t="s">
        <v>1573</v>
      </c>
      <c r="F2623" s="56" t="s">
        <v>900</v>
      </c>
      <c r="G2623" s="56">
        <v>42</v>
      </c>
      <c r="H2623" s="56">
        <v>0</v>
      </c>
      <c r="I2623" s="56" t="s">
        <v>6476</v>
      </c>
      <c r="J2623" s="56" t="s">
        <v>38</v>
      </c>
    </row>
    <row r="2624" spans="1:10" ht="12.75" customHeight="1" x14ac:dyDescent="0.3">
      <c r="A2624" s="397" t="s">
        <v>654</v>
      </c>
      <c r="B2624" s="423">
        <v>69</v>
      </c>
      <c r="C2624" s="397" t="s">
        <v>655</v>
      </c>
      <c r="D2624" s="397" t="s">
        <v>4774</v>
      </c>
      <c r="E2624" s="56" t="s">
        <v>1551</v>
      </c>
      <c r="F2624" s="56" t="s">
        <v>900</v>
      </c>
      <c r="G2624" s="56">
        <v>37</v>
      </c>
      <c r="H2624" s="56">
        <v>0</v>
      </c>
      <c r="I2624" s="56" t="s">
        <v>6476</v>
      </c>
      <c r="J2624" s="56" t="s">
        <v>38</v>
      </c>
    </row>
    <row r="2625" spans="1:10" ht="12.75" customHeight="1" x14ac:dyDescent="0.3">
      <c r="A2625" s="397" t="s">
        <v>654</v>
      </c>
      <c r="B2625" s="423">
        <v>70</v>
      </c>
      <c r="C2625" s="397" t="s">
        <v>655</v>
      </c>
      <c r="D2625" s="397" t="s">
        <v>4775</v>
      </c>
      <c r="E2625" s="56" t="s">
        <v>1557</v>
      </c>
      <c r="F2625" s="56" t="s">
        <v>900</v>
      </c>
      <c r="G2625" s="56">
        <v>28</v>
      </c>
      <c r="H2625" s="56">
        <v>0</v>
      </c>
      <c r="I2625" s="56" t="s">
        <v>6476</v>
      </c>
      <c r="J2625" s="56" t="s">
        <v>38</v>
      </c>
    </row>
    <row r="2626" spans="1:10" ht="12.75" customHeight="1" x14ac:dyDescent="0.3">
      <c r="A2626" s="397" t="s">
        <v>654</v>
      </c>
      <c r="B2626" s="423">
        <v>71</v>
      </c>
      <c r="C2626" s="397" t="s">
        <v>655</v>
      </c>
      <c r="D2626" s="397" t="s">
        <v>4776</v>
      </c>
      <c r="E2626" s="56" t="s">
        <v>1583</v>
      </c>
      <c r="F2626" s="56" t="s">
        <v>900</v>
      </c>
      <c r="G2626" s="56">
        <v>15</v>
      </c>
      <c r="H2626" s="56">
        <v>0</v>
      </c>
      <c r="I2626" s="56" t="s">
        <v>6476</v>
      </c>
      <c r="J2626" s="56" t="s">
        <v>38</v>
      </c>
    </row>
    <row r="2627" spans="1:10" ht="12.75" customHeight="1" x14ac:dyDescent="0.3">
      <c r="A2627" s="397" t="s">
        <v>654</v>
      </c>
      <c r="B2627" s="423">
        <v>72</v>
      </c>
      <c r="C2627" s="397" t="s">
        <v>655</v>
      </c>
      <c r="D2627" s="397" t="s">
        <v>4777</v>
      </c>
      <c r="E2627" s="56" t="s">
        <v>1585</v>
      </c>
      <c r="F2627" s="56" t="s">
        <v>900</v>
      </c>
      <c r="G2627" s="56">
        <v>15</v>
      </c>
      <c r="H2627" s="56">
        <v>0</v>
      </c>
      <c r="I2627" s="56" t="s">
        <v>6476</v>
      </c>
      <c r="J2627" s="56" t="s">
        <v>38</v>
      </c>
    </row>
    <row r="2628" spans="1:10" ht="12.75" customHeight="1" x14ac:dyDescent="0.3">
      <c r="A2628" s="397" t="s">
        <v>654</v>
      </c>
      <c r="B2628" s="423">
        <v>73</v>
      </c>
      <c r="C2628" s="397" t="s">
        <v>655</v>
      </c>
      <c r="D2628" s="397" t="s">
        <v>4778</v>
      </c>
      <c r="E2628" s="56" t="s">
        <v>1549</v>
      </c>
      <c r="F2628" s="56" t="s">
        <v>900</v>
      </c>
      <c r="G2628" s="56">
        <v>42</v>
      </c>
      <c r="H2628" s="56">
        <v>0</v>
      </c>
      <c r="I2628" s="56" t="s">
        <v>6476</v>
      </c>
      <c r="J2628" s="56" t="s">
        <v>38</v>
      </c>
    </row>
    <row r="2629" spans="1:10" ht="12.75" customHeight="1" x14ac:dyDescent="0.3">
      <c r="A2629" s="397" t="s">
        <v>654</v>
      </c>
      <c r="B2629" s="423">
        <v>74</v>
      </c>
      <c r="C2629" s="397" t="s">
        <v>655</v>
      </c>
      <c r="D2629" s="397" t="s">
        <v>4779</v>
      </c>
      <c r="E2629" s="56" t="s">
        <v>1563</v>
      </c>
      <c r="F2629" s="56" t="s">
        <v>900</v>
      </c>
      <c r="G2629" s="56">
        <v>28</v>
      </c>
      <c r="H2629" s="56">
        <v>0</v>
      </c>
      <c r="I2629" s="56" t="s">
        <v>6476</v>
      </c>
      <c r="J2629" s="56" t="s">
        <v>38</v>
      </c>
    </row>
    <row r="2630" spans="1:10" ht="12.75" customHeight="1" x14ac:dyDescent="0.3">
      <c r="A2630" s="397" t="s">
        <v>654</v>
      </c>
      <c r="B2630" s="423">
        <v>75</v>
      </c>
      <c r="C2630" s="397" t="s">
        <v>655</v>
      </c>
      <c r="D2630" s="397" t="s">
        <v>4780</v>
      </c>
      <c r="E2630" s="56" t="s">
        <v>975</v>
      </c>
      <c r="F2630" s="56" t="s">
        <v>900</v>
      </c>
      <c r="G2630" s="56">
        <v>42.5</v>
      </c>
      <c r="H2630" s="56">
        <v>0</v>
      </c>
      <c r="I2630" s="56" t="s">
        <v>6476</v>
      </c>
      <c r="J2630" s="56" t="s">
        <v>38</v>
      </c>
    </row>
    <row r="2631" spans="1:10" ht="12.75" customHeight="1" x14ac:dyDescent="0.3">
      <c r="A2631" s="397" t="s">
        <v>654</v>
      </c>
      <c r="B2631" s="423">
        <v>76</v>
      </c>
      <c r="C2631" s="397" t="s">
        <v>655</v>
      </c>
      <c r="D2631" s="397" t="s">
        <v>4781</v>
      </c>
      <c r="E2631" s="56" t="s">
        <v>1512</v>
      </c>
      <c r="F2631" s="56" t="s">
        <v>900</v>
      </c>
      <c r="G2631" s="56">
        <v>23</v>
      </c>
      <c r="H2631" s="56">
        <v>0</v>
      </c>
      <c r="I2631" s="56" t="s">
        <v>6476</v>
      </c>
      <c r="J2631" s="56" t="s">
        <v>38</v>
      </c>
    </row>
    <row r="2632" spans="1:10" ht="12.75" customHeight="1" x14ac:dyDescent="0.3">
      <c r="A2632" s="397" t="s">
        <v>654</v>
      </c>
      <c r="B2632" s="423">
        <v>77</v>
      </c>
      <c r="C2632" s="397" t="s">
        <v>655</v>
      </c>
      <c r="D2632" s="397" t="s">
        <v>4782</v>
      </c>
      <c r="E2632" s="56" t="s">
        <v>1587</v>
      </c>
      <c r="F2632" s="56" t="s">
        <v>900</v>
      </c>
      <c r="G2632" s="56">
        <v>15</v>
      </c>
      <c r="H2632" s="56">
        <v>0</v>
      </c>
      <c r="I2632" s="56" t="s">
        <v>6476</v>
      </c>
      <c r="J2632" s="56" t="s">
        <v>38</v>
      </c>
    </row>
    <row r="2633" spans="1:10" ht="12.75" customHeight="1" x14ac:dyDescent="0.3">
      <c r="A2633" s="397" t="s">
        <v>654</v>
      </c>
      <c r="B2633" s="423">
        <v>78</v>
      </c>
      <c r="C2633" s="397" t="s">
        <v>655</v>
      </c>
      <c r="D2633" s="397" t="s">
        <v>4783</v>
      </c>
      <c r="E2633" s="56" t="s">
        <v>1569</v>
      </c>
      <c r="F2633" s="56" t="s">
        <v>900</v>
      </c>
      <c r="G2633" s="56">
        <v>28</v>
      </c>
      <c r="H2633" s="56">
        <v>0</v>
      </c>
      <c r="I2633" s="56" t="s">
        <v>6476</v>
      </c>
      <c r="J2633" s="56" t="s">
        <v>38</v>
      </c>
    </row>
    <row r="2634" spans="1:10" ht="12.75" customHeight="1" x14ac:dyDescent="0.3">
      <c r="A2634" s="397" t="s">
        <v>654</v>
      </c>
      <c r="B2634" s="423">
        <v>79</v>
      </c>
      <c r="C2634" s="397" t="s">
        <v>655</v>
      </c>
      <c r="D2634" s="397" t="s">
        <v>4784</v>
      </c>
      <c r="E2634" s="56" t="s">
        <v>1517</v>
      </c>
      <c r="F2634" s="56" t="s">
        <v>900</v>
      </c>
      <c r="G2634" s="56">
        <v>23</v>
      </c>
      <c r="H2634" s="56">
        <v>0</v>
      </c>
      <c r="I2634" s="56" t="s">
        <v>6476</v>
      </c>
      <c r="J2634" s="56" t="s">
        <v>38</v>
      </c>
    </row>
    <row r="2635" spans="1:10" ht="12.75" customHeight="1" x14ac:dyDescent="0.3">
      <c r="A2635" s="397" t="s">
        <v>654</v>
      </c>
      <c r="B2635" s="423">
        <v>80</v>
      </c>
      <c r="C2635" s="397" t="s">
        <v>655</v>
      </c>
      <c r="D2635" s="397" t="s">
        <v>4785</v>
      </c>
      <c r="E2635" s="56" t="s">
        <v>1547</v>
      </c>
      <c r="F2635" s="56" t="s">
        <v>900</v>
      </c>
      <c r="G2635" s="56">
        <v>28</v>
      </c>
      <c r="H2635" s="56">
        <v>0</v>
      </c>
      <c r="I2635" s="56" t="s">
        <v>6476</v>
      </c>
      <c r="J2635" s="56" t="s">
        <v>38</v>
      </c>
    </row>
    <row r="2636" spans="1:10" ht="12.75" customHeight="1" x14ac:dyDescent="0.3">
      <c r="A2636" s="397" t="s">
        <v>654</v>
      </c>
      <c r="B2636" s="423">
        <v>81</v>
      </c>
      <c r="C2636" s="397" t="s">
        <v>655</v>
      </c>
      <c r="D2636" s="397" t="s">
        <v>4786</v>
      </c>
      <c r="E2636" s="56" t="s">
        <v>1546</v>
      </c>
      <c r="F2636" s="56" t="s">
        <v>900</v>
      </c>
      <c r="G2636" s="56">
        <v>23</v>
      </c>
      <c r="H2636" s="56">
        <v>0</v>
      </c>
      <c r="I2636" s="56" t="s">
        <v>6476</v>
      </c>
      <c r="J2636" s="56" t="s">
        <v>38</v>
      </c>
    </row>
    <row r="2637" spans="1:10" ht="12.75" customHeight="1" x14ac:dyDescent="0.3">
      <c r="A2637" s="397" t="s">
        <v>654</v>
      </c>
      <c r="B2637" s="423">
        <v>82</v>
      </c>
      <c r="C2637" s="397" t="s">
        <v>655</v>
      </c>
      <c r="D2637" s="397" t="s">
        <v>4787</v>
      </c>
      <c r="E2637" s="56" t="s">
        <v>1524</v>
      </c>
      <c r="F2637" s="56" t="s">
        <v>900</v>
      </c>
      <c r="G2637" s="56">
        <v>23</v>
      </c>
      <c r="H2637" s="56">
        <v>0</v>
      </c>
      <c r="I2637" s="56" t="s">
        <v>6476</v>
      </c>
      <c r="J2637" s="56" t="s">
        <v>38</v>
      </c>
    </row>
    <row r="2638" spans="1:10" ht="12.75" customHeight="1" x14ac:dyDescent="0.3">
      <c r="A2638" s="397" t="s">
        <v>654</v>
      </c>
      <c r="B2638" s="423">
        <v>83</v>
      </c>
      <c r="C2638" s="397" t="s">
        <v>655</v>
      </c>
      <c r="D2638" s="397" t="s">
        <v>4788</v>
      </c>
      <c r="E2638" s="56" t="s">
        <v>1533</v>
      </c>
      <c r="F2638" s="56" t="s">
        <v>900</v>
      </c>
      <c r="G2638" s="56">
        <v>23</v>
      </c>
      <c r="H2638" s="56">
        <v>0</v>
      </c>
      <c r="I2638" s="56" t="s">
        <v>6476</v>
      </c>
      <c r="J2638" s="56" t="s">
        <v>38</v>
      </c>
    </row>
    <row r="2639" spans="1:10" ht="12.75" customHeight="1" x14ac:dyDescent="0.3">
      <c r="A2639" s="397" t="s">
        <v>654</v>
      </c>
      <c r="B2639" s="423">
        <v>84</v>
      </c>
      <c r="C2639" s="397" t="s">
        <v>655</v>
      </c>
      <c r="D2639" s="397" t="s">
        <v>4789</v>
      </c>
      <c r="E2639" s="56" t="s">
        <v>1558</v>
      </c>
      <c r="F2639" s="56" t="s">
        <v>900</v>
      </c>
      <c r="G2639" s="56">
        <v>42</v>
      </c>
      <c r="H2639" s="56">
        <v>0</v>
      </c>
      <c r="I2639" s="56" t="s">
        <v>6476</v>
      </c>
      <c r="J2639" s="56" t="s">
        <v>38</v>
      </c>
    </row>
    <row r="2640" spans="1:10" ht="12.75" customHeight="1" x14ac:dyDescent="0.3">
      <c r="A2640" s="397" t="s">
        <v>654</v>
      </c>
      <c r="B2640" s="423">
        <v>85</v>
      </c>
      <c r="C2640" s="397" t="s">
        <v>655</v>
      </c>
      <c r="D2640" s="397" t="s">
        <v>4790</v>
      </c>
      <c r="E2640" s="56" t="s">
        <v>1532</v>
      </c>
      <c r="F2640" s="56" t="s">
        <v>900</v>
      </c>
      <c r="G2640" s="56">
        <v>23</v>
      </c>
      <c r="H2640" s="56">
        <v>0</v>
      </c>
      <c r="I2640" s="56" t="s">
        <v>6476</v>
      </c>
      <c r="J2640" s="56" t="s">
        <v>38</v>
      </c>
    </row>
    <row r="2641" spans="1:10" ht="12.75" customHeight="1" x14ac:dyDescent="0.3">
      <c r="A2641" s="397" t="s">
        <v>654</v>
      </c>
      <c r="B2641" s="423">
        <v>86</v>
      </c>
      <c r="C2641" s="397" t="s">
        <v>655</v>
      </c>
      <c r="D2641" s="397" t="s">
        <v>4791</v>
      </c>
      <c r="E2641" s="56" t="s">
        <v>1594</v>
      </c>
      <c r="F2641" s="56" t="s">
        <v>900</v>
      </c>
      <c r="G2641" s="56">
        <v>37</v>
      </c>
      <c r="H2641" s="56">
        <v>0</v>
      </c>
      <c r="I2641" s="56" t="s">
        <v>6476</v>
      </c>
      <c r="J2641" s="56" t="s">
        <v>38</v>
      </c>
    </row>
    <row r="2642" spans="1:10" ht="12.75" customHeight="1" x14ac:dyDescent="0.3">
      <c r="A2642" s="397" t="s">
        <v>654</v>
      </c>
      <c r="B2642" s="423">
        <v>87</v>
      </c>
      <c r="C2642" s="397" t="s">
        <v>655</v>
      </c>
      <c r="D2642" s="397" t="s">
        <v>4792</v>
      </c>
      <c r="E2642" s="56" t="s">
        <v>1564</v>
      </c>
      <c r="F2642" s="56" t="s">
        <v>900</v>
      </c>
      <c r="G2642" s="56">
        <v>23</v>
      </c>
      <c r="H2642" s="56">
        <v>0</v>
      </c>
      <c r="I2642" s="56" t="s">
        <v>6476</v>
      </c>
      <c r="J2642" s="56" t="s">
        <v>38</v>
      </c>
    </row>
    <row r="2643" spans="1:10" ht="12.75" customHeight="1" x14ac:dyDescent="0.3">
      <c r="A2643" s="397" t="s">
        <v>654</v>
      </c>
      <c r="B2643" s="423">
        <v>88</v>
      </c>
      <c r="C2643" s="397" t="s">
        <v>655</v>
      </c>
      <c r="D2643" s="397" t="s">
        <v>4793</v>
      </c>
      <c r="E2643" s="56" t="s">
        <v>1597</v>
      </c>
      <c r="F2643" s="56" t="s">
        <v>900</v>
      </c>
      <c r="G2643" s="56">
        <v>42</v>
      </c>
      <c r="H2643" s="56">
        <v>0</v>
      </c>
      <c r="I2643" s="56" t="s">
        <v>6476</v>
      </c>
      <c r="J2643" s="56" t="s">
        <v>38</v>
      </c>
    </row>
    <row r="2644" spans="1:10" ht="12.75" customHeight="1" x14ac:dyDescent="0.3">
      <c r="A2644" s="397" t="s">
        <v>654</v>
      </c>
      <c r="B2644" s="423">
        <v>89</v>
      </c>
      <c r="C2644" s="397" t="s">
        <v>655</v>
      </c>
      <c r="D2644" s="397" t="s">
        <v>4794</v>
      </c>
      <c r="E2644" s="56" t="s">
        <v>1566</v>
      </c>
      <c r="F2644" s="56" t="s">
        <v>900</v>
      </c>
      <c r="G2644" s="56">
        <v>23</v>
      </c>
      <c r="H2644" s="56">
        <v>0</v>
      </c>
      <c r="I2644" s="56" t="s">
        <v>6476</v>
      </c>
      <c r="J2644" s="56" t="s">
        <v>38</v>
      </c>
    </row>
    <row r="2645" spans="1:10" ht="12.75" customHeight="1" x14ac:dyDescent="0.3">
      <c r="A2645" s="397" t="s">
        <v>654</v>
      </c>
      <c r="B2645" s="423">
        <v>90</v>
      </c>
      <c r="C2645" s="397" t="s">
        <v>655</v>
      </c>
      <c r="D2645" s="397" t="s">
        <v>4795</v>
      </c>
      <c r="E2645" s="56" t="s">
        <v>1565</v>
      </c>
      <c r="F2645" s="56" t="s">
        <v>900</v>
      </c>
      <c r="G2645" s="56">
        <v>60.5</v>
      </c>
      <c r="H2645" s="56">
        <v>0</v>
      </c>
      <c r="I2645" s="56" t="s">
        <v>6476</v>
      </c>
      <c r="J2645" s="56" t="s">
        <v>38</v>
      </c>
    </row>
    <row r="2646" spans="1:10" ht="12.75" customHeight="1" x14ac:dyDescent="0.3">
      <c r="A2646" s="397" t="s">
        <v>654</v>
      </c>
      <c r="B2646" s="423">
        <v>91</v>
      </c>
      <c r="C2646" s="397" t="s">
        <v>655</v>
      </c>
      <c r="D2646" s="397" t="s">
        <v>4796</v>
      </c>
      <c r="E2646" s="56" t="s">
        <v>1541</v>
      </c>
      <c r="F2646" s="56" t="s">
        <v>900</v>
      </c>
      <c r="G2646" s="56">
        <v>15</v>
      </c>
      <c r="H2646" s="56">
        <v>0</v>
      </c>
      <c r="I2646" s="56" t="s">
        <v>6476</v>
      </c>
      <c r="J2646" s="56" t="s">
        <v>38</v>
      </c>
    </row>
    <row r="2647" spans="1:10" ht="12.75" customHeight="1" x14ac:dyDescent="0.3">
      <c r="A2647" s="397" t="s">
        <v>654</v>
      </c>
      <c r="B2647" s="423">
        <v>92</v>
      </c>
      <c r="C2647" s="397" t="s">
        <v>655</v>
      </c>
      <c r="D2647" s="397" t="s">
        <v>4797</v>
      </c>
      <c r="E2647" s="56" t="s">
        <v>1577</v>
      </c>
      <c r="F2647" s="56" t="s">
        <v>900</v>
      </c>
      <c r="G2647" s="56">
        <v>23</v>
      </c>
      <c r="H2647" s="56">
        <v>0</v>
      </c>
      <c r="I2647" s="56" t="s">
        <v>6476</v>
      </c>
      <c r="J2647" s="56" t="s">
        <v>38</v>
      </c>
    </row>
    <row r="2648" spans="1:10" ht="12.75" customHeight="1" x14ac:dyDescent="0.3">
      <c r="A2648" s="397" t="s">
        <v>654</v>
      </c>
      <c r="B2648" s="423">
        <v>93</v>
      </c>
      <c r="C2648" s="397" t="s">
        <v>655</v>
      </c>
      <c r="D2648" s="397" t="s">
        <v>4798</v>
      </c>
      <c r="E2648" s="56" t="s">
        <v>1561</v>
      </c>
      <c r="F2648" s="56" t="s">
        <v>900</v>
      </c>
      <c r="G2648" s="56">
        <v>23</v>
      </c>
      <c r="H2648" s="56">
        <v>0</v>
      </c>
      <c r="I2648" s="56" t="s">
        <v>6476</v>
      </c>
      <c r="J2648" s="56" t="s">
        <v>38</v>
      </c>
    </row>
    <row r="2649" spans="1:10" ht="12.75" customHeight="1" x14ac:dyDescent="0.3">
      <c r="A2649" s="397" t="s">
        <v>654</v>
      </c>
      <c r="B2649" s="423">
        <v>94</v>
      </c>
      <c r="C2649" s="397" t="s">
        <v>655</v>
      </c>
      <c r="D2649" s="397" t="s">
        <v>4799</v>
      </c>
      <c r="E2649" s="56" t="s">
        <v>1580</v>
      </c>
      <c r="F2649" s="56" t="s">
        <v>900</v>
      </c>
      <c r="G2649" s="56">
        <v>28</v>
      </c>
      <c r="H2649" s="56">
        <v>0</v>
      </c>
      <c r="I2649" s="56" t="s">
        <v>6476</v>
      </c>
      <c r="J2649" s="56" t="s">
        <v>38</v>
      </c>
    </row>
    <row r="2650" spans="1:10" ht="12.75" customHeight="1" x14ac:dyDescent="0.3">
      <c r="A2650" s="397" t="s">
        <v>654</v>
      </c>
      <c r="B2650" s="423">
        <v>95</v>
      </c>
      <c r="C2650" s="397" t="s">
        <v>655</v>
      </c>
      <c r="D2650" s="397" t="s">
        <v>4800</v>
      </c>
      <c r="E2650" s="56" t="s">
        <v>1527</v>
      </c>
      <c r="F2650" s="56" t="s">
        <v>900</v>
      </c>
      <c r="G2650" s="56">
        <v>28</v>
      </c>
      <c r="H2650" s="56">
        <v>0</v>
      </c>
      <c r="I2650" s="56" t="s">
        <v>6476</v>
      </c>
      <c r="J2650" s="56" t="s">
        <v>38</v>
      </c>
    </row>
    <row r="2651" spans="1:10" ht="12.75" customHeight="1" x14ac:dyDescent="0.3">
      <c r="A2651" s="397" t="s">
        <v>654</v>
      </c>
      <c r="B2651" s="423">
        <v>96</v>
      </c>
      <c r="C2651" s="397" t="s">
        <v>655</v>
      </c>
      <c r="D2651" s="397" t="s">
        <v>4801</v>
      </c>
      <c r="E2651" s="56" t="s">
        <v>1523</v>
      </c>
      <c r="F2651" s="56" t="s">
        <v>900</v>
      </c>
      <c r="G2651" s="56">
        <v>43</v>
      </c>
      <c r="H2651" s="56">
        <v>0</v>
      </c>
      <c r="I2651" s="56" t="s">
        <v>6476</v>
      </c>
      <c r="J2651" s="56" t="s">
        <v>38</v>
      </c>
    </row>
    <row r="2652" spans="1:10" ht="12.75" customHeight="1" x14ac:dyDescent="0.3">
      <c r="A2652" s="397" t="s">
        <v>654</v>
      </c>
      <c r="B2652" s="423">
        <v>97</v>
      </c>
      <c r="C2652" s="397" t="s">
        <v>655</v>
      </c>
      <c r="D2652" s="397" t="s">
        <v>4802</v>
      </c>
      <c r="E2652" s="56" t="s">
        <v>1516</v>
      </c>
      <c r="F2652" s="56" t="s">
        <v>900</v>
      </c>
      <c r="G2652" s="56">
        <v>23</v>
      </c>
      <c r="H2652" s="56">
        <v>0</v>
      </c>
      <c r="I2652" s="56" t="s">
        <v>6476</v>
      </c>
      <c r="J2652" s="56" t="s">
        <v>38</v>
      </c>
    </row>
    <row r="2653" spans="1:10" ht="12.75" customHeight="1" x14ac:dyDescent="0.3">
      <c r="A2653" s="397" t="s">
        <v>654</v>
      </c>
      <c r="B2653" s="423">
        <v>98</v>
      </c>
      <c r="C2653" s="397" t="s">
        <v>655</v>
      </c>
      <c r="D2653" s="397" t="s">
        <v>4803</v>
      </c>
      <c r="E2653" s="56" t="s">
        <v>1589</v>
      </c>
      <c r="F2653" s="56" t="s">
        <v>900</v>
      </c>
      <c r="G2653" s="56">
        <v>28</v>
      </c>
      <c r="H2653" s="56">
        <v>0</v>
      </c>
      <c r="I2653" s="56" t="s">
        <v>6476</v>
      </c>
      <c r="J2653" s="56" t="s">
        <v>38</v>
      </c>
    </row>
    <row r="2654" spans="1:10" ht="12.75" customHeight="1" x14ac:dyDescent="0.3">
      <c r="A2654" s="397" t="s">
        <v>654</v>
      </c>
      <c r="B2654" s="423">
        <v>99</v>
      </c>
      <c r="C2654" s="397" t="s">
        <v>655</v>
      </c>
      <c r="D2654" s="397" t="s">
        <v>4804</v>
      </c>
      <c r="E2654" s="56" t="s">
        <v>1603</v>
      </c>
      <c r="F2654" s="56" t="s">
        <v>900</v>
      </c>
      <c r="G2654" s="56">
        <v>23</v>
      </c>
      <c r="H2654" s="56">
        <v>0</v>
      </c>
      <c r="I2654" s="56" t="s">
        <v>6476</v>
      </c>
      <c r="J2654" s="56" t="s">
        <v>38</v>
      </c>
    </row>
    <row r="2655" spans="1:10" ht="12.75" customHeight="1" x14ac:dyDescent="0.3">
      <c r="A2655" s="397" t="s">
        <v>654</v>
      </c>
      <c r="B2655" s="423">
        <v>100</v>
      </c>
      <c r="C2655" s="397" t="s">
        <v>655</v>
      </c>
      <c r="D2655" s="397" t="s">
        <v>4805</v>
      </c>
      <c r="E2655" s="56" t="s">
        <v>4806</v>
      </c>
      <c r="F2655" s="56" t="s">
        <v>901</v>
      </c>
      <c r="G2655" s="56">
        <v>14</v>
      </c>
      <c r="H2655" s="56">
        <v>0</v>
      </c>
      <c r="I2655" s="56" t="s">
        <v>6476</v>
      </c>
      <c r="J2655" s="56" t="s">
        <v>38</v>
      </c>
    </row>
    <row r="2656" spans="1:10" ht="12.75" customHeight="1" x14ac:dyDescent="0.3">
      <c r="A2656" s="397" t="s">
        <v>654</v>
      </c>
      <c r="B2656" s="423">
        <v>101</v>
      </c>
      <c r="C2656" s="397" t="s">
        <v>655</v>
      </c>
      <c r="D2656" s="397" t="s">
        <v>4807</v>
      </c>
      <c r="E2656" s="56" t="s">
        <v>4808</v>
      </c>
      <c r="F2656" s="56" t="s">
        <v>901</v>
      </c>
      <c r="G2656" s="56">
        <v>15</v>
      </c>
      <c r="H2656" s="56">
        <v>0</v>
      </c>
      <c r="I2656" s="56" t="s">
        <v>6476</v>
      </c>
      <c r="J2656" s="56" t="s">
        <v>38</v>
      </c>
    </row>
    <row r="2657" spans="1:10" ht="12.75" customHeight="1" x14ac:dyDescent="0.3">
      <c r="A2657" s="397" t="s">
        <v>654</v>
      </c>
      <c r="B2657" s="423">
        <v>102</v>
      </c>
      <c r="C2657" s="397" t="s">
        <v>655</v>
      </c>
      <c r="D2657" s="397" t="s">
        <v>4809</v>
      </c>
      <c r="E2657" s="56" t="s">
        <v>4810</v>
      </c>
      <c r="F2657" s="56" t="s">
        <v>901</v>
      </c>
      <c r="G2657" s="56">
        <v>20.149999999999999</v>
      </c>
      <c r="H2657" s="56">
        <v>0</v>
      </c>
      <c r="I2657" s="56" t="s">
        <v>6476</v>
      </c>
      <c r="J2657" s="56" t="s">
        <v>38</v>
      </c>
    </row>
    <row r="2658" spans="1:10" ht="12.75" customHeight="1" x14ac:dyDescent="0.3">
      <c r="A2658" s="397" t="s">
        <v>654</v>
      </c>
      <c r="B2658" s="423">
        <v>103</v>
      </c>
      <c r="C2658" s="397" t="s">
        <v>655</v>
      </c>
      <c r="D2658" s="397" t="s">
        <v>4811</v>
      </c>
      <c r="E2658" s="56" t="s">
        <v>4812</v>
      </c>
      <c r="F2658" s="56" t="s">
        <v>901</v>
      </c>
      <c r="G2658" s="56">
        <v>14.1</v>
      </c>
      <c r="H2658" s="56">
        <v>0</v>
      </c>
      <c r="I2658" s="56" t="s">
        <v>6476</v>
      </c>
      <c r="J2658" s="56" t="s">
        <v>38</v>
      </c>
    </row>
    <row r="2659" spans="1:10" ht="12.75" customHeight="1" x14ac:dyDescent="0.3">
      <c r="A2659" s="397" t="s">
        <v>654</v>
      </c>
      <c r="B2659" s="423">
        <v>104</v>
      </c>
      <c r="C2659" s="397" t="s">
        <v>655</v>
      </c>
      <c r="D2659" s="397" t="s">
        <v>4813</v>
      </c>
      <c r="E2659" s="56" t="s">
        <v>4814</v>
      </c>
      <c r="F2659" s="56" t="s">
        <v>901</v>
      </c>
      <c r="G2659" s="56">
        <v>16</v>
      </c>
      <c r="H2659" s="56">
        <v>0</v>
      </c>
      <c r="I2659" s="56" t="s">
        <v>6476</v>
      </c>
      <c r="J2659" s="56" t="s">
        <v>38</v>
      </c>
    </row>
    <row r="2660" spans="1:10" ht="12.75" customHeight="1" x14ac:dyDescent="0.3">
      <c r="A2660" s="397" t="s">
        <v>126</v>
      </c>
      <c r="B2660" s="423">
        <v>1</v>
      </c>
      <c r="C2660" s="397" t="s">
        <v>127</v>
      </c>
      <c r="D2660" s="397" t="s">
        <v>6024</v>
      </c>
      <c r="E2660" s="56" t="s">
        <v>3069</v>
      </c>
      <c r="F2660" s="56" t="s">
        <v>900</v>
      </c>
      <c r="G2660" s="56">
        <v>37.5</v>
      </c>
      <c r="H2660" s="56">
        <v>0</v>
      </c>
      <c r="I2660" s="56" t="s">
        <v>6476</v>
      </c>
      <c r="J2660" s="56" t="s">
        <v>38</v>
      </c>
    </row>
    <row r="2661" spans="1:10" ht="12.75" customHeight="1" x14ac:dyDescent="0.3">
      <c r="A2661" s="397" t="s">
        <v>126</v>
      </c>
      <c r="B2661" s="423">
        <v>2</v>
      </c>
      <c r="C2661" s="397" t="s">
        <v>127</v>
      </c>
      <c r="D2661" s="397" t="s">
        <v>6025</v>
      </c>
      <c r="E2661" s="56" t="s">
        <v>1521</v>
      </c>
      <c r="F2661" s="56" t="s">
        <v>900</v>
      </c>
      <c r="G2661" s="56">
        <v>27</v>
      </c>
      <c r="H2661" s="56">
        <v>0</v>
      </c>
      <c r="I2661" s="56" t="s">
        <v>6476</v>
      </c>
      <c r="J2661" s="56" t="s">
        <v>38</v>
      </c>
    </row>
    <row r="2662" spans="1:10" ht="12.75" customHeight="1" x14ac:dyDescent="0.3">
      <c r="A2662" s="397" t="s">
        <v>126</v>
      </c>
      <c r="B2662" s="423">
        <v>3</v>
      </c>
      <c r="C2662" s="397" t="s">
        <v>127</v>
      </c>
      <c r="D2662" s="397" t="s">
        <v>6026</v>
      </c>
      <c r="E2662" s="56" t="s">
        <v>1586</v>
      </c>
      <c r="F2662" s="56" t="s">
        <v>900</v>
      </c>
      <c r="G2662" s="56">
        <v>37.5</v>
      </c>
      <c r="H2662" s="56">
        <v>0</v>
      </c>
      <c r="I2662" s="56" t="s">
        <v>6476</v>
      </c>
      <c r="J2662" s="56" t="s">
        <v>38</v>
      </c>
    </row>
    <row r="2663" spans="1:10" ht="12.75" customHeight="1" x14ac:dyDescent="0.3">
      <c r="A2663" s="397" t="s">
        <v>126</v>
      </c>
      <c r="B2663" s="423">
        <v>4</v>
      </c>
      <c r="C2663" s="397" t="s">
        <v>127</v>
      </c>
      <c r="D2663" s="397" t="s">
        <v>6027</v>
      </c>
      <c r="E2663" s="56" t="s">
        <v>3070</v>
      </c>
      <c r="F2663" s="56" t="s">
        <v>900</v>
      </c>
      <c r="G2663" s="56">
        <v>31.5</v>
      </c>
      <c r="H2663" s="56">
        <v>0</v>
      </c>
      <c r="I2663" s="56" t="s">
        <v>6476</v>
      </c>
      <c r="J2663" s="56" t="s">
        <v>38</v>
      </c>
    </row>
    <row r="2664" spans="1:10" ht="12.75" customHeight="1" x14ac:dyDescent="0.3">
      <c r="A2664" s="397" t="s">
        <v>126</v>
      </c>
      <c r="B2664" s="423">
        <v>5</v>
      </c>
      <c r="C2664" s="397" t="s">
        <v>127</v>
      </c>
      <c r="D2664" s="397" t="s">
        <v>6028</v>
      </c>
      <c r="E2664" s="56" t="s">
        <v>3071</v>
      </c>
      <c r="F2664" s="56" t="s">
        <v>900</v>
      </c>
      <c r="G2664" s="56">
        <v>18</v>
      </c>
      <c r="H2664" s="56">
        <v>0</v>
      </c>
      <c r="I2664" s="56" t="s">
        <v>810</v>
      </c>
      <c r="J2664" s="56" t="s">
        <v>38</v>
      </c>
    </row>
    <row r="2665" spans="1:10" ht="12.75" customHeight="1" x14ac:dyDescent="0.3">
      <c r="A2665" s="397" t="s">
        <v>126</v>
      </c>
      <c r="B2665" s="423">
        <v>6</v>
      </c>
      <c r="C2665" s="397" t="s">
        <v>127</v>
      </c>
      <c r="D2665" s="397" t="s">
        <v>6029</v>
      </c>
      <c r="E2665" s="56" t="s">
        <v>3072</v>
      </c>
      <c r="F2665" s="56" t="s">
        <v>900</v>
      </c>
      <c r="G2665" s="56">
        <v>37.5</v>
      </c>
      <c r="H2665" s="56">
        <v>0</v>
      </c>
      <c r="I2665" s="56" t="s">
        <v>6476</v>
      </c>
      <c r="J2665" s="56" t="s">
        <v>38</v>
      </c>
    </row>
    <row r="2666" spans="1:10" ht="12.75" customHeight="1" x14ac:dyDescent="0.3">
      <c r="A2666" s="397" t="s">
        <v>126</v>
      </c>
      <c r="B2666" s="423">
        <v>7</v>
      </c>
      <c r="C2666" s="397" t="s">
        <v>127</v>
      </c>
      <c r="D2666" s="397" t="s">
        <v>6030</v>
      </c>
      <c r="E2666" s="56" t="s">
        <v>3073</v>
      </c>
      <c r="F2666" s="56" t="s">
        <v>900</v>
      </c>
      <c r="G2666" s="56">
        <v>31.5</v>
      </c>
      <c r="H2666" s="56">
        <v>0</v>
      </c>
      <c r="I2666" s="56" t="s">
        <v>6476</v>
      </c>
      <c r="J2666" s="56" t="s">
        <v>38</v>
      </c>
    </row>
    <row r="2667" spans="1:10" ht="12.75" customHeight="1" x14ac:dyDescent="0.3">
      <c r="A2667" s="397" t="s">
        <v>126</v>
      </c>
      <c r="B2667" s="423">
        <v>8</v>
      </c>
      <c r="C2667" s="397" t="s">
        <v>127</v>
      </c>
      <c r="D2667" s="397" t="s">
        <v>6031</v>
      </c>
      <c r="E2667" s="56" t="s">
        <v>3074</v>
      </c>
      <c r="F2667" s="56" t="s">
        <v>900</v>
      </c>
      <c r="G2667" s="56">
        <v>23</v>
      </c>
      <c r="H2667" s="56">
        <v>0</v>
      </c>
      <c r="I2667" s="56" t="s">
        <v>810</v>
      </c>
      <c r="J2667" s="56" t="s">
        <v>38</v>
      </c>
    </row>
    <row r="2668" spans="1:10" ht="12.75" customHeight="1" x14ac:dyDescent="0.3">
      <c r="A2668" s="397" t="s">
        <v>126</v>
      </c>
      <c r="B2668" s="423">
        <v>9</v>
      </c>
      <c r="C2668" s="397" t="s">
        <v>127</v>
      </c>
      <c r="D2668" s="397" t="s">
        <v>6032</v>
      </c>
      <c r="E2668" s="56" t="s">
        <v>3075</v>
      </c>
      <c r="F2668" s="56" t="s">
        <v>900</v>
      </c>
      <c r="G2668" s="56">
        <v>24</v>
      </c>
      <c r="H2668" s="56">
        <v>0</v>
      </c>
      <c r="I2668" s="56" t="s">
        <v>810</v>
      </c>
      <c r="J2668" s="56" t="s">
        <v>38</v>
      </c>
    </row>
    <row r="2669" spans="1:10" ht="12.75" customHeight="1" x14ac:dyDescent="0.3">
      <c r="A2669" s="397" t="s">
        <v>126</v>
      </c>
      <c r="B2669" s="423">
        <v>10</v>
      </c>
      <c r="C2669" s="397" t="s">
        <v>127</v>
      </c>
      <c r="D2669" s="397" t="s">
        <v>6033</v>
      </c>
      <c r="E2669" s="56" t="s">
        <v>3076</v>
      </c>
      <c r="F2669" s="56" t="s">
        <v>900</v>
      </c>
      <c r="G2669" s="56">
        <v>49</v>
      </c>
      <c r="H2669" s="56">
        <v>0</v>
      </c>
      <c r="I2669" s="56" t="s">
        <v>6476</v>
      </c>
      <c r="J2669" s="56" t="s">
        <v>38</v>
      </c>
    </row>
    <row r="2670" spans="1:10" ht="12.75" customHeight="1" x14ac:dyDescent="0.3">
      <c r="A2670" s="397" t="s">
        <v>126</v>
      </c>
      <c r="B2670" s="423">
        <v>11</v>
      </c>
      <c r="C2670" s="397" t="s">
        <v>127</v>
      </c>
      <c r="D2670" s="397" t="s">
        <v>6034</v>
      </c>
      <c r="E2670" s="56" t="s">
        <v>3077</v>
      </c>
      <c r="F2670" s="56" t="s">
        <v>900</v>
      </c>
      <c r="G2670" s="56">
        <v>27</v>
      </c>
      <c r="H2670" s="56">
        <v>0</v>
      </c>
      <c r="I2670" s="56" t="s">
        <v>6476</v>
      </c>
      <c r="J2670" s="56" t="s">
        <v>38</v>
      </c>
    </row>
    <row r="2671" spans="1:10" ht="12.75" customHeight="1" x14ac:dyDescent="0.3">
      <c r="A2671" s="397" t="s">
        <v>126</v>
      </c>
      <c r="B2671" s="423">
        <v>12</v>
      </c>
      <c r="C2671" s="397" t="s">
        <v>127</v>
      </c>
      <c r="D2671" s="397" t="s">
        <v>6035</v>
      </c>
      <c r="E2671" s="56" t="s">
        <v>3078</v>
      </c>
      <c r="F2671" s="56" t="s">
        <v>900</v>
      </c>
      <c r="G2671" s="56">
        <v>37.5</v>
      </c>
      <c r="H2671" s="56">
        <v>0</v>
      </c>
      <c r="I2671" s="56" t="s">
        <v>6476</v>
      </c>
      <c r="J2671" s="56" t="s">
        <v>38</v>
      </c>
    </row>
    <row r="2672" spans="1:10" ht="12.75" customHeight="1" x14ac:dyDescent="0.3">
      <c r="A2672" s="397" t="s">
        <v>126</v>
      </c>
      <c r="B2672" s="423">
        <v>13</v>
      </c>
      <c r="C2672" s="397" t="s">
        <v>127</v>
      </c>
      <c r="D2672" s="397" t="s">
        <v>6036</v>
      </c>
      <c r="E2672" s="56" t="s">
        <v>3079</v>
      </c>
      <c r="F2672" s="56" t="s">
        <v>900</v>
      </c>
      <c r="G2672" s="56">
        <v>27</v>
      </c>
      <c r="H2672" s="56">
        <v>0</v>
      </c>
      <c r="I2672" s="56" t="s">
        <v>6476</v>
      </c>
      <c r="J2672" s="56" t="s">
        <v>38</v>
      </c>
    </row>
    <row r="2673" spans="1:10" ht="12.75" customHeight="1" x14ac:dyDescent="0.3">
      <c r="A2673" s="397" t="s">
        <v>126</v>
      </c>
      <c r="B2673" s="423">
        <v>14</v>
      </c>
      <c r="C2673" s="397" t="s">
        <v>127</v>
      </c>
      <c r="D2673" s="397" t="s">
        <v>6037</v>
      </c>
      <c r="E2673" s="56" t="s">
        <v>3080</v>
      </c>
      <c r="F2673" s="56" t="s">
        <v>900</v>
      </c>
      <c r="G2673" s="56">
        <v>37.5</v>
      </c>
      <c r="H2673" s="56">
        <v>0</v>
      </c>
      <c r="I2673" s="56" t="s">
        <v>6476</v>
      </c>
      <c r="J2673" s="56" t="s">
        <v>38</v>
      </c>
    </row>
    <row r="2674" spans="1:10" ht="12.75" customHeight="1" x14ac:dyDescent="0.3">
      <c r="A2674" s="397" t="s">
        <v>126</v>
      </c>
      <c r="B2674" s="423">
        <v>15</v>
      </c>
      <c r="C2674" s="397" t="s">
        <v>127</v>
      </c>
      <c r="D2674" s="397" t="s">
        <v>6038</v>
      </c>
      <c r="E2674" s="56" t="s">
        <v>3081</v>
      </c>
      <c r="F2674" s="56" t="s">
        <v>900</v>
      </c>
      <c r="G2674" s="56">
        <v>37.5</v>
      </c>
      <c r="H2674" s="56">
        <v>0</v>
      </c>
      <c r="I2674" s="56" t="s">
        <v>6476</v>
      </c>
      <c r="J2674" s="56" t="s">
        <v>38</v>
      </c>
    </row>
    <row r="2675" spans="1:10" ht="12.75" customHeight="1" x14ac:dyDescent="0.3">
      <c r="A2675" s="397" t="s">
        <v>126</v>
      </c>
      <c r="B2675" s="423">
        <v>16</v>
      </c>
      <c r="C2675" s="397" t="s">
        <v>127</v>
      </c>
      <c r="D2675" s="397" t="s">
        <v>6039</v>
      </c>
      <c r="E2675" s="56" t="s">
        <v>3082</v>
      </c>
      <c r="F2675" s="56" t="s">
        <v>900</v>
      </c>
      <c r="G2675" s="56">
        <v>37.5</v>
      </c>
      <c r="H2675" s="56">
        <v>0</v>
      </c>
      <c r="I2675" s="56" t="s">
        <v>6476</v>
      </c>
      <c r="J2675" s="56" t="s">
        <v>38</v>
      </c>
    </row>
    <row r="2676" spans="1:10" ht="12.75" customHeight="1" x14ac:dyDescent="0.3">
      <c r="A2676" s="397" t="s">
        <v>126</v>
      </c>
      <c r="B2676" s="423">
        <v>17</v>
      </c>
      <c r="C2676" s="397" t="s">
        <v>127</v>
      </c>
      <c r="D2676" s="397" t="s">
        <v>6040</v>
      </c>
      <c r="E2676" s="56" t="s">
        <v>3083</v>
      </c>
      <c r="F2676" s="56" t="s">
        <v>900</v>
      </c>
      <c r="G2676" s="56">
        <v>50.5</v>
      </c>
      <c r="H2676" s="56">
        <v>0</v>
      </c>
      <c r="I2676" s="56" t="s">
        <v>6476</v>
      </c>
      <c r="J2676" s="56" t="s">
        <v>38</v>
      </c>
    </row>
    <row r="2677" spans="1:10" ht="12.75" customHeight="1" x14ac:dyDescent="0.3">
      <c r="A2677" s="397" t="s">
        <v>126</v>
      </c>
      <c r="B2677" s="423">
        <v>18</v>
      </c>
      <c r="C2677" s="397" t="s">
        <v>127</v>
      </c>
      <c r="D2677" s="397" t="s">
        <v>6041</v>
      </c>
      <c r="E2677" s="56" t="s">
        <v>3084</v>
      </c>
      <c r="F2677" s="56" t="s">
        <v>900</v>
      </c>
      <c r="G2677" s="56">
        <v>37.5</v>
      </c>
      <c r="H2677" s="56">
        <v>0</v>
      </c>
      <c r="I2677" s="56" t="s">
        <v>6476</v>
      </c>
      <c r="J2677" s="56" t="s">
        <v>38</v>
      </c>
    </row>
    <row r="2678" spans="1:10" ht="12.75" customHeight="1" x14ac:dyDescent="0.3">
      <c r="A2678" s="397" t="s">
        <v>126</v>
      </c>
      <c r="B2678" s="423">
        <v>19</v>
      </c>
      <c r="C2678" s="397" t="s">
        <v>127</v>
      </c>
      <c r="D2678" s="397" t="s">
        <v>6042</v>
      </c>
      <c r="E2678" s="56" t="s">
        <v>3085</v>
      </c>
      <c r="F2678" s="56" t="s">
        <v>900</v>
      </c>
      <c r="G2678" s="56">
        <v>50.5</v>
      </c>
      <c r="H2678" s="56">
        <v>0</v>
      </c>
      <c r="I2678" s="56" t="s">
        <v>6476</v>
      </c>
      <c r="J2678" s="56" t="s">
        <v>38</v>
      </c>
    </row>
    <row r="2679" spans="1:10" ht="12.75" customHeight="1" x14ac:dyDescent="0.3">
      <c r="A2679" s="397" t="s">
        <v>126</v>
      </c>
      <c r="B2679" s="423">
        <v>20</v>
      </c>
      <c r="C2679" s="397" t="s">
        <v>127</v>
      </c>
      <c r="D2679" s="397" t="s">
        <v>6043</v>
      </c>
      <c r="E2679" s="56" t="s">
        <v>3086</v>
      </c>
      <c r="F2679" s="56" t="s">
        <v>900</v>
      </c>
      <c r="G2679" s="56">
        <v>37.5</v>
      </c>
      <c r="H2679" s="56">
        <v>0</v>
      </c>
      <c r="I2679" s="56" t="s">
        <v>6476</v>
      </c>
      <c r="J2679" s="56" t="s">
        <v>38</v>
      </c>
    </row>
    <row r="2680" spans="1:10" ht="12.75" customHeight="1" x14ac:dyDescent="0.3">
      <c r="A2680" s="397" t="s">
        <v>126</v>
      </c>
      <c r="B2680" s="423">
        <v>21</v>
      </c>
      <c r="C2680" s="397" t="s">
        <v>127</v>
      </c>
      <c r="D2680" s="397" t="s">
        <v>6044</v>
      </c>
      <c r="E2680" s="56" t="s">
        <v>3087</v>
      </c>
      <c r="F2680" s="56" t="s">
        <v>900</v>
      </c>
      <c r="G2680" s="56">
        <v>37.5</v>
      </c>
      <c r="H2680" s="56">
        <v>0</v>
      </c>
      <c r="I2680" s="56" t="s">
        <v>6476</v>
      </c>
      <c r="J2680" s="56" t="s">
        <v>38</v>
      </c>
    </row>
    <row r="2681" spans="1:10" ht="12.75" customHeight="1" x14ac:dyDescent="0.3">
      <c r="A2681" s="397" t="s">
        <v>126</v>
      </c>
      <c r="B2681" s="423">
        <v>22</v>
      </c>
      <c r="C2681" s="397" t="s">
        <v>127</v>
      </c>
      <c r="D2681" s="397" t="s">
        <v>6045</v>
      </c>
      <c r="E2681" s="56" t="s">
        <v>3088</v>
      </c>
      <c r="F2681" s="56" t="s">
        <v>900</v>
      </c>
      <c r="G2681" s="56">
        <v>27</v>
      </c>
      <c r="H2681" s="56">
        <v>0</v>
      </c>
      <c r="I2681" s="56" t="s">
        <v>810</v>
      </c>
      <c r="J2681" s="56" t="s">
        <v>38</v>
      </c>
    </row>
    <row r="2682" spans="1:10" ht="12.75" customHeight="1" x14ac:dyDescent="0.3">
      <c r="A2682" s="397" t="s">
        <v>126</v>
      </c>
      <c r="B2682" s="423">
        <v>23</v>
      </c>
      <c r="C2682" s="397" t="s">
        <v>127</v>
      </c>
      <c r="D2682" s="397" t="s">
        <v>6046</v>
      </c>
      <c r="E2682" s="56" t="s">
        <v>3089</v>
      </c>
      <c r="F2682" s="56" t="s">
        <v>900</v>
      </c>
      <c r="G2682" s="56">
        <v>49</v>
      </c>
      <c r="H2682" s="56">
        <v>0</v>
      </c>
      <c r="I2682" s="56" t="s">
        <v>6476</v>
      </c>
      <c r="J2682" s="56" t="s">
        <v>38</v>
      </c>
    </row>
    <row r="2683" spans="1:10" ht="12.75" customHeight="1" x14ac:dyDescent="0.3">
      <c r="A2683" s="397" t="s">
        <v>126</v>
      </c>
      <c r="B2683" s="423">
        <v>24</v>
      </c>
      <c r="C2683" s="397" t="s">
        <v>127</v>
      </c>
      <c r="D2683" s="397" t="s">
        <v>6047</v>
      </c>
      <c r="E2683" s="56" t="s">
        <v>3090</v>
      </c>
      <c r="F2683" s="56" t="s">
        <v>900</v>
      </c>
      <c r="G2683" s="56">
        <v>28.5</v>
      </c>
      <c r="H2683" s="56">
        <v>0</v>
      </c>
      <c r="I2683" s="56" t="s">
        <v>6476</v>
      </c>
      <c r="J2683" s="56" t="s">
        <v>38</v>
      </c>
    </row>
    <row r="2684" spans="1:10" ht="12.75" customHeight="1" x14ac:dyDescent="0.3">
      <c r="A2684" s="397" t="s">
        <v>126</v>
      </c>
      <c r="B2684" s="423">
        <v>25</v>
      </c>
      <c r="C2684" s="397" t="s">
        <v>127</v>
      </c>
      <c r="D2684" s="397" t="s">
        <v>6048</v>
      </c>
      <c r="E2684" s="56" t="s">
        <v>3091</v>
      </c>
      <c r="F2684" s="56" t="s">
        <v>900</v>
      </c>
      <c r="G2684" s="56">
        <v>49</v>
      </c>
      <c r="H2684" s="56">
        <v>0</v>
      </c>
      <c r="I2684" s="56" t="s">
        <v>6476</v>
      </c>
      <c r="J2684" s="56" t="s">
        <v>38</v>
      </c>
    </row>
    <row r="2685" spans="1:10" ht="12.75" customHeight="1" x14ac:dyDescent="0.3">
      <c r="A2685" s="397" t="s">
        <v>126</v>
      </c>
      <c r="B2685" s="423">
        <v>26</v>
      </c>
      <c r="C2685" s="397" t="s">
        <v>127</v>
      </c>
      <c r="D2685" s="397" t="s">
        <v>6049</v>
      </c>
      <c r="E2685" s="56" t="s">
        <v>3092</v>
      </c>
      <c r="F2685" s="56" t="s">
        <v>900</v>
      </c>
      <c r="G2685" s="56">
        <v>50.5</v>
      </c>
      <c r="H2685" s="56">
        <v>0</v>
      </c>
      <c r="I2685" s="56" t="s">
        <v>6476</v>
      </c>
      <c r="J2685" s="56" t="s">
        <v>38</v>
      </c>
    </row>
    <row r="2686" spans="1:10" ht="12.75" customHeight="1" x14ac:dyDescent="0.3">
      <c r="A2686" s="397" t="s">
        <v>126</v>
      </c>
      <c r="B2686" s="423">
        <v>27</v>
      </c>
      <c r="C2686" s="397" t="s">
        <v>127</v>
      </c>
      <c r="D2686" s="397" t="s">
        <v>6050</v>
      </c>
      <c r="E2686" s="56" t="s">
        <v>3093</v>
      </c>
      <c r="F2686" s="56" t="s">
        <v>900</v>
      </c>
      <c r="G2686" s="56">
        <v>37.5</v>
      </c>
      <c r="H2686" s="56">
        <v>0</v>
      </c>
      <c r="I2686" s="56" t="s">
        <v>6476</v>
      </c>
      <c r="J2686" s="56" t="s">
        <v>38</v>
      </c>
    </row>
    <row r="2687" spans="1:10" ht="12.75" customHeight="1" x14ac:dyDescent="0.3">
      <c r="A2687" s="397" t="s">
        <v>126</v>
      </c>
      <c r="B2687" s="423">
        <v>28</v>
      </c>
      <c r="C2687" s="397" t="s">
        <v>127</v>
      </c>
      <c r="D2687" s="397" t="s">
        <v>6051</v>
      </c>
      <c r="E2687" s="56" t="s">
        <v>3094</v>
      </c>
      <c r="F2687" s="56" t="s">
        <v>900</v>
      </c>
      <c r="G2687" s="56">
        <v>27</v>
      </c>
      <c r="H2687" s="56">
        <v>0</v>
      </c>
      <c r="I2687" s="56" t="s">
        <v>6476</v>
      </c>
      <c r="J2687" s="56" t="s">
        <v>38</v>
      </c>
    </row>
    <row r="2688" spans="1:10" ht="12.75" customHeight="1" x14ac:dyDescent="0.3">
      <c r="A2688" s="397" t="s">
        <v>126</v>
      </c>
      <c r="B2688" s="423">
        <v>29</v>
      </c>
      <c r="C2688" s="397" t="s">
        <v>127</v>
      </c>
      <c r="D2688" s="397" t="s">
        <v>6052</v>
      </c>
      <c r="E2688" s="56" t="s">
        <v>3095</v>
      </c>
      <c r="F2688" s="56" t="s">
        <v>900</v>
      </c>
      <c r="G2688" s="56">
        <v>37.5</v>
      </c>
      <c r="H2688" s="56">
        <v>0</v>
      </c>
      <c r="I2688" s="56" t="s">
        <v>6476</v>
      </c>
      <c r="J2688" s="56" t="s">
        <v>38</v>
      </c>
    </row>
    <row r="2689" spans="1:10" ht="12.75" customHeight="1" x14ac:dyDescent="0.3">
      <c r="A2689" s="397" t="s">
        <v>126</v>
      </c>
      <c r="B2689" s="423">
        <v>30</v>
      </c>
      <c r="C2689" s="397" t="s">
        <v>127</v>
      </c>
      <c r="D2689" s="397" t="s">
        <v>6053</v>
      </c>
      <c r="E2689" s="56" t="s">
        <v>3096</v>
      </c>
      <c r="F2689" s="56" t="s">
        <v>900</v>
      </c>
      <c r="G2689" s="56">
        <v>27</v>
      </c>
      <c r="H2689" s="56">
        <v>0</v>
      </c>
      <c r="I2689" s="56" t="s">
        <v>6476</v>
      </c>
      <c r="J2689" s="56" t="s">
        <v>38</v>
      </c>
    </row>
    <row r="2690" spans="1:10" ht="12.75" customHeight="1" x14ac:dyDescent="0.3">
      <c r="A2690" s="397" t="s">
        <v>126</v>
      </c>
      <c r="B2690" s="423">
        <v>31</v>
      </c>
      <c r="C2690" s="397" t="s">
        <v>127</v>
      </c>
      <c r="D2690" s="397" t="s">
        <v>6054</v>
      </c>
      <c r="E2690" s="56" t="s">
        <v>3097</v>
      </c>
      <c r="F2690" s="56" t="s">
        <v>900</v>
      </c>
      <c r="G2690" s="56">
        <v>28.5</v>
      </c>
      <c r="H2690" s="56">
        <v>0</v>
      </c>
      <c r="I2690" s="56" t="s">
        <v>6476</v>
      </c>
      <c r="J2690" s="56" t="s">
        <v>38</v>
      </c>
    </row>
    <row r="2691" spans="1:10" ht="12.75" customHeight="1" x14ac:dyDescent="0.3">
      <c r="A2691" s="397" t="s">
        <v>126</v>
      </c>
      <c r="B2691" s="423">
        <v>32</v>
      </c>
      <c r="C2691" s="397" t="s">
        <v>127</v>
      </c>
      <c r="D2691" s="397" t="s">
        <v>6055</v>
      </c>
      <c r="E2691" s="56" t="s">
        <v>3098</v>
      </c>
      <c r="F2691" s="56" t="s">
        <v>900</v>
      </c>
      <c r="G2691" s="56">
        <v>37.5</v>
      </c>
      <c r="H2691" s="56">
        <v>0</v>
      </c>
      <c r="I2691" s="56" t="s">
        <v>6476</v>
      </c>
      <c r="J2691" s="56" t="s">
        <v>38</v>
      </c>
    </row>
    <row r="2692" spans="1:10" ht="12.75" customHeight="1" x14ac:dyDescent="0.3">
      <c r="A2692" s="397" t="s">
        <v>126</v>
      </c>
      <c r="B2692" s="423">
        <v>33</v>
      </c>
      <c r="C2692" s="397" t="s">
        <v>127</v>
      </c>
      <c r="D2692" s="397" t="s">
        <v>6056</v>
      </c>
      <c r="E2692" s="56" t="s">
        <v>3099</v>
      </c>
      <c r="F2692" s="56" t="s">
        <v>900</v>
      </c>
      <c r="G2692" s="56">
        <v>21</v>
      </c>
      <c r="H2692" s="56">
        <v>0</v>
      </c>
      <c r="I2692" s="56" t="s">
        <v>6476</v>
      </c>
      <c r="J2692" s="56" t="s">
        <v>38</v>
      </c>
    </row>
    <row r="2693" spans="1:10" ht="12.75" customHeight="1" x14ac:dyDescent="0.3">
      <c r="A2693" s="397" t="s">
        <v>126</v>
      </c>
      <c r="B2693" s="423">
        <v>34</v>
      </c>
      <c r="C2693" s="397" t="s">
        <v>127</v>
      </c>
      <c r="D2693" s="397" t="s">
        <v>6057</v>
      </c>
      <c r="E2693" s="56" t="s">
        <v>3100</v>
      </c>
      <c r="F2693" s="56" t="s">
        <v>900</v>
      </c>
      <c r="G2693" s="56">
        <v>20</v>
      </c>
      <c r="H2693" s="56">
        <v>0</v>
      </c>
      <c r="I2693" s="56" t="s">
        <v>810</v>
      </c>
      <c r="J2693" s="56" t="s">
        <v>38</v>
      </c>
    </row>
    <row r="2694" spans="1:10" ht="12.75" customHeight="1" x14ac:dyDescent="0.3">
      <c r="A2694" s="397" t="s">
        <v>126</v>
      </c>
      <c r="B2694" s="423">
        <v>35</v>
      </c>
      <c r="C2694" s="397" t="s">
        <v>127</v>
      </c>
      <c r="D2694" s="397" t="s">
        <v>6058</v>
      </c>
      <c r="E2694" s="56" t="s">
        <v>3101</v>
      </c>
      <c r="F2694" s="56" t="s">
        <v>900</v>
      </c>
      <c r="G2694" s="56">
        <v>33</v>
      </c>
      <c r="H2694" s="56">
        <v>0</v>
      </c>
      <c r="I2694" s="56" t="s">
        <v>6476</v>
      </c>
      <c r="J2694" s="56" t="s">
        <v>38</v>
      </c>
    </row>
    <row r="2695" spans="1:10" ht="12.75" customHeight="1" x14ac:dyDescent="0.3">
      <c r="A2695" s="397" t="s">
        <v>126</v>
      </c>
      <c r="B2695" s="423">
        <v>36</v>
      </c>
      <c r="C2695" s="397" t="s">
        <v>127</v>
      </c>
      <c r="D2695" s="397" t="s">
        <v>6059</v>
      </c>
      <c r="E2695" s="56" t="s">
        <v>3102</v>
      </c>
      <c r="F2695" s="56" t="s">
        <v>900</v>
      </c>
      <c r="G2695" s="56">
        <v>37.5</v>
      </c>
      <c r="H2695" s="56">
        <v>0</v>
      </c>
      <c r="I2695" s="56" t="s">
        <v>6476</v>
      </c>
      <c r="J2695" s="56" t="s">
        <v>38</v>
      </c>
    </row>
    <row r="2696" spans="1:10" ht="12.75" customHeight="1" x14ac:dyDescent="0.3">
      <c r="A2696" s="397" t="s">
        <v>126</v>
      </c>
      <c r="B2696" s="423">
        <v>37</v>
      </c>
      <c r="C2696" s="397" t="s">
        <v>127</v>
      </c>
      <c r="D2696" s="397" t="s">
        <v>6060</v>
      </c>
      <c r="E2696" s="56" t="s">
        <v>3103</v>
      </c>
      <c r="F2696" s="56" t="s">
        <v>900</v>
      </c>
      <c r="G2696" s="56">
        <v>37.5</v>
      </c>
      <c r="H2696" s="56">
        <v>0</v>
      </c>
      <c r="I2696" s="56" t="s">
        <v>810</v>
      </c>
      <c r="J2696" s="56" t="s">
        <v>38</v>
      </c>
    </row>
    <row r="2697" spans="1:10" ht="12.75" customHeight="1" x14ac:dyDescent="0.3">
      <c r="A2697" s="397" t="s">
        <v>126</v>
      </c>
      <c r="B2697" s="423">
        <v>38</v>
      </c>
      <c r="C2697" s="397" t="s">
        <v>127</v>
      </c>
      <c r="D2697" s="397" t="s">
        <v>6061</v>
      </c>
      <c r="E2697" s="56" t="s">
        <v>3104</v>
      </c>
      <c r="F2697" s="56" t="s">
        <v>900</v>
      </c>
      <c r="G2697" s="56">
        <v>37.5</v>
      </c>
      <c r="H2697" s="56">
        <v>0</v>
      </c>
      <c r="I2697" s="56" t="s">
        <v>6476</v>
      </c>
      <c r="J2697" s="56" t="s">
        <v>38</v>
      </c>
    </row>
    <row r="2698" spans="1:10" ht="12.75" customHeight="1" x14ac:dyDescent="0.3">
      <c r="A2698" s="397" t="s">
        <v>126</v>
      </c>
      <c r="B2698" s="423">
        <v>39</v>
      </c>
      <c r="C2698" s="397" t="s">
        <v>127</v>
      </c>
      <c r="D2698" s="397" t="s">
        <v>6062</v>
      </c>
      <c r="E2698" s="56" t="s">
        <v>3105</v>
      </c>
      <c r="F2698" s="56" t="s">
        <v>900</v>
      </c>
      <c r="G2698" s="56">
        <v>50.5</v>
      </c>
      <c r="H2698" s="56">
        <v>0</v>
      </c>
      <c r="I2698" s="56" t="s">
        <v>6476</v>
      </c>
      <c r="J2698" s="56" t="s">
        <v>38</v>
      </c>
    </row>
    <row r="2699" spans="1:10" ht="12.75" customHeight="1" x14ac:dyDescent="0.3">
      <c r="A2699" s="397" t="s">
        <v>126</v>
      </c>
      <c r="B2699" s="423">
        <v>40</v>
      </c>
      <c r="C2699" s="397" t="s">
        <v>127</v>
      </c>
      <c r="D2699" s="397" t="s">
        <v>6063</v>
      </c>
      <c r="E2699" s="56" t="s">
        <v>3106</v>
      </c>
      <c r="F2699" s="56" t="s">
        <v>900</v>
      </c>
      <c r="G2699" s="56">
        <v>37.5</v>
      </c>
      <c r="H2699" s="56">
        <v>0</v>
      </c>
      <c r="I2699" s="56" t="s">
        <v>6476</v>
      </c>
      <c r="J2699" s="56" t="s">
        <v>38</v>
      </c>
    </row>
    <row r="2700" spans="1:10" ht="12.75" customHeight="1" x14ac:dyDescent="0.3">
      <c r="A2700" s="397" t="s">
        <v>126</v>
      </c>
      <c r="B2700" s="423">
        <v>41</v>
      </c>
      <c r="C2700" s="397" t="s">
        <v>127</v>
      </c>
      <c r="D2700" s="397" t="s">
        <v>6064</v>
      </c>
      <c r="E2700" s="56" t="s">
        <v>3107</v>
      </c>
      <c r="F2700" s="56" t="s">
        <v>900</v>
      </c>
      <c r="G2700" s="56">
        <v>27.5</v>
      </c>
      <c r="H2700" s="56">
        <v>0</v>
      </c>
      <c r="I2700" s="56" t="s">
        <v>6476</v>
      </c>
      <c r="J2700" s="56" t="s">
        <v>38</v>
      </c>
    </row>
    <row r="2701" spans="1:10" ht="12.75" customHeight="1" x14ac:dyDescent="0.3">
      <c r="A2701" s="397" t="s">
        <v>126</v>
      </c>
      <c r="B2701" s="423">
        <v>42</v>
      </c>
      <c r="C2701" s="397" t="s">
        <v>127</v>
      </c>
      <c r="D2701" s="397" t="s">
        <v>6065</v>
      </c>
      <c r="E2701" s="56" t="s">
        <v>3108</v>
      </c>
      <c r="F2701" s="56" t="s">
        <v>900</v>
      </c>
      <c r="G2701" s="56">
        <v>49</v>
      </c>
      <c r="H2701" s="56">
        <v>0</v>
      </c>
      <c r="I2701" s="56" t="s">
        <v>6476</v>
      </c>
      <c r="J2701" s="56" t="s">
        <v>38</v>
      </c>
    </row>
    <row r="2702" spans="1:10" ht="12.75" customHeight="1" x14ac:dyDescent="0.3">
      <c r="A2702" s="397" t="s">
        <v>126</v>
      </c>
      <c r="B2702" s="423">
        <v>43</v>
      </c>
      <c r="C2702" s="397" t="s">
        <v>127</v>
      </c>
      <c r="D2702" s="397" t="s">
        <v>6066</v>
      </c>
      <c r="E2702" s="56" t="s">
        <v>3109</v>
      </c>
      <c r="F2702" s="56" t="s">
        <v>900</v>
      </c>
      <c r="G2702" s="56">
        <v>27</v>
      </c>
      <c r="H2702" s="56">
        <v>0</v>
      </c>
      <c r="I2702" s="56" t="s">
        <v>6476</v>
      </c>
      <c r="J2702" s="56" t="s">
        <v>38</v>
      </c>
    </row>
    <row r="2703" spans="1:10" ht="12.75" customHeight="1" x14ac:dyDescent="0.3">
      <c r="A2703" s="397" t="s">
        <v>126</v>
      </c>
      <c r="B2703" s="423">
        <v>44</v>
      </c>
      <c r="C2703" s="397" t="s">
        <v>127</v>
      </c>
      <c r="D2703" s="397" t="s">
        <v>6067</v>
      </c>
      <c r="E2703" s="56" t="s">
        <v>3110</v>
      </c>
      <c r="F2703" s="56" t="s">
        <v>900</v>
      </c>
      <c r="G2703" s="56">
        <v>34</v>
      </c>
      <c r="H2703" s="56">
        <v>0</v>
      </c>
      <c r="I2703" s="56" t="s">
        <v>810</v>
      </c>
      <c r="J2703" s="56" t="s">
        <v>38</v>
      </c>
    </row>
    <row r="2704" spans="1:10" ht="12.75" customHeight="1" x14ac:dyDescent="0.3">
      <c r="A2704" s="397" t="s">
        <v>126</v>
      </c>
      <c r="B2704" s="423">
        <v>45</v>
      </c>
      <c r="C2704" s="397" t="s">
        <v>127</v>
      </c>
      <c r="D2704" s="397" t="s">
        <v>6068</v>
      </c>
      <c r="E2704" s="56" t="s">
        <v>3111</v>
      </c>
      <c r="F2704" s="56" t="s">
        <v>900</v>
      </c>
      <c r="G2704" s="56">
        <v>37.5</v>
      </c>
      <c r="H2704" s="56">
        <v>0</v>
      </c>
      <c r="I2704" s="56" t="s">
        <v>6476</v>
      </c>
      <c r="J2704" s="56" t="s">
        <v>38</v>
      </c>
    </row>
    <row r="2705" spans="1:10" ht="12.75" customHeight="1" x14ac:dyDescent="0.3">
      <c r="A2705" s="397" t="s">
        <v>126</v>
      </c>
      <c r="B2705" s="423">
        <v>46</v>
      </c>
      <c r="C2705" s="397" t="s">
        <v>127</v>
      </c>
      <c r="D2705" s="397" t="s">
        <v>6069</v>
      </c>
      <c r="E2705" s="56" t="s">
        <v>3112</v>
      </c>
      <c r="F2705" s="56" t="s">
        <v>900</v>
      </c>
      <c r="G2705" s="56">
        <v>35.25</v>
      </c>
      <c r="H2705" s="56">
        <v>0</v>
      </c>
      <c r="I2705" s="56" t="s">
        <v>6476</v>
      </c>
      <c r="J2705" s="56" t="s">
        <v>38</v>
      </c>
    </row>
    <row r="2706" spans="1:10" ht="12.75" customHeight="1" x14ac:dyDescent="0.3">
      <c r="A2706" s="397" t="s">
        <v>126</v>
      </c>
      <c r="B2706" s="423">
        <v>47</v>
      </c>
      <c r="C2706" s="397" t="s">
        <v>127</v>
      </c>
      <c r="D2706" s="397" t="s">
        <v>6070</v>
      </c>
      <c r="E2706" s="56" t="s">
        <v>3113</v>
      </c>
      <c r="F2706" s="56" t="s">
        <v>900</v>
      </c>
      <c r="G2706" s="56">
        <v>33.5</v>
      </c>
      <c r="H2706" s="56">
        <v>0</v>
      </c>
      <c r="I2706" s="56" t="s">
        <v>810</v>
      </c>
      <c r="J2706" s="56" t="s">
        <v>38</v>
      </c>
    </row>
    <row r="2707" spans="1:10" ht="12.75" customHeight="1" x14ac:dyDescent="0.3">
      <c r="A2707" s="397" t="s">
        <v>126</v>
      </c>
      <c r="B2707" s="423">
        <v>48</v>
      </c>
      <c r="C2707" s="397" t="s">
        <v>127</v>
      </c>
      <c r="D2707" s="397" t="s">
        <v>6071</v>
      </c>
      <c r="E2707" s="56" t="s">
        <v>3114</v>
      </c>
      <c r="F2707" s="56" t="s">
        <v>900</v>
      </c>
      <c r="G2707" s="56">
        <v>22</v>
      </c>
      <c r="H2707" s="56">
        <v>0</v>
      </c>
      <c r="I2707" s="56" t="s">
        <v>810</v>
      </c>
      <c r="J2707" s="56" t="s">
        <v>38</v>
      </c>
    </row>
    <row r="2708" spans="1:10" ht="12.75" customHeight="1" x14ac:dyDescent="0.3">
      <c r="A2708" s="397" t="s">
        <v>126</v>
      </c>
      <c r="B2708" s="423">
        <v>49</v>
      </c>
      <c r="C2708" s="397" t="s">
        <v>127</v>
      </c>
      <c r="D2708" s="397" t="s">
        <v>6072</v>
      </c>
      <c r="E2708" s="56" t="s">
        <v>1307</v>
      </c>
      <c r="F2708" s="56" t="s">
        <v>900</v>
      </c>
      <c r="G2708" s="56">
        <v>55</v>
      </c>
      <c r="H2708" s="56">
        <v>0</v>
      </c>
      <c r="I2708" s="56" t="s">
        <v>6476</v>
      </c>
      <c r="J2708" s="56" t="s">
        <v>38</v>
      </c>
    </row>
    <row r="2709" spans="1:10" ht="12.75" customHeight="1" x14ac:dyDescent="0.3">
      <c r="A2709" s="397" t="s">
        <v>126</v>
      </c>
      <c r="B2709" s="423">
        <v>50</v>
      </c>
      <c r="C2709" s="397" t="s">
        <v>127</v>
      </c>
      <c r="D2709" s="397" t="s">
        <v>6073</v>
      </c>
      <c r="E2709" s="56" t="s">
        <v>3115</v>
      </c>
      <c r="F2709" s="56" t="s">
        <v>900</v>
      </c>
      <c r="G2709" s="56">
        <v>25</v>
      </c>
      <c r="H2709" s="56">
        <v>0</v>
      </c>
      <c r="I2709" s="56" t="s">
        <v>810</v>
      </c>
      <c r="J2709" s="56" t="s">
        <v>38</v>
      </c>
    </row>
    <row r="2710" spans="1:10" ht="12.75" customHeight="1" x14ac:dyDescent="0.3">
      <c r="A2710" s="397" t="s">
        <v>126</v>
      </c>
      <c r="B2710" s="423">
        <v>51</v>
      </c>
      <c r="C2710" s="397" t="s">
        <v>127</v>
      </c>
      <c r="D2710" s="397" t="s">
        <v>6074</v>
      </c>
      <c r="E2710" s="56" t="s">
        <v>3116</v>
      </c>
      <c r="F2710" s="56" t="s">
        <v>900</v>
      </c>
      <c r="G2710" s="56">
        <v>27</v>
      </c>
      <c r="H2710" s="56">
        <v>0</v>
      </c>
      <c r="I2710" s="56" t="s">
        <v>6476</v>
      </c>
      <c r="J2710" s="56" t="s">
        <v>38</v>
      </c>
    </row>
    <row r="2711" spans="1:10" ht="12.75" customHeight="1" x14ac:dyDescent="0.3">
      <c r="A2711" s="397" t="s">
        <v>126</v>
      </c>
      <c r="B2711" s="423">
        <v>52</v>
      </c>
      <c r="C2711" s="397" t="s">
        <v>127</v>
      </c>
      <c r="D2711" s="397" t="s">
        <v>6075</v>
      </c>
      <c r="E2711" s="56" t="s">
        <v>3117</v>
      </c>
      <c r="F2711" s="56" t="s">
        <v>900</v>
      </c>
      <c r="G2711" s="56">
        <v>37.5</v>
      </c>
      <c r="H2711" s="56">
        <v>0</v>
      </c>
      <c r="I2711" s="56" t="s">
        <v>6476</v>
      </c>
      <c r="J2711" s="56" t="s">
        <v>38</v>
      </c>
    </row>
    <row r="2712" spans="1:10" ht="12.75" customHeight="1" x14ac:dyDescent="0.3">
      <c r="A2712" s="397" t="s">
        <v>126</v>
      </c>
      <c r="B2712" s="423">
        <v>53</v>
      </c>
      <c r="C2712" s="397" t="s">
        <v>127</v>
      </c>
      <c r="D2712" s="397" t="s">
        <v>6076</v>
      </c>
      <c r="E2712" s="56" t="s">
        <v>3118</v>
      </c>
      <c r="F2712" s="56" t="s">
        <v>900</v>
      </c>
      <c r="G2712" s="56">
        <v>50.5</v>
      </c>
      <c r="H2712" s="56">
        <v>0</v>
      </c>
      <c r="I2712" s="56" t="s">
        <v>6476</v>
      </c>
      <c r="J2712" s="56" t="s">
        <v>38</v>
      </c>
    </row>
    <row r="2713" spans="1:10" ht="12.75" customHeight="1" x14ac:dyDescent="0.3">
      <c r="A2713" s="397" t="s">
        <v>366</v>
      </c>
      <c r="B2713" s="423">
        <v>1</v>
      </c>
      <c r="C2713" s="397" t="s">
        <v>367</v>
      </c>
      <c r="D2713" s="397" t="s">
        <v>3689</v>
      </c>
      <c r="E2713" s="56" t="s">
        <v>367</v>
      </c>
      <c r="F2713" s="56" t="s">
        <v>900</v>
      </c>
      <c r="G2713" s="56">
        <v>29.5</v>
      </c>
      <c r="H2713" s="56">
        <v>0</v>
      </c>
      <c r="I2713" s="56" t="s">
        <v>6476</v>
      </c>
      <c r="J2713" s="56" t="s">
        <v>38</v>
      </c>
    </row>
    <row r="2714" spans="1:10" ht="12.75" customHeight="1" x14ac:dyDescent="0.3">
      <c r="A2714" s="397" t="s">
        <v>366</v>
      </c>
      <c r="B2714" s="423">
        <v>2</v>
      </c>
      <c r="C2714" s="397" t="s">
        <v>367</v>
      </c>
      <c r="D2714" s="397" t="s">
        <v>3690</v>
      </c>
      <c r="E2714" s="56" t="s">
        <v>1852</v>
      </c>
      <c r="F2714" s="56" t="s">
        <v>900</v>
      </c>
      <c r="G2714" s="56">
        <v>29.5</v>
      </c>
      <c r="H2714" s="56">
        <v>0</v>
      </c>
      <c r="I2714" s="56" t="s">
        <v>6476</v>
      </c>
      <c r="J2714" s="56" t="s">
        <v>38</v>
      </c>
    </row>
    <row r="2715" spans="1:10" ht="12.75" customHeight="1" x14ac:dyDescent="0.3">
      <c r="A2715" s="397" t="s">
        <v>366</v>
      </c>
      <c r="B2715" s="423">
        <v>3</v>
      </c>
      <c r="C2715" s="397" t="s">
        <v>367</v>
      </c>
      <c r="D2715" s="397" t="s">
        <v>3691</v>
      </c>
      <c r="E2715" s="56" t="s">
        <v>1853</v>
      </c>
      <c r="F2715" s="56" t="s">
        <v>900</v>
      </c>
      <c r="G2715" s="56">
        <v>29.5</v>
      </c>
      <c r="H2715" s="56">
        <v>0</v>
      </c>
      <c r="I2715" s="56" t="s">
        <v>6476</v>
      </c>
      <c r="J2715" s="56" t="s">
        <v>38</v>
      </c>
    </row>
    <row r="2716" spans="1:10" ht="12.75" customHeight="1" x14ac:dyDescent="0.3">
      <c r="A2716" s="397" t="s">
        <v>366</v>
      </c>
      <c r="B2716" s="423">
        <v>4</v>
      </c>
      <c r="C2716" s="397" t="s">
        <v>367</v>
      </c>
      <c r="D2716" s="397" t="s">
        <v>3692</v>
      </c>
      <c r="E2716" s="56" t="s">
        <v>1851</v>
      </c>
      <c r="F2716" s="56" t="s">
        <v>900</v>
      </c>
      <c r="G2716" s="56">
        <v>29.5</v>
      </c>
      <c r="H2716" s="56">
        <v>0</v>
      </c>
      <c r="I2716" s="56" t="s">
        <v>6476</v>
      </c>
      <c r="J2716" s="56" t="s">
        <v>38</v>
      </c>
    </row>
    <row r="2717" spans="1:10" ht="12.75" customHeight="1" x14ac:dyDescent="0.3">
      <c r="A2717" s="397" t="s">
        <v>215</v>
      </c>
      <c r="B2717" s="423">
        <v>1</v>
      </c>
      <c r="C2717" s="397" t="s">
        <v>216</v>
      </c>
      <c r="D2717" s="397" t="s">
        <v>5936</v>
      </c>
      <c r="E2717" s="56" t="s">
        <v>3029</v>
      </c>
      <c r="F2717" s="56" t="s">
        <v>900</v>
      </c>
      <c r="G2717" s="56">
        <v>35</v>
      </c>
      <c r="H2717" s="56">
        <v>0</v>
      </c>
      <c r="I2717" s="56" t="s">
        <v>6476</v>
      </c>
      <c r="J2717" s="56" t="s">
        <v>38</v>
      </c>
    </row>
    <row r="2718" spans="1:10" ht="12.75" customHeight="1" x14ac:dyDescent="0.3">
      <c r="A2718" s="397" t="s">
        <v>215</v>
      </c>
      <c r="B2718" s="423">
        <v>2</v>
      </c>
      <c r="C2718" s="397" t="s">
        <v>216</v>
      </c>
      <c r="D2718" s="397" t="s">
        <v>5937</v>
      </c>
      <c r="E2718" s="56" t="s">
        <v>3030</v>
      </c>
      <c r="F2718" s="56" t="s">
        <v>900</v>
      </c>
      <c r="G2718" s="56">
        <v>35</v>
      </c>
      <c r="H2718" s="56">
        <v>0</v>
      </c>
      <c r="I2718" s="56" t="s">
        <v>6476</v>
      </c>
      <c r="J2718" s="56" t="s">
        <v>38</v>
      </c>
    </row>
    <row r="2719" spans="1:10" ht="12.75" customHeight="1" x14ac:dyDescent="0.3">
      <c r="A2719" s="397" t="s">
        <v>215</v>
      </c>
      <c r="B2719" s="423">
        <v>3</v>
      </c>
      <c r="C2719" s="397" t="s">
        <v>216</v>
      </c>
      <c r="D2719" s="397" t="s">
        <v>5938</v>
      </c>
      <c r="E2719" s="56" t="s">
        <v>3031</v>
      </c>
      <c r="F2719" s="56" t="s">
        <v>900</v>
      </c>
      <c r="G2719" s="56">
        <v>38</v>
      </c>
      <c r="H2719" s="56">
        <v>0</v>
      </c>
      <c r="I2719" s="56" t="s">
        <v>6476</v>
      </c>
      <c r="J2719" s="56" t="s">
        <v>38</v>
      </c>
    </row>
    <row r="2720" spans="1:10" ht="12.75" customHeight="1" x14ac:dyDescent="0.3">
      <c r="A2720" s="397" t="s">
        <v>215</v>
      </c>
      <c r="B2720" s="423">
        <v>4</v>
      </c>
      <c r="C2720" s="397" t="s">
        <v>216</v>
      </c>
      <c r="D2720" s="397" t="s">
        <v>5939</v>
      </c>
      <c r="E2720" s="56" t="s">
        <v>3032</v>
      </c>
      <c r="F2720" s="56" t="s">
        <v>900</v>
      </c>
      <c r="G2720" s="56">
        <v>30</v>
      </c>
      <c r="H2720" s="56">
        <v>0</v>
      </c>
      <c r="I2720" s="56" t="s">
        <v>6476</v>
      </c>
      <c r="J2720" s="56" t="s">
        <v>38</v>
      </c>
    </row>
    <row r="2721" spans="1:10" ht="12.75" customHeight="1" x14ac:dyDescent="0.3">
      <c r="A2721" s="397" t="s">
        <v>215</v>
      </c>
      <c r="B2721" s="423">
        <v>5</v>
      </c>
      <c r="C2721" s="397" t="s">
        <v>216</v>
      </c>
      <c r="D2721" s="397" t="s">
        <v>5940</v>
      </c>
      <c r="E2721" s="56" t="s">
        <v>3033</v>
      </c>
      <c r="F2721" s="56" t="s">
        <v>900</v>
      </c>
      <c r="G2721" s="56">
        <v>27</v>
      </c>
      <c r="H2721" s="56">
        <v>0</v>
      </c>
      <c r="I2721" s="56" t="s">
        <v>6476</v>
      </c>
      <c r="J2721" s="56" t="s">
        <v>38</v>
      </c>
    </row>
    <row r="2722" spans="1:10" ht="12.75" customHeight="1" x14ac:dyDescent="0.3">
      <c r="A2722" s="397" t="s">
        <v>215</v>
      </c>
      <c r="B2722" s="423">
        <v>6</v>
      </c>
      <c r="C2722" s="397" t="s">
        <v>216</v>
      </c>
      <c r="D2722" s="397" t="s">
        <v>5941</v>
      </c>
      <c r="E2722" s="56" t="s">
        <v>3034</v>
      </c>
      <c r="F2722" s="56" t="s">
        <v>900</v>
      </c>
      <c r="G2722" s="56">
        <v>20</v>
      </c>
      <c r="H2722" s="56">
        <v>0</v>
      </c>
      <c r="I2722" s="56" t="s">
        <v>6476</v>
      </c>
      <c r="J2722" s="56" t="s">
        <v>38</v>
      </c>
    </row>
    <row r="2723" spans="1:10" ht="12.75" customHeight="1" x14ac:dyDescent="0.3">
      <c r="A2723" s="397" t="s">
        <v>215</v>
      </c>
      <c r="B2723" s="423">
        <v>7</v>
      </c>
      <c r="C2723" s="397" t="s">
        <v>216</v>
      </c>
      <c r="D2723" s="397" t="s">
        <v>5942</v>
      </c>
      <c r="E2723" s="56" t="s">
        <v>3035</v>
      </c>
      <c r="F2723" s="56" t="s">
        <v>900</v>
      </c>
      <c r="G2723" s="56">
        <v>17.5</v>
      </c>
      <c r="H2723" s="56">
        <v>0</v>
      </c>
      <c r="I2723" s="56" t="s">
        <v>6476</v>
      </c>
      <c r="J2723" s="56" t="s">
        <v>38</v>
      </c>
    </row>
    <row r="2724" spans="1:10" ht="12.75" customHeight="1" x14ac:dyDescent="0.3">
      <c r="A2724" s="397" t="s">
        <v>215</v>
      </c>
      <c r="B2724" s="423">
        <v>8</v>
      </c>
      <c r="C2724" s="397" t="s">
        <v>216</v>
      </c>
      <c r="D2724" s="397" t="s">
        <v>5943</v>
      </c>
      <c r="E2724" s="56" t="s">
        <v>3036</v>
      </c>
      <c r="F2724" s="56" t="s">
        <v>900</v>
      </c>
      <c r="G2724" s="56">
        <v>34</v>
      </c>
      <c r="H2724" s="56">
        <v>0</v>
      </c>
      <c r="I2724" s="56" t="s">
        <v>6476</v>
      </c>
      <c r="J2724" s="56" t="s">
        <v>38</v>
      </c>
    </row>
    <row r="2725" spans="1:10" ht="12.75" customHeight="1" x14ac:dyDescent="0.3">
      <c r="A2725" s="397" t="s">
        <v>215</v>
      </c>
      <c r="B2725" s="423">
        <v>9</v>
      </c>
      <c r="C2725" s="397" t="s">
        <v>216</v>
      </c>
      <c r="D2725" s="397" t="s">
        <v>5944</v>
      </c>
      <c r="E2725" s="56" t="s">
        <v>3037</v>
      </c>
      <c r="F2725" s="56" t="s">
        <v>900</v>
      </c>
      <c r="G2725" s="56">
        <v>38</v>
      </c>
      <c r="H2725" s="56">
        <v>0</v>
      </c>
      <c r="I2725" s="56" t="s">
        <v>6476</v>
      </c>
      <c r="J2725" s="56" t="s">
        <v>38</v>
      </c>
    </row>
    <row r="2726" spans="1:10" ht="12.75" customHeight="1" x14ac:dyDescent="0.3">
      <c r="A2726" s="397" t="s">
        <v>215</v>
      </c>
      <c r="B2726" s="423">
        <v>10</v>
      </c>
      <c r="C2726" s="397" t="s">
        <v>216</v>
      </c>
      <c r="D2726" s="397" t="s">
        <v>5945</v>
      </c>
      <c r="E2726" s="56" t="s">
        <v>3038</v>
      </c>
      <c r="F2726" s="56" t="s">
        <v>900</v>
      </c>
      <c r="G2726" s="56">
        <v>28</v>
      </c>
      <c r="H2726" s="56">
        <v>0</v>
      </c>
      <c r="I2726" s="56" t="s">
        <v>6476</v>
      </c>
      <c r="J2726" s="56" t="s">
        <v>38</v>
      </c>
    </row>
    <row r="2727" spans="1:10" ht="12.75" customHeight="1" x14ac:dyDescent="0.3">
      <c r="A2727" s="397" t="s">
        <v>215</v>
      </c>
      <c r="B2727" s="423">
        <v>11</v>
      </c>
      <c r="C2727" s="397" t="s">
        <v>216</v>
      </c>
      <c r="D2727" s="397" t="s">
        <v>5946</v>
      </c>
      <c r="E2727" s="56" t="s">
        <v>3039</v>
      </c>
      <c r="F2727" s="56" t="s">
        <v>900</v>
      </c>
      <c r="G2727" s="56">
        <v>23</v>
      </c>
      <c r="H2727" s="56">
        <v>0</v>
      </c>
      <c r="I2727" s="56" t="s">
        <v>6476</v>
      </c>
      <c r="J2727" s="56" t="s">
        <v>38</v>
      </c>
    </row>
    <row r="2728" spans="1:10" ht="12.75" customHeight="1" x14ac:dyDescent="0.3">
      <c r="A2728" s="397" t="s">
        <v>215</v>
      </c>
      <c r="B2728" s="423">
        <v>12</v>
      </c>
      <c r="C2728" s="397" t="s">
        <v>216</v>
      </c>
      <c r="D2728" s="397" t="s">
        <v>5947</v>
      </c>
      <c r="E2728" s="56" t="s">
        <v>3040</v>
      </c>
      <c r="F2728" s="56" t="s">
        <v>900</v>
      </c>
      <c r="G2728" s="56">
        <v>17</v>
      </c>
      <c r="H2728" s="56">
        <v>0</v>
      </c>
      <c r="I2728" s="56" t="s">
        <v>6476</v>
      </c>
      <c r="J2728" s="56" t="s">
        <v>38</v>
      </c>
    </row>
    <row r="2729" spans="1:10" ht="12.75" customHeight="1" x14ac:dyDescent="0.3">
      <c r="A2729" s="397" t="s">
        <v>215</v>
      </c>
      <c r="B2729" s="423">
        <v>13</v>
      </c>
      <c r="C2729" s="397" t="s">
        <v>216</v>
      </c>
      <c r="D2729" s="397" t="s">
        <v>5948</v>
      </c>
      <c r="E2729" s="56" t="s">
        <v>3041</v>
      </c>
      <c r="F2729" s="56" t="s">
        <v>900</v>
      </c>
      <c r="G2729" s="56">
        <v>3.5</v>
      </c>
      <c r="H2729" s="56">
        <v>31.5</v>
      </c>
      <c r="I2729" s="56" t="s">
        <v>6476</v>
      </c>
      <c r="J2729" s="56" t="s">
        <v>38</v>
      </c>
    </row>
    <row r="2730" spans="1:10" ht="12.75" customHeight="1" x14ac:dyDescent="0.3">
      <c r="A2730" s="397" t="s">
        <v>215</v>
      </c>
      <c r="B2730" s="423">
        <v>14</v>
      </c>
      <c r="C2730" s="397" t="s">
        <v>216</v>
      </c>
      <c r="D2730" s="397" t="s">
        <v>5949</v>
      </c>
      <c r="E2730" s="56" t="s">
        <v>3042</v>
      </c>
      <c r="F2730" s="56" t="s">
        <v>900</v>
      </c>
      <c r="G2730" s="56">
        <v>35</v>
      </c>
      <c r="H2730" s="56">
        <v>0</v>
      </c>
      <c r="I2730" s="56" t="s">
        <v>6476</v>
      </c>
      <c r="J2730" s="56" t="s">
        <v>38</v>
      </c>
    </row>
    <row r="2731" spans="1:10" ht="12.75" customHeight="1" x14ac:dyDescent="0.3">
      <c r="A2731" s="397" t="s">
        <v>215</v>
      </c>
      <c r="B2731" s="423">
        <v>15</v>
      </c>
      <c r="C2731" s="397" t="s">
        <v>216</v>
      </c>
      <c r="D2731" s="397" t="s">
        <v>5950</v>
      </c>
      <c r="E2731" s="56" t="s">
        <v>3043</v>
      </c>
      <c r="F2731" s="56" t="s">
        <v>900</v>
      </c>
      <c r="G2731" s="56">
        <v>50.5</v>
      </c>
      <c r="H2731" s="56">
        <v>0</v>
      </c>
      <c r="I2731" s="56" t="s">
        <v>6476</v>
      </c>
      <c r="J2731" s="56" t="s">
        <v>38</v>
      </c>
    </row>
    <row r="2732" spans="1:10" ht="12.75" customHeight="1" x14ac:dyDescent="0.3">
      <c r="A2732" s="397" t="s">
        <v>215</v>
      </c>
      <c r="B2732" s="423">
        <v>16</v>
      </c>
      <c r="C2732" s="397" t="s">
        <v>216</v>
      </c>
      <c r="D2732" s="397" t="s">
        <v>5951</v>
      </c>
      <c r="E2732" s="56" t="s">
        <v>3044</v>
      </c>
      <c r="F2732" s="56" t="s">
        <v>900</v>
      </c>
      <c r="G2732" s="56">
        <v>29</v>
      </c>
      <c r="H2732" s="56">
        <v>0</v>
      </c>
      <c r="I2732" s="56" t="s">
        <v>6476</v>
      </c>
      <c r="J2732" s="56" t="s">
        <v>38</v>
      </c>
    </row>
    <row r="2733" spans="1:10" ht="12.75" customHeight="1" x14ac:dyDescent="0.3">
      <c r="A2733" s="397" t="s">
        <v>215</v>
      </c>
      <c r="B2733" s="423">
        <v>17</v>
      </c>
      <c r="C2733" s="397" t="s">
        <v>216</v>
      </c>
      <c r="D2733" s="397" t="s">
        <v>5952</v>
      </c>
      <c r="E2733" s="56" t="s">
        <v>902</v>
      </c>
      <c r="F2733" s="56" t="s">
        <v>901</v>
      </c>
      <c r="G2733" s="56">
        <v>16.3</v>
      </c>
      <c r="H2733" s="56">
        <v>0</v>
      </c>
      <c r="I2733" s="56" t="s">
        <v>6476</v>
      </c>
      <c r="J2733" s="56" t="s">
        <v>38</v>
      </c>
    </row>
    <row r="2734" spans="1:10" ht="12.75" customHeight="1" x14ac:dyDescent="0.3">
      <c r="A2734" s="397" t="s">
        <v>215</v>
      </c>
      <c r="B2734" s="423">
        <v>18</v>
      </c>
      <c r="C2734" s="397" t="s">
        <v>216</v>
      </c>
      <c r="D2734" s="397" t="s">
        <v>5953</v>
      </c>
      <c r="E2734" s="56" t="s">
        <v>903</v>
      </c>
      <c r="F2734" s="56" t="s">
        <v>901</v>
      </c>
      <c r="G2734" s="56">
        <v>15.7</v>
      </c>
      <c r="H2734" s="56">
        <v>0</v>
      </c>
      <c r="I2734" s="56" t="s">
        <v>6476</v>
      </c>
      <c r="J2734" s="56" t="s">
        <v>38</v>
      </c>
    </row>
    <row r="2735" spans="1:10" ht="12.75" customHeight="1" x14ac:dyDescent="0.3">
      <c r="A2735" s="397" t="s">
        <v>410</v>
      </c>
      <c r="B2735" s="423">
        <v>1</v>
      </c>
      <c r="C2735" s="397" t="s">
        <v>407</v>
      </c>
      <c r="D2735" s="397" t="s">
        <v>7111</v>
      </c>
      <c r="E2735" s="56" t="s">
        <v>407</v>
      </c>
      <c r="F2735" s="56" t="s">
        <v>900</v>
      </c>
      <c r="G2735" s="56">
        <v>52</v>
      </c>
      <c r="H2735" s="56">
        <v>0</v>
      </c>
      <c r="I2735" s="56" t="s">
        <v>6476</v>
      </c>
      <c r="J2735" s="56" t="s">
        <v>38</v>
      </c>
    </row>
    <row r="2736" spans="1:10" ht="12.75" customHeight="1" x14ac:dyDescent="0.3">
      <c r="A2736" s="397" t="s">
        <v>410</v>
      </c>
      <c r="B2736" s="423">
        <v>2</v>
      </c>
      <c r="C2736" s="397" t="s">
        <v>407</v>
      </c>
      <c r="D2736" s="397" t="s">
        <v>7112</v>
      </c>
      <c r="E2736" s="56" t="s">
        <v>7113</v>
      </c>
      <c r="F2736" s="56" t="s">
        <v>900</v>
      </c>
      <c r="G2736" s="56">
        <v>22</v>
      </c>
      <c r="H2736" s="56">
        <v>0</v>
      </c>
      <c r="I2736" s="56" t="s">
        <v>6476</v>
      </c>
      <c r="J2736" s="56" t="s">
        <v>38</v>
      </c>
    </row>
    <row r="2737" spans="1:10" ht="12.75" customHeight="1" x14ac:dyDescent="0.3">
      <c r="A2737" s="397" t="s">
        <v>410</v>
      </c>
      <c r="B2737" s="423">
        <v>3</v>
      </c>
      <c r="C2737" s="397" t="s">
        <v>407</v>
      </c>
      <c r="D2737" s="397" t="s">
        <v>7114</v>
      </c>
      <c r="E2737" s="56" t="s">
        <v>7115</v>
      </c>
      <c r="F2737" s="56" t="s">
        <v>900</v>
      </c>
      <c r="G2737" s="56">
        <v>23</v>
      </c>
      <c r="H2737" s="56">
        <v>0</v>
      </c>
      <c r="I2737" s="56" t="s">
        <v>6476</v>
      </c>
      <c r="J2737" s="56" t="s">
        <v>38</v>
      </c>
    </row>
    <row r="2738" spans="1:10" ht="12.75" customHeight="1" x14ac:dyDescent="0.3">
      <c r="A2738" s="397" t="s">
        <v>410</v>
      </c>
      <c r="B2738" s="423">
        <v>4</v>
      </c>
      <c r="C2738" s="397" t="s">
        <v>407</v>
      </c>
      <c r="D2738" s="397" t="s">
        <v>7116</v>
      </c>
      <c r="E2738" s="56" t="s">
        <v>7117</v>
      </c>
      <c r="F2738" s="56" t="s">
        <v>900</v>
      </c>
      <c r="G2738" s="56">
        <v>20</v>
      </c>
      <c r="H2738" s="56">
        <v>0</v>
      </c>
      <c r="I2738" s="56" t="s">
        <v>6476</v>
      </c>
      <c r="J2738" s="56" t="s">
        <v>38</v>
      </c>
    </row>
    <row r="2739" spans="1:10" ht="12.75" customHeight="1" x14ac:dyDescent="0.3">
      <c r="A2739" s="397" t="s">
        <v>410</v>
      </c>
      <c r="B2739" s="423">
        <v>5</v>
      </c>
      <c r="C2739" s="397" t="s">
        <v>407</v>
      </c>
      <c r="D2739" s="397" t="s">
        <v>7118</v>
      </c>
      <c r="E2739" s="56" t="s">
        <v>7119</v>
      </c>
      <c r="F2739" s="56" t="s">
        <v>900</v>
      </c>
      <c r="G2739" s="56">
        <v>21</v>
      </c>
      <c r="H2739" s="56">
        <v>19</v>
      </c>
      <c r="I2739" s="56" t="s">
        <v>6476</v>
      </c>
      <c r="J2739" s="56" t="s">
        <v>38</v>
      </c>
    </row>
    <row r="2740" spans="1:10" ht="12.75" customHeight="1" x14ac:dyDescent="0.3">
      <c r="A2740" s="397" t="s">
        <v>410</v>
      </c>
      <c r="B2740" s="423">
        <v>6</v>
      </c>
      <c r="C2740" s="397" t="s">
        <v>407</v>
      </c>
      <c r="D2740" s="397" t="s">
        <v>7120</v>
      </c>
      <c r="E2740" s="56" t="s">
        <v>7121</v>
      </c>
      <c r="F2740" s="398" t="s">
        <v>900</v>
      </c>
      <c r="G2740" s="56">
        <v>16</v>
      </c>
      <c r="H2740" s="56">
        <v>0</v>
      </c>
      <c r="I2740" s="56" t="s">
        <v>810</v>
      </c>
      <c r="J2740" s="56" t="s">
        <v>39</v>
      </c>
    </row>
    <row r="2741" spans="1:10" ht="12.75" customHeight="1" x14ac:dyDescent="0.3">
      <c r="A2741" s="397" t="s">
        <v>410</v>
      </c>
      <c r="B2741" s="423">
        <v>7</v>
      </c>
      <c r="C2741" s="397" t="s">
        <v>407</v>
      </c>
      <c r="D2741" s="397" t="s">
        <v>7122</v>
      </c>
      <c r="E2741" s="56" t="s">
        <v>7123</v>
      </c>
      <c r="F2741" s="398" t="s">
        <v>900</v>
      </c>
      <c r="G2741" s="56">
        <v>20</v>
      </c>
      <c r="H2741" s="56">
        <v>0</v>
      </c>
      <c r="I2741" s="56" t="s">
        <v>6476</v>
      </c>
      <c r="J2741" s="56" t="s">
        <v>38</v>
      </c>
    </row>
    <row r="2742" spans="1:10" ht="12.75" customHeight="1" x14ac:dyDescent="0.3">
      <c r="A2742" s="397" t="s">
        <v>410</v>
      </c>
      <c r="B2742" s="423">
        <v>8</v>
      </c>
      <c r="C2742" s="397" t="s">
        <v>407</v>
      </c>
      <c r="D2742" s="397" t="s">
        <v>7124</v>
      </c>
      <c r="E2742" s="56" t="s">
        <v>1936</v>
      </c>
      <c r="F2742" s="398" t="s">
        <v>900</v>
      </c>
      <c r="G2742" s="56">
        <v>15</v>
      </c>
      <c r="H2742" s="56">
        <v>0</v>
      </c>
      <c r="I2742" s="56" t="s">
        <v>6476</v>
      </c>
      <c r="J2742" s="56" t="s">
        <v>38</v>
      </c>
    </row>
    <row r="2743" spans="1:10" ht="12.75" customHeight="1" x14ac:dyDescent="0.3">
      <c r="A2743" s="397" t="s">
        <v>410</v>
      </c>
      <c r="B2743" s="423">
        <v>9</v>
      </c>
      <c r="C2743" s="397" t="s">
        <v>407</v>
      </c>
      <c r="D2743" s="397" t="s">
        <v>7125</v>
      </c>
      <c r="E2743" s="56" t="s">
        <v>7126</v>
      </c>
      <c r="F2743" s="398" t="s">
        <v>900</v>
      </c>
      <c r="G2743" s="56">
        <v>30</v>
      </c>
      <c r="H2743" s="56">
        <v>0</v>
      </c>
      <c r="I2743" s="56" t="s">
        <v>6476</v>
      </c>
      <c r="J2743" s="56" t="s">
        <v>38</v>
      </c>
    </row>
    <row r="2744" spans="1:10" ht="12.75" customHeight="1" x14ac:dyDescent="0.3">
      <c r="A2744" s="397" t="s">
        <v>410</v>
      </c>
      <c r="B2744" s="423">
        <v>10</v>
      </c>
      <c r="C2744" s="397" t="s">
        <v>407</v>
      </c>
      <c r="D2744" s="397" t="s">
        <v>7127</v>
      </c>
      <c r="E2744" s="56" t="s">
        <v>7128</v>
      </c>
      <c r="F2744" s="398" t="s">
        <v>900</v>
      </c>
      <c r="G2744" s="56">
        <v>25</v>
      </c>
      <c r="H2744" s="56">
        <v>0</v>
      </c>
      <c r="I2744" s="56" t="s">
        <v>6476</v>
      </c>
      <c r="J2744" s="56" t="s">
        <v>38</v>
      </c>
    </row>
    <row r="2745" spans="1:10" ht="12.75" customHeight="1" x14ac:dyDescent="0.3">
      <c r="A2745" s="397" t="s">
        <v>410</v>
      </c>
      <c r="B2745" s="423">
        <v>11</v>
      </c>
      <c r="C2745" s="397" t="s">
        <v>407</v>
      </c>
      <c r="D2745" s="397" t="s">
        <v>7129</v>
      </c>
      <c r="E2745" s="56" t="s">
        <v>7130</v>
      </c>
      <c r="F2745" s="56" t="s">
        <v>900</v>
      </c>
      <c r="G2745" s="56">
        <v>28.5</v>
      </c>
      <c r="H2745" s="56">
        <v>0</v>
      </c>
      <c r="I2745" s="56" t="s">
        <v>6476</v>
      </c>
      <c r="J2745" s="56" t="s">
        <v>38</v>
      </c>
    </row>
    <row r="2746" spans="1:10" ht="12.75" customHeight="1" x14ac:dyDescent="0.3">
      <c r="A2746" s="397" t="s">
        <v>410</v>
      </c>
      <c r="B2746" s="423">
        <v>12</v>
      </c>
      <c r="C2746" s="397" t="s">
        <v>407</v>
      </c>
      <c r="D2746" s="397" t="s">
        <v>7131</v>
      </c>
      <c r="E2746" s="56" t="s">
        <v>2088</v>
      </c>
      <c r="F2746" s="56" t="s">
        <v>901</v>
      </c>
      <c r="G2746" s="56">
        <v>20</v>
      </c>
      <c r="H2746" s="56">
        <v>0</v>
      </c>
      <c r="I2746" s="56" t="s">
        <v>6476</v>
      </c>
      <c r="J2746" s="56" t="s">
        <v>38</v>
      </c>
    </row>
    <row r="2747" spans="1:10" ht="12.75" customHeight="1" x14ac:dyDescent="0.3">
      <c r="A2747" s="397" t="s">
        <v>217</v>
      </c>
      <c r="B2747" s="423">
        <v>1</v>
      </c>
      <c r="C2747" s="397" t="s">
        <v>22</v>
      </c>
      <c r="D2747" s="397" t="s">
        <v>6250</v>
      </c>
      <c r="E2747" s="56" t="s">
        <v>3263</v>
      </c>
      <c r="F2747" s="56" t="s">
        <v>900</v>
      </c>
      <c r="G2747" s="56">
        <v>43.5</v>
      </c>
      <c r="H2747" s="56">
        <v>0</v>
      </c>
      <c r="I2747" s="56" t="s">
        <v>6476</v>
      </c>
      <c r="J2747" s="56" t="s">
        <v>38</v>
      </c>
    </row>
    <row r="2748" spans="1:10" ht="12.75" customHeight="1" x14ac:dyDescent="0.3">
      <c r="A2748" s="397" t="s">
        <v>217</v>
      </c>
      <c r="B2748" s="423">
        <v>2</v>
      </c>
      <c r="C2748" s="397" t="s">
        <v>22</v>
      </c>
      <c r="D2748" s="397" t="s">
        <v>6251</v>
      </c>
      <c r="E2748" s="56" t="s">
        <v>3264</v>
      </c>
      <c r="F2748" s="56" t="s">
        <v>900</v>
      </c>
      <c r="G2748" s="56">
        <v>31</v>
      </c>
      <c r="H2748" s="56">
        <v>0</v>
      </c>
      <c r="I2748" s="56" t="s">
        <v>6476</v>
      </c>
      <c r="J2748" s="56" t="s">
        <v>38</v>
      </c>
    </row>
    <row r="2749" spans="1:10" ht="12.75" customHeight="1" x14ac:dyDescent="0.3">
      <c r="A2749" s="397" t="s">
        <v>217</v>
      </c>
      <c r="B2749" s="423">
        <v>3</v>
      </c>
      <c r="C2749" s="397" t="s">
        <v>22</v>
      </c>
      <c r="D2749" s="397" t="s">
        <v>6252</v>
      </c>
      <c r="E2749" s="56" t="s">
        <v>3265</v>
      </c>
      <c r="F2749" s="56" t="s">
        <v>900</v>
      </c>
      <c r="G2749" s="56">
        <v>43</v>
      </c>
      <c r="H2749" s="56">
        <v>0</v>
      </c>
      <c r="I2749" s="56" t="s">
        <v>6476</v>
      </c>
      <c r="J2749" s="56" t="s">
        <v>38</v>
      </c>
    </row>
    <row r="2750" spans="1:10" ht="12.75" customHeight="1" x14ac:dyDescent="0.3">
      <c r="A2750" s="397" t="s">
        <v>217</v>
      </c>
      <c r="B2750" s="423">
        <v>4</v>
      </c>
      <c r="C2750" s="397" t="s">
        <v>22</v>
      </c>
      <c r="D2750" s="397" t="s">
        <v>6253</v>
      </c>
      <c r="E2750" s="56" t="s">
        <v>3266</v>
      </c>
      <c r="F2750" s="56" t="s">
        <v>900</v>
      </c>
      <c r="G2750" s="56">
        <v>40</v>
      </c>
      <c r="H2750" s="56">
        <v>0</v>
      </c>
      <c r="I2750" s="56" t="s">
        <v>6476</v>
      </c>
      <c r="J2750" s="56" t="s">
        <v>38</v>
      </c>
    </row>
    <row r="2751" spans="1:10" ht="12.75" customHeight="1" x14ac:dyDescent="0.3">
      <c r="A2751" s="397" t="s">
        <v>217</v>
      </c>
      <c r="B2751" s="423">
        <v>5</v>
      </c>
      <c r="C2751" s="397" t="s">
        <v>22</v>
      </c>
      <c r="D2751" s="397" t="s">
        <v>6254</v>
      </c>
      <c r="E2751" s="56" t="s">
        <v>3267</v>
      </c>
      <c r="F2751" s="56" t="s">
        <v>900</v>
      </c>
      <c r="G2751" s="56">
        <v>43</v>
      </c>
      <c r="H2751" s="56">
        <v>0</v>
      </c>
      <c r="I2751" s="56" t="s">
        <v>6476</v>
      </c>
      <c r="J2751" s="56" t="s">
        <v>38</v>
      </c>
    </row>
    <row r="2752" spans="1:10" ht="12.75" customHeight="1" x14ac:dyDescent="0.3">
      <c r="A2752" s="397" t="s">
        <v>217</v>
      </c>
      <c r="B2752" s="423">
        <v>6</v>
      </c>
      <c r="C2752" s="397" t="s">
        <v>22</v>
      </c>
      <c r="D2752" s="397" t="s">
        <v>6255</v>
      </c>
      <c r="E2752" s="56" t="s">
        <v>3268</v>
      </c>
      <c r="F2752" s="56" t="s">
        <v>900</v>
      </c>
      <c r="G2752" s="56">
        <v>18</v>
      </c>
      <c r="H2752" s="56">
        <v>0</v>
      </c>
      <c r="I2752" s="56" t="s">
        <v>6476</v>
      </c>
      <c r="J2752" s="56" t="s">
        <v>38</v>
      </c>
    </row>
    <row r="2753" spans="1:10" ht="12.75" customHeight="1" x14ac:dyDescent="0.3">
      <c r="A2753" s="397" t="s">
        <v>217</v>
      </c>
      <c r="B2753" s="423">
        <v>7</v>
      </c>
      <c r="C2753" s="397" t="s">
        <v>22</v>
      </c>
      <c r="D2753" s="397" t="s">
        <v>6256</v>
      </c>
      <c r="E2753" s="56" t="s">
        <v>3269</v>
      </c>
      <c r="F2753" s="56" t="s">
        <v>900</v>
      </c>
      <c r="G2753" s="56">
        <v>15</v>
      </c>
      <c r="H2753" s="56">
        <v>0</v>
      </c>
      <c r="I2753" s="56" t="s">
        <v>6476</v>
      </c>
      <c r="J2753" s="56" t="s">
        <v>38</v>
      </c>
    </row>
    <row r="2754" spans="1:10" ht="12.75" customHeight="1" x14ac:dyDescent="0.3">
      <c r="A2754" s="397" t="s">
        <v>217</v>
      </c>
      <c r="B2754" s="423">
        <v>8</v>
      </c>
      <c r="C2754" s="397" t="s">
        <v>22</v>
      </c>
      <c r="D2754" s="397" t="s">
        <v>6257</v>
      </c>
      <c r="E2754" s="56" t="s">
        <v>3270</v>
      </c>
      <c r="F2754" s="56" t="s">
        <v>900</v>
      </c>
      <c r="G2754" s="56">
        <v>18.5</v>
      </c>
      <c r="H2754" s="56">
        <v>0</v>
      </c>
      <c r="I2754" s="56" t="s">
        <v>6476</v>
      </c>
      <c r="J2754" s="56" t="s">
        <v>38</v>
      </c>
    </row>
    <row r="2755" spans="1:10" ht="12.75" customHeight="1" x14ac:dyDescent="0.3">
      <c r="A2755" s="397" t="s">
        <v>217</v>
      </c>
      <c r="B2755" s="423">
        <v>9</v>
      </c>
      <c r="C2755" s="397" t="s">
        <v>22</v>
      </c>
      <c r="D2755" s="397" t="s">
        <v>6258</v>
      </c>
      <c r="E2755" s="56" t="s">
        <v>902</v>
      </c>
      <c r="F2755" s="56" t="s">
        <v>901</v>
      </c>
      <c r="G2755" s="56">
        <v>25.1</v>
      </c>
      <c r="H2755" s="56">
        <v>0</v>
      </c>
      <c r="I2755" s="56" t="s">
        <v>6476</v>
      </c>
      <c r="J2755" s="56" t="s">
        <v>38</v>
      </c>
    </row>
    <row r="2756" spans="1:10" ht="12.75" customHeight="1" x14ac:dyDescent="0.3">
      <c r="A2756" s="397" t="s">
        <v>700</v>
      </c>
      <c r="B2756" s="423">
        <v>1</v>
      </c>
      <c r="C2756" s="397" t="s">
        <v>701</v>
      </c>
      <c r="D2756" s="397" t="s">
        <v>6146</v>
      </c>
      <c r="E2756" s="56" t="s">
        <v>3161</v>
      </c>
      <c r="F2756" s="56" t="s">
        <v>900</v>
      </c>
      <c r="G2756" s="56">
        <v>50</v>
      </c>
      <c r="H2756" s="56">
        <v>0</v>
      </c>
      <c r="I2756" s="56" t="s">
        <v>6476</v>
      </c>
      <c r="J2756" s="56" t="s">
        <v>38</v>
      </c>
    </row>
    <row r="2757" spans="1:10" ht="12.75" customHeight="1" x14ac:dyDescent="0.3">
      <c r="A2757" s="397" t="s">
        <v>700</v>
      </c>
      <c r="B2757" s="423">
        <v>2</v>
      </c>
      <c r="C2757" s="397" t="s">
        <v>701</v>
      </c>
      <c r="D2757" s="397" t="s">
        <v>6147</v>
      </c>
      <c r="E2757" s="56" t="s">
        <v>3162</v>
      </c>
      <c r="F2757" s="56" t="s">
        <v>900</v>
      </c>
      <c r="G2757" s="56">
        <v>50</v>
      </c>
      <c r="H2757" s="56">
        <v>0</v>
      </c>
      <c r="I2757" s="56" t="s">
        <v>6476</v>
      </c>
      <c r="J2757" s="56" t="s">
        <v>38</v>
      </c>
    </row>
    <row r="2758" spans="1:10" ht="12.75" customHeight="1" x14ac:dyDescent="0.3">
      <c r="A2758" s="397" t="s">
        <v>700</v>
      </c>
      <c r="B2758" s="423">
        <v>3</v>
      </c>
      <c r="C2758" s="397" t="s">
        <v>701</v>
      </c>
      <c r="D2758" s="397" t="s">
        <v>6148</v>
      </c>
      <c r="E2758" s="56" t="s">
        <v>3163</v>
      </c>
      <c r="F2758" s="56" t="s">
        <v>900</v>
      </c>
      <c r="G2758" s="56">
        <v>71</v>
      </c>
      <c r="H2758" s="56">
        <v>0</v>
      </c>
      <c r="I2758" s="56" t="s">
        <v>6476</v>
      </c>
      <c r="J2758" s="56" t="s">
        <v>38</v>
      </c>
    </row>
    <row r="2759" spans="1:10" ht="12.75" customHeight="1" x14ac:dyDescent="0.3">
      <c r="A2759" s="397" t="s">
        <v>700</v>
      </c>
      <c r="B2759" s="423">
        <v>4</v>
      </c>
      <c r="C2759" s="397" t="s">
        <v>701</v>
      </c>
      <c r="D2759" s="397" t="s">
        <v>6149</v>
      </c>
      <c r="E2759" s="56" t="s">
        <v>3164</v>
      </c>
      <c r="F2759" s="56" t="s">
        <v>900</v>
      </c>
      <c r="G2759" s="56">
        <v>71</v>
      </c>
      <c r="H2759" s="56">
        <v>0</v>
      </c>
      <c r="I2759" s="56" t="s">
        <v>6476</v>
      </c>
      <c r="J2759" s="56" t="s">
        <v>38</v>
      </c>
    </row>
    <row r="2760" spans="1:10" ht="12.75" customHeight="1" x14ac:dyDescent="0.3">
      <c r="A2760" s="397" t="s">
        <v>700</v>
      </c>
      <c r="B2760" s="423">
        <v>5</v>
      </c>
      <c r="C2760" s="397" t="s">
        <v>701</v>
      </c>
      <c r="D2760" s="397" t="s">
        <v>6150</v>
      </c>
      <c r="E2760" s="56" t="s">
        <v>3165</v>
      </c>
      <c r="F2760" s="56" t="s">
        <v>900</v>
      </c>
      <c r="G2760" s="56">
        <v>71</v>
      </c>
      <c r="H2760" s="56">
        <v>0</v>
      </c>
      <c r="I2760" s="56" t="s">
        <v>6476</v>
      </c>
      <c r="J2760" s="56" t="s">
        <v>38</v>
      </c>
    </row>
    <row r="2761" spans="1:10" ht="12.75" customHeight="1" x14ac:dyDescent="0.3">
      <c r="A2761" s="397" t="s">
        <v>700</v>
      </c>
      <c r="B2761" s="423">
        <v>6</v>
      </c>
      <c r="C2761" s="397" t="s">
        <v>701</v>
      </c>
      <c r="D2761" s="397" t="s">
        <v>6151</v>
      </c>
      <c r="E2761" s="56" t="s">
        <v>3166</v>
      </c>
      <c r="F2761" s="56" t="s">
        <v>900</v>
      </c>
      <c r="G2761" s="56">
        <v>65</v>
      </c>
      <c r="H2761" s="56">
        <v>0</v>
      </c>
      <c r="I2761" s="56" t="s">
        <v>6476</v>
      </c>
      <c r="J2761" s="56" t="s">
        <v>38</v>
      </c>
    </row>
    <row r="2762" spans="1:10" ht="12.75" customHeight="1" x14ac:dyDescent="0.3">
      <c r="A2762" s="397" t="s">
        <v>700</v>
      </c>
      <c r="B2762" s="423">
        <v>7</v>
      </c>
      <c r="C2762" s="397" t="s">
        <v>701</v>
      </c>
      <c r="D2762" s="397" t="s">
        <v>6152</v>
      </c>
      <c r="E2762" s="56" t="s">
        <v>3167</v>
      </c>
      <c r="F2762" s="56" t="s">
        <v>900</v>
      </c>
      <c r="G2762" s="56">
        <v>71</v>
      </c>
      <c r="H2762" s="56">
        <v>0</v>
      </c>
      <c r="I2762" s="56" t="s">
        <v>6476</v>
      </c>
      <c r="J2762" s="56" t="s">
        <v>38</v>
      </c>
    </row>
    <row r="2763" spans="1:10" ht="12.75" customHeight="1" x14ac:dyDescent="0.3">
      <c r="A2763" s="397" t="s">
        <v>700</v>
      </c>
      <c r="B2763" s="423">
        <v>8</v>
      </c>
      <c r="C2763" s="397" t="s">
        <v>701</v>
      </c>
      <c r="D2763" s="397" t="s">
        <v>6153</v>
      </c>
      <c r="E2763" s="56" t="s">
        <v>3168</v>
      </c>
      <c r="F2763" s="56" t="s">
        <v>900</v>
      </c>
      <c r="G2763" s="56">
        <v>30</v>
      </c>
      <c r="H2763" s="56">
        <v>0</v>
      </c>
      <c r="I2763" s="56" t="s">
        <v>6476</v>
      </c>
      <c r="J2763" s="56" t="s">
        <v>38</v>
      </c>
    </row>
    <row r="2764" spans="1:10" ht="12.75" customHeight="1" x14ac:dyDescent="0.3">
      <c r="A2764" s="397" t="s">
        <v>730</v>
      </c>
      <c r="B2764" s="423">
        <v>1</v>
      </c>
      <c r="C2764" s="397" t="s">
        <v>322</v>
      </c>
      <c r="D2764" s="397" t="s">
        <v>5976</v>
      </c>
      <c r="E2764" s="56" t="s">
        <v>3065</v>
      </c>
      <c r="F2764" s="56" t="s">
        <v>900</v>
      </c>
      <c r="G2764" s="56">
        <v>33</v>
      </c>
      <c r="H2764" s="56">
        <v>0</v>
      </c>
      <c r="I2764" s="56" t="s">
        <v>811</v>
      </c>
      <c r="J2764" s="56" t="s">
        <v>38</v>
      </c>
    </row>
    <row r="2765" spans="1:10" ht="12.75" customHeight="1" x14ac:dyDescent="0.3">
      <c r="A2765" s="397" t="s">
        <v>730</v>
      </c>
      <c r="B2765" s="423">
        <v>2</v>
      </c>
      <c r="C2765" s="397" t="s">
        <v>322</v>
      </c>
      <c r="D2765" s="397" t="s">
        <v>5977</v>
      </c>
      <c r="E2765" s="56" t="s">
        <v>3066</v>
      </c>
      <c r="F2765" s="56" t="s">
        <v>900</v>
      </c>
      <c r="G2765" s="56">
        <v>53.5</v>
      </c>
      <c r="H2765" s="56">
        <v>0</v>
      </c>
      <c r="I2765" s="56" t="s">
        <v>811</v>
      </c>
      <c r="J2765" s="56" t="s">
        <v>38</v>
      </c>
    </row>
    <row r="2766" spans="1:10" ht="12.75" customHeight="1" x14ac:dyDescent="0.3">
      <c r="A2766" s="397" t="s">
        <v>730</v>
      </c>
      <c r="B2766" s="423">
        <v>3</v>
      </c>
      <c r="C2766" s="397" t="s">
        <v>322</v>
      </c>
      <c r="D2766" s="397" t="s">
        <v>5978</v>
      </c>
      <c r="E2766" s="56" t="s">
        <v>7132</v>
      </c>
      <c r="F2766" s="56" t="s">
        <v>900</v>
      </c>
      <c r="G2766" s="56">
        <v>39</v>
      </c>
      <c r="H2766" s="56">
        <v>0</v>
      </c>
      <c r="I2766" s="56" t="s">
        <v>811</v>
      </c>
      <c r="J2766" s="56" t="s">
        <v>38</v>
      </c>
    </row>
    <row r="2767" spans="1:10" ht="12.75" customHeight="1" x14ac:dyDescent="0.3">
      <c r="A2767" s="397" t="s">
        <v>730</v>
      </c>
      <c r="B2767" s="423">
        <v>4</v>
      </c>
      <c r="C2767" s="397" t="s">
        <v>322</v>
      </c>
      <c r="D2767" s="397" t="s">
        <v>5979</v>
      </c>
      <c r="E2767" s="56" t="s">
        <v>7133</v>
      </c>
      <c r="F2767" s="56" t="s">
        <v>900</v>
      </c>
      <c r="G2767" s="56">
        <v>46.5</v>
      </c>
      <c r="H2767" s="56">
        <v>0</v>
      </c>
      <c r="I2767" s="56" t="s">
        <v>811</v>
      </c>
      <c r="J2767" s="56" t="s">
        <v>38</v>
      </c>
    </row>
    <row r="2768" spans="1:10" ht="12.75" customHeight="1" x14ac:dyDescent="0.3">
      <c r="A2768" s="397" t="s">
        <v>730</v>
      </c>
      <c r="B2768" s="423">
        <v>5</v>
      </c>
      <c r="C2768" s="397" t="s">
        <v>322</v>
      </c>
      <c r="D2768" s="397" t="s">
        <v>5980</v>
      </c>
      <c r="E2768" s="56" t="s">
        <v>7134</v>
      </c>
      <c r="F2768" s="56" t="s">
        <v>900</v>
      </c>
      <c r="G2768" s="56">
        <v>45.5</v>
      </c>
      <c r="H2768" s="56">
        <v>0</v>
      </c>
      <c r="I2768" s="56" t="s">
        <v>811</v>
      </c>
      <c r="J2768" s="56" t="s">
        <v>38</v>
      </c>
    </row>
    <row r="2769" spans="1:10" ht="12.75" customHeight="1" x14ac:dyDescent="0.3">
      <c r="A2769" s="397" t="s">
        <v>730</v>
      </c>
      <c r="B2769" s="423">
        <v>6</v>
      </c>
      <c r="C2769" s="397" t="s">
        <v>322</v>
      </c>
      <c r="D2769" s="397" t="s">
        <v>5981</v>
      </c>
      <c r="E2769" s="56" t="s">
        <v>7135</v>
      </c>
      <c r="F2769" s="56" t="s">
        <v>900</v>
      </c>
      <c r="G2769" s="56">
        <v>63.5</v>
      </c>
      <c r="H2769" s="56">
        <v>0</v>
      </c>
      <c r="I2769" s="56" t="s">
        <v>811</v>
      </c>
      <c r="J2769" s="56" t="s">
        <v>38</v>
      </c>
    </row>
    <row r="2770" spans="1:10" ht="12.75" customHeight="1" x14ac:dyDescent="0.3">
      <c r="A2770" s="397" t="s">
        <v>730</v>
      </c>
      <c r="B2770" s="423">
        <v>7</v>
      </c>
      <c r="C2770" s="397" t="s">
        <v>322</v>
      </c>
      <c r="D2770" s="397" t="s">
        <v>5982</v>
      </c>
      <c r="E2770" s="56" t="s">
        <v>7136</v>
      </c>
      <c r="F2770" s="56" t="s">
        <v>900</v>
      </c>
      <c r="G2770" s="56">
        <v>28.5</v>
      </c>
      <c r="H2770" s="56">
        <v>0</v>
      </c>
      <c r="I2770" s="56" t="s">
        <v>811</v>
      </c>
      <c r="J2770" s="56" t="s">
        <v>38</v>
      </c>
    </row>
    <row r="2771" spans="1:10" ht="12.75" customHeight="1" x14ac:dyDescent="0.3">
      <c r="A2771" s="397" t="s">
        <v>730</v>
      </c>
      <c r="B2771" s="423">
        <v>8</v>
      </c>
      <c r="C2771" s="397" t="s">
        <v>322</v>
      </c>
      <c r="D2771" s="397" t="s">
        <v>5983</v>
      </c>
      <c r="E2771" s="56" t="s">
        <v>7137</v>
      </c>
      <c r="F2771" s="56" t="s">
        <v>900</v>
      </c>
      <c r="G2771" s="56">
        <v>38.5</v>
      </c>
      <c r="H2771" s="56">
        <v>0</v>
      </c>
      <c r="I2771" s="56" t="s">
        <v>811</v>
      </c>
      <c r="J2771" s="56" t="s">
        <v>38</v>
      </c>
    </row>
    <row r="2772" spans="1:10" ht="12.75" customHeight="1" x14ac:dyDescent="0.3">
      <c r="A2772" s="397" t="s">
        <v>730</v>
      </c>
      <c r="B2772" s="423">
        <v>9</v>
      </c>
      <c r="C2772" s="397" t="s">
        <v>322</v>
      </c>
      <c r="D2772" s="397" t="s">
        <v>5984</v>
      </c>
      <c r="E2772" s="56" t="s">
        <v>7138</v>
      </c>
      <c r="F2772" s="56" t="s">
        <v>900</v>
      </c>
      <c r="G2772" s="56">
        <v>25</v>
      </c>
      <c r="H2772" s="56">
        <v>0</v>
      </c>
      <c r="I2772" s="56" t="s">
        <v>811</v>
      </c>
      <c r="J2772" s="56" t="s">
        <v>38</v>
      </c>
    </row>
    <row r="2773" spans="1:10" ht="12.75" customHeight="1" x14ac:dyDescent="0.3">
      <c r="A2773" s="397" t="s">
        <v>730</v>
      </c>
      <c r="B2773" s="423">
        <v>10</v>
      </c>
      <c r="C2773" s="397" t="s">
        <v>322</v>
      </c>
      <c r="D2773" s="397" t="s">
        <v>5985</v>
      </c>
      <c r="E2773" s="56" t="s">
        <v>7139</v>
      </c>
      <c r="F2773" s="56" t="s">
        <v>900</v>
      </c>
      <c r="G2773" s="56">
        <v>16</v>
      </c>
      <c r="H2773" s="56">
        <v>0</v>
      </c>
      <c r="I2773" s="56" t="s">
        <v>811</v>
      </c>
      <c r="J2773" s="56" t="s">
        <v>38</v>
      </c>
    </row>
    <row r="2774" spans="1:10" ht="12.75" customHeight="1" x14ac:dyDescent="0.3">
      <c r="A2774" s="397" t="s">
        <v>730</v>
      </c>
      <c r="B2774" s="423">
        <v>11</v>
      </c>
      <c r="C2774" s="397" t="s">
        <v>322</v>
      </c>
      <c r="D2774" s="397" t="s">
        <v>5986</v>
      </c>
      <c r="E2774" s="56" t="s">
        <v>7140</v>
      </c>
      <c r="F2774" s="56" t="s">
        <v>900</v>
      </c>
      <c r="G2774" s="56">
        <v>30</v>
      </c>
      <c r="H2774" s="56">
        <v>0</v>
      </c>
      <c r="I2774" s="56" t="s">
        <v>811</v>
      </c>
      <c r="J2774" s="56" t="s">
        <v>38</v>
      </c>
    </row>
    <row r="2775" spans="1:10" ht="12.75" customHeight="1" x14ac:dyDescent="0.3">
      <c r="A2775" s="397" t="s">
        <v>730</v>
      </c>
      <c r="B2775" s="423">
        <v>12</v>
      </c>
      <c r="C2775" s="397" t="s">
        <v>322</v>
      </c>
      <c r="D2775" s="397" t="s">
        <v>5987</v>
      </c>
      <c r="E2775" s="56" t="s">
        <v>7141</v>
      </c>
      <c r="F2775" s="56" t="s">
        <v>900</v>
      </c>
      <c r="G2775" s="56">
        <v>31</v>
      </c>
      <c r="H2775" s="56">
        <v>0</v>
      </c>
      <c r="I2775" s="56" t="s">
        <v>811</v>
      </c>
      <c r="J2775" s="56" t="s">
        <v>38</v>
      </c>
    </row>
    <row r="2776" spans="1:10" ht="12.75" customHeight="1" x14ac:dyDescent="0.3">
      <c r="A2776" s="397" t="s">
        <v>730</v>
      </c>
      <c r="B2776" s="423">
        <v>13</v>
      </c>
      <c r="C2776" s="397" t="s">
        <v>322</v>
      </c>
      <c r="D2776" s="397" t="s">
        <v>5988</v>
      </c>
      <c r="E2776" s="56" t="s">
        <v>7142</v>
      </c>
      <c r="F2776" s="56" t="s">
        <v>900</v>
      </c>
      <c r="G2776" s="56">
        <v>56</v>
      </c>
      <c r="H2776" s="56">
        <v>0</v>
      </c>
      <c r="I2776" s="56" t="s">
        <v>811</v>
      </c>
      <c r="J2776" s="56" t="s">
        <v>38</v>
      </c>
    </row>
    <row r="2777" spans="1:10" ht="12.75" customHeight="1" x14ac:dyDescent="0.3">
      <c r="A2777" s="397" t="s">
        <v>730</v>
      </c>
      <c r="B2777" s="423">
        <v>14</v>
      </c>
      <c r="C2777" s="397" t="s">
        <v>322</v>
      </c>
      <c r="D2777" s="397" t="s">
        <v>5989</v>
      </c>
      <c r="E2777" s="56" t="s">
        <v>7143</v>
      </c>
      <c r="F2777" s="56" t="s">
        <v>900</v>
      </c>
      <c r="G2777" s="56">
        <v>38.5</v>
      </c>
      <c r="H2777" s="56">
        <v>0</v>
      </c>
      <c r="I2777" s="56" t="s">
        <v>811</v>
      </c>
      <c r="J2777" s="56" t="s">
        <v>38</v>
      </c>
    </row>
    <row r="2778" spans="1:10" ht="12.75" customHeight="1" x14ac:dyDescent="0.3">
      <c r="A2778" s="397" t="s">
        <v>730</v>
      </c>
      <c r="B2778" s="423">
        <v>15</v>
      </c>
      <c r="C2778" s="397" t="s">
        <v>322</v>
      </c>
      <c r="D2778" s="397" t="s">
        <v>5990</v>
      </c>
      <c r="E2778" s="56" t="s">
        <v>7144</v>
      </c>
      <c r="F2778" s="56" t="s">
        <v>900</v>
      </c>
      <c r="G2778" s="56">
        <v>55</v>
      </c>
      <c r="H2778" s="56">
        <v>0</v>
      </c>
      <c r="I2778" s="56" t="s">
        <v>811</v>
      </c>
      <c r="J2778" s="56" t="s">
        <v>38</v>
      </c>
    </row>
    <row r="2779" spans="1:10" ht="12.75" customHeight="1" x14ac:dyDescent="0.3">
      <c r="A2779" s="397" t="s">
        <v>730</v>
      </c>
      <c r="B2779" s="423">
        <v>16</v>
      </c>
      <c r="C2779" s="397" t="s">
        <v>322</v>
      </c>
      <c r="D2779" s="397" t="s">
        <v>5991</v>
      </c>
      <c r="E2779" s="56" t="s">
        <v>7145</v>
      </c>
      <c r="F2779" s="56" t="s">
        <v>900</v>
      </c>
      <c r="G2779" s="56">
        <v>22</v>
      </c>
      <c r="H2779" s="56">
        <v>0</v>
      </c>
      <c r="I2779" s="56" t="s">
        <v>811</v>
      </c>
      <c r="J2779" s="56" t="s">
        <v>38</v>
      </c>
    </row>
    <row r="2780" spans="1:10" ht="12.75" customHeight="1" x14ac:dyDescent="0.3">
      <c r="A2780" s="397" t="s">
        <v>730</v>
      </c>
      <c r="B2780" s="423">
        <v>17</v>
      </c>
      <c r="C2780" s="397" t="s">
        <v>322</v>
      </c>
      <c r="D2780" s="397" t="s">
        <v>5992</v>
      </c>
      <c r="E2780" s="56" t="s">
        <v>7146</v>
      </c>
      <c r="F2780" s="56" t="s">
        <v>900</v>
      </c>
      <c r="G2780" s="56">
        <v>46</v>
      </c>
      <c r="H2780" s="56">
        <v>0</v>
      </c>
      <c r="I2780" s="56" t="s">
        <v>811</v>
      </c>
      <c r="J2780" s="56" t="s">
        <v>38</v>
      </c>
    </row>
    <row r="2781" spans="1:10" ht="12.75" customHeight="1" x14ac:dyDescent="0.3">
      <c r="A2781" s="397" t="s">
        <v>730</v>
      </c>
      <c r="B2781" s="423">
        <v>18</v>
      </c>
      <c r="C2781" s="397" t="s">
        <v>322</v>
      </c>
      <c r="D2781" s="397" t="s">
        <v>5993</v>
      </c>
      <c r="E2781" s="56" t="s">
        <v>7147</v>
      </c>
      <c r="F2781" s="56" t="s">
        <v>900</v>
      </c>
      <c r="G2781" s="56">
        <v>47</v>
      </c>
      <c r="H2781" s="56">
        <v>0</v>
      </c>
      <c r="I2781" s="56" t="s">
        <v>811</v>
      </c>
      <c r="J2781" s="56" t="s">
        <v>38</v>
      </c>
    </row>
    <row r="2782" spans="1:10" ht="12.75" customHeight="1" x14ac:dyDescent="0.3">
      <c r="A2782" s="397" t="s">
        <v>730</v>
      </c>
      <c r="B2782" s="423">
        <v>19</v>
      </c>
      <c r="C2782" s="397" t="s">
        <v>322</v>
      </c>
      <c r="D2782" s="397" t="s">
        <v>5994</v>
      </c>
      <c r="E2782" s="56" t="s">
        <v>7148</v>
      </c>
      <c r="F2782" s="56" t="s">
        <v>900</v>
      </c>
      <c r="G2782" s="56">
        <v>39.5</v>
      </c>
      <c r="H2782" s="56">
        <v>0</v>
      </c>
      <c r="I2782" s="56" t="s">
        <v>811</v>
      </c>
      <c r="J2782" s="56" t="s">
        <v>38</v>
      </c>
    </row>
    <row r="2783" spans="1:10" ht="12.75" customHeight="1" x14ac:dyDescent="0.3">
      <c r="A2783" s="397" t="s">
        <v>730</v>
      </c>
      <c r="B2783" s="423">
        <v>20</v>
      </c>
      <c r="C2783" s="397" t="s">
        <v>322</v>
      </c>
      <c r="D2783" s="397" t="s">
        <v>5995</v>
      </c>
      <c r="E2783" s="56" t="s">
        <v>7149</v>
      </c>
      <c r="F2783" s="56" t="s">
        <v>900</v>
      </c>
      <c r="G2783" s="56">
        <v>51.5</v>
      </c>
      <c r="H2783" s="56">
        <v>0</v>
      </c>
      <c r="I2783" s="56" t="s">
        <v>811</v>
      </c>
      <c r="J2783" s="56" t="s">
        <v>38</v>
      </c>
    </row>
    <row r="2784" spans="1:10" ht="12.75" customHeight="1" x14ac:dyDescent="0.3">
      <c r="A2784" s="397" t="s">
        <v>730</v>
      </c>
      <c r="B2784" s="423">
        <v>21</v>
      </c>
      <c r="C2784" s="397" t="s">
        <v>322</v>
      </c>
      <c r="D2784" s="397" t="s">
        <v>5996</v>
      </c>
      <c r="E2784" s="56" t="s">
        <v>7150</v>
      </c>
      <c r="F2784" s="56" t="s">
        <v>900</v>
      </c>
      <c r="G2784" s="56">
        <v>61.5</v>
      </c>
      <c r="H2784" s="56">
        <v>0</v>
      </c>
      <c r="I2784" s="56" t="s">
        <v>811</v>
      </c>
      <c r="J2784" s="56" t="s">
        <v>38</v>
      </c>
    </row>
    <row r="2785" spans="1:10" ht="12.75" customHeight="1" x14ac:dyDescent="0.3">
      <c r="A2785" s="397" t="s">
        <v>730</v>
      </c>
      <c r="B2785" s="423">
        <v>22</v>
      </c>
      <c r="C2785" s="397" t="s">
        <v>322</v>
      </c>
      <c r="D2785" s="397" t="s">
        <v>5997</v>
      </c>
      <c r="E2785" s="56" t="s">
        <v>7151</v>
      </c>
      <c r="F2785" s="56" t="s">
        <v>900</v>
      </c>
      <c r="G2785" s="56">
        <v>25</v>
      </c>
      <c r="H2785" s="56">
        <v>0</v>
      </c>
      <c r="I2785" s="56" t="s">
        <v>811</v>
      </c>
      <c r="J2785" s="56" t="s">
        <v>38</v>
      </c>
    </row>
    <row r="2786" spans="1:10" ht="12.75" customHeight="1" x14ac:dyDescent="0.3">
      <c r="A2786" s="397" t="s">
        <v>730</v>
      </c>
      <c r="B2786" s="423">
        <v>23</v>
      </c>
      <c r="C2786" s="397" t="s">
        <v>322</v>
      </c>
      <c r="D2786" s="397" t="s">
        <v>5998</v>
      </c>
      <c r="E2786" s="56" t="s">
        <v>7152</v>
      </c>
      <c r="F2786" s="56" t="s">
        <v>900</v>
      </c>
      <c r="G2786" s="56">
        <v>25</v>
      </c>
      <c r="H2786" s="56">
        <v>0</v>
      </c>
      <c r="I2786" s="56" t="s">
        <v>811</v>
      </c>
      <c r="J2786" s="56" t="s">
        <v>38</v>
      </c>
    </row>
    <row r="2787" spans="1:10" ht="12.75" customHeight="1" x14ac:dyDescent="0.3">
      <c r="A2787" s="397" t="s">
        <v>730</v>
      </c>
      <c r="B2787" s="423">
        <v>24</v>
      </c>
      <c r="C2787" s="397" t="s">
        <v>322</v>
      </c>
      <c r="D2787" s="397" t="s">
        <v>5999</v>
      </c>
      <c r="E2787" s="56" t="s">
        <v>7153</v>
      </c>
      <c r="F2787" s="56" t="s">
        <v>900</v>
      </c>
      <c r="G2787" s="56">
        <v>36</v>
      </c>
      <c r="H2787" s="56">
        <v>0</v>
      </c>
      <c r="I2787" s="56" t="s">
        <v>811</v>
      </c>
      <c r="J2787" s="56" t="s">
        <v>38</v>
      </c>
    </row>
    <row r="2788" spans="1:10" ht="12.75" customHeight="1" x14ac:dyDescent="0.3">
      <c r="A2788" s="397" t="s">
        <v>730</v>
      </c>
      <c r="B2788" s="423">
        <v>25</v>
      </c>
      <c r="C2788" s="397" t="s">
        <v>322</v>
      </c>
      <c r="D2788" s="397" t="s">
        <v>6000</v>
      </c>
      <c r="E2788" s="56" t="s">
        <v>7154</v>
      </c>
      <c r="F2788" s="56" t="s">
        <v>900</v>
      </c>
      <c r="G2788" s="56">
        <v>27</v>
      </c>
      <c r="H2788" s="56">
        <v>0</v>
      </c>
      <c r="I2788" s="56" t="s">
        <v>811</v>
      </c>
      <c r="J2788" s="56" t="s">
        <v>38</v>
      </c>
    </row>
    <row r="2789" spans="1:10" ht="12.75" customHeight="1" x14ac:dyDescent="0.3">
      <c r="A2789" s="397" t="s">
        <v>730</v>
      </c>
      <c r="B2789" s="423">
        <v>26</v>
      </c>
      <c r="C2789" s="397" t="s">
        <v>322</v>
      </c>
      <c r="D2789" s="397" t="s">
        <v>6001</v>
      </c>
      <c r="E2789" s="56" t="s">
        <v>7155</v>
      </c>
      <c r="F2789" s="56" t="s">
        <v>900</v>
      </c>
      <c r="G2789" s="56">
        <v>27</v>
      </c>
      <c r="H2789" s="56">
        <v>0</v>
      </c>
      <c r="I2789" s="56" t="s">
        <v>811</v>
      </c>
      <c r="J2789" s="56" t="s">
        <v>38</v>
      </c>
    </row>
    <row r="2790" spans="1:10" ht="12.75" customHeight="1" x14ac:dyDescent="0.3">
      <c r="A2790" s="397" t="s">
        <v>730</v>
      </c>
      <c r="B2790" s="423">
        <v>27</v>
      </c>
      <c r="C2790" s="397" t="s">
        <v>322</v>
      </c>
      <c r="D2790" s="397" t="s">
        <v>6002</v>
      </c>
      <c r="E2790" s="56" t="s">
        <v>7156</v>
      </c>
      <c r="F2790" s="56" t="s">
        <v>900</v>
      </c>
      <c r="G2790" s="56">
        <v>24.5</v>
      </c>
      <c r="H2790" s="56">
        <v>0</v>
      </c>
      <c r="I2790" s="56" t="s">
        <v>811</v>
      </c>
      <c r="J2790" s="56" t="s">
        <v>38</v>
      </c>
    </row>
    <row r="2791" spans="1:10" ht="12.75" customHeight="1" x14ac:dyDescent="0.3">
      <c r="A2791" s="397" t="s">
        <v>730</v>
      </c>
      <c r="B2791" s="423">
        <v>28</v>
      </c>
      <c r="C2791" s="397" t="s">
        <v>322</v>
      </c>
      <c r="D2791" s="397" t="s">
        <v>6003</v>
      </c>
      <c r="E2791" s="56" t="s">
        <v>7157</v>
      </c>
      <c r="F2791" s="56" t="s">
        <v>900</v>
      </c>
      <c r="G2791" s="56">
        <v>36</v>
      </c>
      <c r="H2791" s="56">
        <v>0</v>
      </c>
      <c r="I2791" s="56" t="s">
        <v>811</v>
      </c>
      <c r="J2791" s="56" t="s">
        <v>38</v>
      </c>
    </row>
    <row r="2792" spans="1:10" ht="12.75" customHeight="1" x14ac:dyDescent="0.3">
      <c r="A2792" s="397" t="s">
        <v>730</v>
      </c>
      <c r="B2792" s="423">
        <v>29</v>
      </c>
      <c r="C2792" s="397" t="s">
        <v>322</v>
      </c>
      <c r="D2792" s="397" t="s">
        <v>6004</v>
      </c>
      <c r="E2792" s="56" t="s">
        <v>7158</v>
      </c>
      <c r="F2792" s="56" t="s">
        <v>900</v>
      </c>
      <c r="G2792" s="56">
        <v>16</v>
      </c>
      <c r="H2792" s="56">
        <v>0</v>
      </c>
      <c r="I2792" s="56" t="s">
        <v>811</v>
      </c>
      <c r="J2792" s="56" t="s">
        <v>38</v>
      </c>
    </row>
    <row r="2793" spans="1:10" ht="12.75" customHeight="1" x14ac:dyDescent="0.3">
      <c r="A2793" s="397" t="s">
        <v>730</v>
      </c>
      <c r="B2793" s="423">
        <v>30</v>
      </c>
      <c r="C2793" s="397" t="s">
        <v>322</v>
      </c>
      <c r="D2793" s="397" t="s">
        <v>6005</v>
      </c>
      <c r="E2793" s="56" t="s">
        <v>3067</v>
      </c>
      <c r="F2793" s="56" t="s">
        <v>900</v>
      </c>
      <c r="G2793" s="56">
        <v>61</v>
      </c>
      <c r="H2793" s="56">
        <v>0</v>
      </c>
      <c r="I2793" s="56" t="s">
        <v>811</v>
      </c>
      <c r="J2793" s="56" t="s">
        <v>38</v>
      </c>
    </row>
    <row r="2794" spans="1:10" ht="12.75" customHeight="1" x14ac:dyDescent="0.3">
      <c r="A2794" s="397" t="s">
        <v>730</v>
      </c>
      <c r="B2794" s="423">
        <v>31</v>
      </c>
      <c r="C2794" s="397" t="s">
        <v>322</v>
      </c>
      <c r="D2794" s="397" t="s">
        <v>6006</v>
      </c>
      <c r="E2794" s="56" t="s">
        <v>7159</v>
      </c>
      <c r="F2794" s="56" t="s">
        <v>900</v>
      </c>
      <c r="G2794" s="56">
        <v>43.5</v>
      </c>
      <c r="H2794" s="56">
        <v>0</v>
      </c>
      <c r="I2794" s="56" t="s">
        <v>811</v>
      </c>
      <c r="J2794" s="56" t="s">
        <v>38</v>
      </c>
    </row>
    <row r="2795" spans="1:10" ht="12.75" customHeight="1" x14ac:dyDescent="0.3">
      <c r="A2795" s="397" t="s">
        <v>730</v>
      </c>
      <c r="B2795" s="423">
        <v>32</v>
      </c>
      <c r="C2795" s="397" t="s">
        <v>322</v>
      </c>
      <c r="D2795" s="397" t="s">
        <v>6007</v>
      </c>
      <c r="E2795" s="56" t="s">
        <v>7160</v>
      </c>
      <c r="F2795" s="56" t="s">
        <v>900</v>
      </c>
      <c r="G2795" s="56">
        <v>31</v>
      </c>
      <c r="H2795" s="56">
        <v>0</v>
      </c>
      <c r="I2795" s="56" t="s">
        <v>811</v>
      </c>
      <c r="J2795" s="56" t="s">
        <v>38</v>
      </c>
    </row>
    <row r="2796" spans="1:10" ht="12.75" customHeight="1" x14ac:dyDescent="0.3">
      <c r="A2796" s="397" t="s">
        <v>730</v>
      </c>
      <c r="B2796" s="423">
        <v>33</v>
      </c>
      <c r="C2796" s="397" t="s">
        <v>322</v>
      </c>
      <c r="D2796" s="397" t="s">
        <v>6008</v>
      </c>
      <c r="E2796" s="56" t="s">
        <v>7161</v>
      </c>
      <c r="F2796" s="56" t="s">
        <v>900</v>
      </c>
      <c r="G2796" s="56">
        <v>49.5</v>
      </c>
      <c r="H2796" s="56">
        <v>0</v>
      </c>
      <c r="I2796" s="56" t="s">
        <v>811</v>
      </c>
      <c r="J2796" s="56" t="s">
        <v>38</v>
      </c>
    </row>
    <row r="2797" spans="1:10" ht="12.75" customHeight="1" x14ac:dyDescent="0.3">
      <c r="A2797" s="397" t="s">
        <v>730</v>
      </c>
      <c r="B2797" s="423">
        <v>34</v>
      </c>
      <c r="C2797" s="397" t="s">
        <v>322</v>
      </c>
      <c r="D2797" s="397" t="s">
        <v>6009</v>
      </c>
      <c r="E2797" s="56" t="s">
        <v>7162</v>
      </c>
      <c r="F2797" s="56" t="s">
        <v>900</v>
      </c>
      <c r="G2797" s="56">
        <v>38</v>
      </c>
      <c r="H2797" s="56">
        <v>0</v>
      </c>
      <c r="I2797" s="56" t="s">
        <v>811</v>
      </c>
      <c r="J2797" s="56" t="s">
        <v>38</v>
      </c>
    </row>
    <row r="2798" spans="1:10" ht="12.75" customHeight="1" x14ac:dyDescent="0.3">
      <c r="A2798" s="397" t="s">
        <v>730</v>
      </c>
      <c r="B2798" s="423">
        <v>35</v>
      </c>
      <c r="C2798" s="397" t="s">
        <v>322</v>
      </c>
      <c r="D2798" s="397" t="s">
        <v>6010</v>
      </c>
      <c r="E2798" s="56" t="s">
        <v>3068</v>
      </c>
      <c r="F2798" s="56" t="s">
        <v>900</v>
      </c>
      <c r="G2798" s="56">
        <v>45</v>
      </c>
      <c r="H2798" s="56">
        <v>0</v>
      </c>
      <c r="I2798" s="56" t="s">
        <v>811</v>
      </c>
      <c r="J2798" s="56" t="s">
        <v>38</v>
      </c>
    </row>
    <row r="2799" spans="1:10" ht="12.75" customHeight="1" x14ac:dyDescent="0.3">
      <c r="A2799" s="397" t="s">
        <v>730</v>
      </c>
      <c r="B2799" s="423">
        <v>36</v>
      </c>
      <c r="C2799" s="397" t="s">
        <v>322</v>
      </c>
      <c r="D2799" s="397" t="s">
        <v>6011</v>
      </c>
      <c r="E2799" s="56" t="s">
        <v>7163</v>
      </c>
      <c r="F2799" s="56" t="s">
        <v>900</v>
      </c>
      <c r="G2799" s="56">
        <v>31.5</v>
      </c>
      <c r="H2799" s="56">
        <v>0</v>
      </c>
      <c r="I2799" s="56" t="s">
        <v>811</v>
      </c>
      <c r="J2799" s="56" t="s">
        <v>38</v>
      </c>
    </row>
    <row r="2800" spans="1:10" ht="12.75" customHeight="1" x14ac:dyDescent="0.3">
      <c r="A2800" s="397" t="s">
        <v>730</v>
      </c>
      <c r="B2800" s="423">
        <v>37</v>
      </c>
      <c r="C2800" s="397" t="s">
        <v>322</v>
      </c>
      <c r="D2800" s="397" t="s">
        <v>6012</v>
      </c>
      <c r="E2800" s="56" t="s">
        <v>7164</v>
      </c>
      <c r="F2800" s="56" t="s">
        <v>900</v>
      </c>
      <c r="G2800" s="56">
        <v>39.5</v>
      </c>
      <c r="H2800" s="56">
        <v>0</v>
      </c>
      <c r="I2800" s="56" t="s">
        <v>811</v>
      </c>
      <c r="J2800" s="56" t="s">
        <v>38</v>
      </c>
    </row>
    <row r="2801" spans="1:10" ht="12.75" customHeight="1" x14ac:dyDescent="0.3">
      <c r="A2801" s="397" t="s">
        <v>730</v>
      </c>
      <c r="B2801" s="423">
        <v>38</v>
      </c>
      <c r="C2801" s="397" t="s">
        <v>322</v>
      </c>
      <c r="D2801" s="397" t="s">
        <v>6013</v>
      </c>
      <c r="E2801" s="56" t="s">
        <v>7165</v>
      </c>
      <c r="F2801" s="56" t="s">
        <v>900</v>
      </c>
      <c r="G2801" s="56">
        <v>21</v>
      </c>
      <c r="H2801" s="56">
        <v>0</v>
      </c>
      <c r="I2801" s="56" t="s">
        <v>811</v>
      </c>
      <c r="J2801" s="56" t="s">
        <v>38</v>
      </c>
    </row>
    <row r="2802" spans="1:10" ht="12.75" customHeight="1" x14ac:dyDescent="0.3">
      <c r="A2802" s="397" t="s">
        <v>730</v>
      </c>
      <c r="B2802" s="423">
        <v>39</v>
      </c>
      <c r="C2802" s="397" t="s">
        <v>322</v>
      </c>
      <c r="D2802" s="397" t="s">
        <v>6014</v>
      </c>
      <c r="E2802" s="56" t="s">
        <v>7166</v>
      </c>
      <c r="F2802" s="56" t="s">
        <v>900</v>
      </c>
      <c r="G2802" s="56">
        <v>52.25</v>
      </c>
      <c r="H2802" s="56">
        <v>0</v>
      </c>
      <c r="I2802" s="56" t="s">
        <v>811</v>
      </c>
      <c r="J2802" s="56" t="s">
        <v>38</v>
      </c>
    </row>
    <row r="2803" spans="1:10" ht="12.75" customHeight="1" x14ac:dyDescent="0.3">
      <c r="A2803" s="397" t="s">
        <v>730</v>
      </c>
      <c r="B2803" s="423">
        <v>40</v>
      </c>
      <c r="C2803" s="397" t="s">
        <v>322</v>
      </c>
      <c r="D2803" s="397" t="s">
        <v>6015</v>
      </c>
      <c r="E2803" s="56" t="s">
        <v>7167</v>
      </c>
      <c r="F2803" s="56" t="s">
        <v>900</v>
      </c>
      <c r="G2803" s="56">
        <v>20</v>
      </c>
      <c r="H2803" s="56">
        <v>0</v>
      </c>
      <c r="I2803" s="56" t="s">
        <v>811</v>
      </c>
      <c r="J2803" s="56" t="s">
        <v>38</v>
      </c>
    </row>
    <row r="2804" spans="1:10" ht="12.75" customHeight="1" x14ac:dyDescent="0.3">
      <c r="A2804" s="397" t="s">
        <v>730</v>
      </c>
      <c r="B2804" s="423">
        <v>41</v>
      </c>
      <c r="C2804" s="397" t="s">
        <v>322</v>
      </c>
      <c r="D2804" s="397" t="s">
        <v>6016</v>
      </c>
      <c r="E2804" s="56" t="s">
        <v>7168</v>
      </c>
      <c r="F2804" s="56" t="s">
        <v>900</v>
      </c>
      <c r="G2804" s="56">
        <v>56.5</v>
      </c>
      <c r="H2804" s="56">
        <v>0</v>
      </c>
      <c r="I2804" s="56" t="s">
        <v>811</v>
      </c>
      <c r="J2804" s="56" t="s">
        <v>38</v>
      </c>
    </row>
    <row r="2805" spans="1:10" ht="12.75" customHeight="1" x14ac:dyDescent="0.3">
      <c r="A2805" s="397" t="s">
        <v>730</v>
      </c>
      <c r="B2805" s="423">
        <v>42</v>
      </c>
      <c r="C2805" s="397" t="s">
        <v>322</v>
      </c>
      <c r="D2805" s="397" t="s">
        <v>6017</v>
      </c>
      <c r="E2805" s="56" t="s">
        <v>7169</v>
      </c>
      <c r="F2805" s="56" t="s">
        <v>900</v>
      </c>
      <c r="G2805" s="56">
        <v>24</v>
      </c>
      <c r="H2805" s="56">
        <v>0</v>
      </c>
      <c r="I2805" s="56" t="s">
        <v>811</v>
      </c>
      <c r="J2805" s="56" t="s">
        <v>38</v>
      </c>
    </row>
    <row r="2806" spans="1:10" ht="12.75" customHeight="1" x14ac:dyDescent="0.3">
      <c r="A2806" s="397" t="s">
        <v>730</v>
      </c>
      <c r="B2806" s="423">
        <v>43</v>
      </c>
      <c r="C2806" s="397" t="s">
        <v>322</v>
      </c>
      <c r="D2806" s="397" t="s">
        <v>6018</v>
      </c>
      <c r="E2806" s="56" t="s">
        <v>7170</v>
      </c>
      <c r="F2806" s="56" t="s">
        <v>900</v>
      </c>
      <c r="G2806" s="56">
        <v>43.5</v>
      </c>
      <c r="H2806" s="56">
        <v>0</v>
      </c>
      <c r="I2806" s="56" t="s">
        <v>811</v>
      </c>
      <c r="J2806" s="56" t="s">
        <v>38</v>
      </c>
    </row>
    <row r="2807" spans="1:10" ht="12.75" customHeight="1" x14ac:dyDescent="0.3">
      <c r="A2807" s="397" t="s">
        <v>730</v>
      </c>
      <c r="B2807" s="423">
        <v>44</v>
      </c>
      <c r="C2807" s="397" t="s">
        <v>322</v>
      </c>
      <c r="D2807" s="397" t="s">
        <v>6019</v>
      </c>
      <c r="E2807" s="56" t="s">
        <v>7171</v>
      </c>
      <c r="F2807" s="56" t="s">
        <v>900</v>
      </c>
      <c r="G2807" s="56">
        <v>57.5</v>
      </c>
      <c r="H2807" s="56">
        <v>0</v>
      </c>
      <c r="I2807" s="56" t="s">
        <v>811</v>
      </c>
      <c r="J2807" s="56" t="s">
        <v>38</v>
      </c>
    </row>
    <row r="2808" spans="1:10" ht="12.75" customHeight="1" x14ac:dyDescent="0.3">
      <c r="A2808" s="397" t="s">
        <v>730</v>
      </c>
      <c r="B2808" s="423">
        <v>45</v>
      </c>
      <c r="C2808" s="397" t="s">
        <v>322</v>
      </c>
      <c r="D2808" s="397" t="s">
        <v>6020</v>
      </c>
      <c r="E2808" s="56" t="s">
        <v>7172</v>
      </c>
      <c r="F2808" s="56" t="s">
        <v>901</v>
      </c>
      <c r="G2808" s="56">
        <v>37</v>
      </c>
      <c r="H2808" s="56">
        <v>0</v>
      </c>
      <c r="I2808" s="56" t="s">
        <v>811</v>
      </c>
      <c r="J2808" s="56" t="s">
        <v>38</v>
      </c>
    </row>
    <row r="2809" spans="1:10" ht="12.75" customHeight="1" x14ac:dyDescent="0.3">
      <c r="A2809" s="397" t="s">
        <v>730</v>
      </c>
      <c r="B2809" s="423">
        <v>46</v>
      </c>
      <c r="C2809" s="397" t="s">
        <v>322</v>
      </c>
      <c r="D2809" s="397" t="s">
        <v>6021</v>
      </c>
      <c r="E2809" s="56" t="s">
        <v>7173</v>
      </c>
      <c r="F2809" s="56" t="s">
        <v>1872</v>
      </c>
      <c r="G2809" s="56">
        <v>37</v>
      </c>
      <c r="H2809" s="56">
        <v>0</v>
      </c>
      <c r="I2809" s="56" t="s">
        <v>811</v>
      </c>
      <c r="J2809" s="56" t="s">
        <v>38</v>
      </c>
    </row>
    <row r="2810" spans="1:10" ht="12.75" customHeight="1" x14ac:dyDescent="0.3">
      <c r="A2810" s="397" t="s">
        <v>730</v>
      </c>
      <c r="B2810" s="423">
        <v>47</v>
      </c>
      <c r="C2810" s="397" t="s">
        <v>322</v>
      </c>
      <c r="D2810" s="397" t="s">
        <v>6022</v>
      </c>
      <c r="E2810" s="56" t="s">
        <v>7174</v>
      </c>
      <c r="F2810" s="56" t="s">
        <v>901</v>
      </c>
      <c r="G2810" s="56">
        <v>37</v>
      </c>
      <c r="H2810" s="56">
        <v>0</v>
      </c>
      <c r="I2810" s="56" t="s">
        <v>811</v>
      </c>
      <c r="J2810" s="56" t="s">
        <v>38</v>
      </c>
    </row>
    <row r="2811" spans="1:10" ht="12.75" customHeight="1" x14ac:dyDescent="0.3">
      <c r="A2811" s="397" t="s">
        <v>730</v>
      </c>
      <c r="B2811" s="423">
        <v>48</v>
      </c>
      <c r="C2811" s="397" t="s">
        <v>322</v>
      </c>
      <c r="D2811" s="397" t="s">
        <v>6023</v>
      </c>
      <c r="E2811" s="56" t="s">
        <v>7175</v>
      </c>
      <c r="F2811" s="56" t="s">
        <v>900</v>
      </c>
      <c r="G2811" s="56">
        <v>3</v>
      </c>
      <c r="H2811" s="56">
        <v>0</v>
      </c>
      <c r="I2811" s="56" t="s">
        <v>811</v>
      </c>
      <c r="J2811" s="56" t="s">
        <v>39</v>
      </c>
    </row>
    <row r="2812" spans="1:10" ht="12.75" customHeight="1" x14ac:dyDescent="0.3">
      <c r="A2812" s="397" t="s">
        <v>730</v>
      </c>
      <c r="B2812" s="423">
        <v>49</v>
      </c>
      <c r="C2812" s="397" t="s">
        <v>322</v>
      </c>
      <c r="D2812" s="397" t="s">
        <v>7176</v>
      </c>
      <c r="E2812" s="56" t="s">
        <v>7177</v>
      </c>
      <c r="F2812" s="56" t="s">
        <v>900</v>
      </c>
      <c r="G2812" s="56">
        <v>4</v>
      </c>
      <c r="H2812" s="56">
        <v>0</v>
      </c>
      <c r="I2812" s="56" t="s">
        <v>811</v>
      </c>
      <c r="J2812" s="56" t="s">
        <v>39</v>
      </c>
    </row>
    <row r="2813" spans="1:10" ht="12.75" customHeight="1" x14ac:dyDescent="0.3">
      <c r="A2813" s="397" t="s">
        <v>449</v>
      </c>
      <c r="B2813" s="423">
        <v>1</v>
      </c>
      <c r="C2813" s="397" t="s">
        <v>450</v>
      </c>
      <c r="D2813" s="397" t="s">
        <v>4547</v>
      </c>
      <c r="E2813" s="56" t="s">
        <v>7178</v>
      </c>
      <c r="F2813" s="56" t="s">
        <v>900</v>
      </c>
      <c r="G2813" s="56">
        <v>38</v>
      </c>
      <c r="H2813" s="56">
        <v>0</v>
      </c>
      <c r="I2813" s="56" t="s">
        <v>6476</v>
      </c>
      <c r="J2813" s="56" t="s">
        <v>38</v>
      </c>
    </row>
    <row r="2814" spans="1:10" ht="12.75" customHeight="1" x14ac:dyDescent="0.3">
      <c r="A2814" s="397" t="s">
        <v>449</v>
      </c>
      <c r="B2814" s="423">
        <v>2</v>
      </c>
      <c r="C2814" s="397" t="s">
        <v>450</v>
      </c>
      <c r="D2814" s="397" t="s">
        <v>4548</v>
      </c>
      <c r="E2814" s="56" t="s">
        <v>2251</v>
      </c>
      <c r="F2814" s="56" t="s">
        <v>900</v>
      </c>
      <c r="G2814" s="56">
        <v>35.5</v>
      </c>
      <c r="H2814" s="56">
        <v>0</v>
      </c>
      <c r="I2814" s="56" t="s">
        <v>6476</v>
      </c>
      <c r="J2814" s="56" t="s">
        <v>38</v>
      </c>
    </row>
    <row r="2815" spans="1:10" ht="12.75" customHeight="1" x14ac:dyDescent="0.3">
      <c r="A2815" s="397" t="s">
        <v>449</v>
      </c>
      <c r="B2815" s="423">
        <v>3</v>
      </c>
      <c r="C2815" s="397" t="s">
        <v>450</v>
      </c>
      <c r="D2815" s="397" t="s">
        <v>4549</v>
      </c>
      <c r="E2815" s="56" t="s">
        <v>2252</v>
      </c>
      <c r="F2815" s="56" t="s">
        <v>900</v>
      </c>
      <c r="G2815" s="56">
        <v>35.5</v>
      </c>
      <c r="H2815" s="56">
        <v>0</v>
      </c>
      <c r="I2815" s="56" t="s">
        <v>6476</v>
      </c>
      <c r="J2815" s="56" t="s">
        <v>38</v>
      </c>
    </row>
    <row r="2816" spans="1:10" ht="12.75" customHeight="1" x14ac:dyDescent="0.3">
      <c r="A2816" s="397" t="s">
        <v>449</v>
      </c>
      <c r="B2816" s="423">
        <v>4</v>
      </c>
      <c r="C2816" s="397" t="s">
        <v>450</v>
      </c>
      <c r="D2816" s="397" t="s">
        <v>4550</v>
      </c>
      <c r="E2816" s="56" t="s">
        <v>6597</v>
      </c>
      <c r="F2816" s="56" t="s">
        <v>900</v>
      </c>
      <c r="G2816" s="56">
        <v>32.5</v>
      </c>
      <c r="H2816" s="56">
        <v>0</v>
      </c>
      <c r="I2816" s="56" t="s">
        <v>6476</v>
      </c>
      <c r="J2816" s="56" t="s">
        <v>38</v>
      </c>
    </row>
    <row r="2817" spans="1:10" ht="12.75" customHeight="1" x14ac:dyDescent="0.3">
      <c r="A2817" s="397" t="s">
        <v>449</v>
      </c>
      <c r="B2817" s="423">
        <v>5</v>
      </c>
      <c r="C2817" s="397" t="s">
        <v>450</v>
      </c>
      <c r="D2817" s="397" t="s">
        <v>4551</v>
      </c>
      <c r="E2817" s="56" t="s">
        <v>2253</v>
      </c>
      <c r="F2817" s="56" t="s">
        <v>900</v>
      </c>
      <c r="G2817" s="56">
        <v>74</v>
      </c>
      <c r="H2817" s="56">
        <v>0</v>
      </c>
      <c r="I2817" s="56" t="s">
        <v>6476</v>
      </c>
      <c r="J2817" s="56" t="s">
        <v>38</v>
      </c>
    </row>
    <row r="2818" spans="1:10" ht="12.75" customHeight="1" x14ac:dyDescent="0.3">
      <c r="A2818" s="397" t="s">
        <v>449</v>
      </c>
      <c r="B2818" s="423">
        <v>6</v>
      </c>
      <c r="C2818" s="397" t="s">
        <v>450</v>
      </c>
      <c r="D2818" s="397" t="s">
        <v>4552</v>
      </c>
      <c r="E2818" s="56" t="s">
        <v>1192</v>
      </c>
      <c r="F2818" s="56" t="s">
        <v>900</v>
      </c>
      <c r="G2818" s="56">
        <v>22.5</v>
      </c>
      <c r="H2818" s="56">
        <v>0</v>
      </c>
      <c r="I2818" s="56" t="s">
        <v>6476</v>
      </c>
      <c r="J2818" s="56" t="s">
        <v>38</v>
      </c>
    </row>
    <row r="2819" spans="1:10" ht="12.75" customHeight="1" x14ac:dyDescent="0.3">
      <c r="A2819" s="397" t="s">
        <v>449</v>
      </c>
      <c r="B2819" s="423">
        <v>7</v>
      </c>
      <c r="C2819" s="397" t="s">
        <v>450</v>
      </c>
      <c r="D2819" s="397" t="s">
        <v>4553</v>
      </c>
      <c r="E2819" s="56" t="s">
        <v>2254</v>
      </c>
      <c r="F2819" s="56" t="s">
        <v>900</v>
      </c>
      <c r="G2819" s="56">
        <v>18</v>
      </c>
      <c r="H2819" s="56">
        <v>0</v>
      </c>
      <c r="I2819" s="56" t="s">
        <v>6476</v>
      </c>
      <c r="J2819" s="56" t="s">
        <v>38</v>
      </c>
    </row>
    <row r="2820" spans="1:10" ht="12.75" customHeight="1" x14ac:dyDescent="0.3">
      <c r="A2820" s="397" t="s">
        <v>449</v>
      </c>
      <c r="B2820" s="423">
        <v>8</v>
      </c>
      <c r="C2820" s="397" t="s">
        <v>450</v>
      </c>
      <c r="D2820" s="397" t="s">
        <v>4554</v>
      </c>
      <c r="E2820" s="56" t="s">
        <v>2255</v>
      </c>
      <c r="F2820" s="56" t="s">
        <v>900</v>
      </c>
      <c r="G2820" s="56">
        <v>16</v>
      </c>
      <c r="H2820" s="56">
        <v>0</v>
      </c>
      <c r="I2820" s="56" t="s">
        <v>810</v>
      </c>
      <c r="J2820" s="56" t="s">
        <v>38</v>
      </c>
    </row>
    <row r="2821" spans="1:10" ht="12.75" customHeight="1" x14ac:dyDescent="0.3">
      <c r="A2821" s="397" t="s">
        <v>449</v>
      </c>
      <c r="B2821" s="423">
        <v>9</v>
      </c>
      <c r="C2821" s="397" t="s">
        <v>450</v>
      </c>
      <c r="D2821" s="397" t="s">
        <v>4555</v>
      </c>
      <c r="E2821" s="56" t="s">
        <v>2257</v>
      </c>
      <c r="F2821" s="56" t="s">
        <v>900</v>
      </c>
      <c r="G2821" s="56">
        <v>10.15</v>
      </c>
      <c r="H2821" s="56">
        <v>0</v>
      </c>
      <c r="I2821" s="56" t="s">
        <v>810</v>
      </c>
      <c r="J2821" s="56" t="s">
        <v>38</v>
      </c>
    </row>
    <row r="2822" spans="1:10" ht="12.75" customHeight="1" x14ac:dyDescent="0.3">
      <c r="A2822" s="397" t="s">
        <v>449</v>
      </c>
      <c r="B2822" s="423">
        <v>10</v>
      </c>
      <c r="C2822" s="397" t="s">
        <v>450</v>
      </c>
      <c r="D2822" s="397" t="s">
        <v>4556</v>
      </c>
      <c r="E2822" s="56" t="s">
        <v>2256</v>
      </c>
      <c r="F2822" s="56" t="s">
        <v>900</v>
      </c>
      <c r="G2822" s="56">
        <v>6</v>
      </c>
      <c r="H2822" s="56">
        <v>0</v>
      </c>
      <c r="I2822" s="56" t="s">
        <v>810</v>
      </c>
      <c r="J2822" s="56" t="s">
        <v>38</v>
      </c>
    </row>
    <row r="2823" spans="1:10" ht="12.75" customHeight="1" x14ac:dyDescent="0.3">
      <c r="A2823" s="397" t="s">
        <v>449</v>
      </c>
      <c r="B2823" s="423">
        <v>11</v>
      </c>
      <c r="C2823" s="397" t="s">
        <v>450</v>
      </c>
      <c r="D2823" s="397" t="s">
        <v>4557</v>
      </c>
      <c r="E2823" s="56" t="s">
        <v>2258</v>
      </c>
      <c r="F2823" s="56" t="s">
        <v>900</v>
      </c>
      <c r="G2823" s="56">
        <v>12</v>
      </c>
      <c r="H2823" s="56">
        <v>0</v>
      </c>
      <c r="I2823" s="56" t="s">
        <v>810</v>
      </c>
      <c r="J2823" s="56" t="s">
        <v>38</v>
      </c>
    </row>
    <row r="2824" spans="1:10" ht="12.75" customHeight="1" x14ac:dyDescent="0.3">
      <c r="A2824" s="397" t="s">
        <v>739</v>
      </c>
      <c r="B2824" s="423">
        <v>1</v>
      </c>
      <c r="C2824" s="397" t="s">
        <v>496</v>
      </c>
      <c r="D2824" s="397" t="s">
        <v>4106</v>
      </c>
      <c r="E2824" s="56" t="s">
        <v>1190</v>
      </c>
      <c r="F2824" s="56" t="s">
        <v>900</v>
      </c>
      <c r="G2824" s="56">
        <v>20</v>
      </c>
      <c r="H2824" s="56">
        <v>0</v>
      </c>
      <c r="I2824" s="56" t="s">
        <v>6476</v>
      </c>
      <c r="J2824" s="56" t="s">
        <v>38</v>
      </c>
    </row>
    <row r="2825" spans="1:10" ht="12.75" customHeight="1" x14ac:dyDescent="0.3">
      <c r="A2825" s="397" t="s">
        <v>739</v>
      </c>
      <c r="B2825" s="423">
        <v>2</v>
      </c>
      <c r="C2825" s="397" t="s">
        <v>496</v>
      </c>
      <c r="D2825" s="397" t="s">
        <v>4107</v>
      </c>
      <c r="E2825" s="56" t="s">
        <v>1191</v>
      </c>
      <c r="F2825" s="56" t="s">
        <v>900</v>
      </c>
      <c r="G2825" s="56">
        <v>36</v>
      </c>
      <c r="H2825" s="56">
        <v>0</v>
      </c>
      <c r="I2825" s="56" t="s">
        <v>6476</v>
      </c>
      <c r="J2825" s="56" t="s">
        <v>38</v>
      </c>
    </row>
    <row r="2826" spans="1:10" ht="12.75" customHeight="1" x14ac:dyDescent="0.3">
      <c r="A2826" s="397" t="s">
        <v>739</v>
      </c>
      <c r="B2826" s="423">
        <v>3</v>
      </c>
      <c r="C2826" s="397" t="s">
        <v>496</v>
      </c>
      <c r="D2826" s="397" t="s">
        <v>4108</v>
      </c>
      <c r="E2826" s="56" t="s">
        <v>1192</v>
      </c>
      <c r="F2826" s="56" t="s">
        <v>900</v>
      </c>
      <c r="G2826" s="56">
        <v>20</v>
      </c>
      <c r="H2826" s="56">
        <v>0</v>
      </c>
      <c r="I2826" s="56" t="s">
        <v>6476</v>
      </c>
      <c r="J2826" s="56" t="s">
        <v>38</v>
      </c>
    </row>
    <row r="2827" spans="1:10" ht="12.75" customHeight="1" x14ac:dyDescent="0.3">
      <c r="A2827" s="397" t="s">
        <v>739</v>
      </c>
      <c r="B2827" s="423">
        <v>4</v>
      </c>
      <c r="C2827" s="397" t="s">
        <v>496</v>
      </c>
      <c r="D2827" s="397" t="s">
        <v>4109</v>
      </c>
      <c r="E2827" s="56" t="s">
        <v>1193</v>
      </c>
      <c r="F2827" s="56" t="s">
        <v>900</v>
      </c>
      <c r="G2827" s="56">
        <v>36</v>
      </c>
      <c r="H2827" s="56">
        <v>0</v>
      </c>
      <c r="I2827" s="56" t="s">
        <v>6476</v>
      </c>
      <c r="J2827" s="56" t="s">
        <v>38</v>
      </c>
    </row>
    <row r="2828" spans="1:10" ht="12.75" customHeight="1" x14ac:dyDescent="0.3">
      <c r="A2828" s="397" t="s">
        <v>739</v>
      </c>
      <c r="B2828" s="423">
        <v>5</v>
      </c>
      <c r="C2828" s="397" t="s">
        <v>496</v>
      </c>
      <c r="D2828" s="397" t="s">
        <v>4110</v>
      </c>
      <c r="E2828" s="56" t="s">
        <v>1194</v>
      </c>
      <c r="F2828" s="56" t="s">
        <v>900</v>
      </c>
      <c r="G2828" s="56">
        <v>20</v>
      </c>
      <c r="H2828" s="56">
        <v>0</v>
      </c>
      <c r="I2828" s="56" t="s">
        <v>6476</v>
      </c>
      <c r="J2828" s="56" t="s">
        <v>38</v>
      </c>
    </row>
    <row r="2829" spans="1:10" ht="12.75" customHeight="1" x14ac:dyDescent="0.3">
      <c r="A2829" s="397" t="s">
        <v>739</v>
      </c>
      <c r="B2829" s="423">
        <v>6</v>
      </c>
      <c r="C2829" s="397" t="s">
        <v>496</v>
      </c>
      <c r="D2829" s="397" t="s">
        <v>4111</v>
      </c>
      <c r="E2829" s="56" t="s">
        <v>1230</v>
      </c>
      <c r="F2829" s="56" t="s">
        <v>901</v>
      </c>
      <c r="G2829" s="56">
        <v>11.75</v>
      </c>
      <c r="H2829" s="56">
        <v>0</v>
      </c>
      <c r="I2829" s="56" t="s">
        <v>6476</v>
      </c>
      <c r="J2829" s="56" t="s">
        <v>38</v>
      </c>
    </row>
    <row r="2830" spans="1:10" ht="12.75" customHeight="1" x14ac:dyDescent="0.3">
      <c r="A2830" s="397" t="s">
        <v>739</v>
      </c>
      <c r="B2830" s="423">
        <v>7</v>
      </c>
      <c r="C2830" s="397" t="s">
        <v>496</v>
      </c>
      <c r="D2830" s="397" t="s">
        <v>4112</v>
      </c>
      <c r="E2830" s="56" t="s">
        <v>1195</v>
      </c>
      <c r="F2830" s="56" t="s">
        <v>900</v>
      </c>
      <c r="G2830" s="56">
        <v>20</v>
      </c>
      <c r="H2830" s="56">
        <v>0</v>
      </c>
      <c r="I2830" s="56" t="s">
        <v>6476</v>
      </c>
      <c r="J2830" s="56" t="s">
        <v>38</v>
      </c>
    </row>
    <row r="2831" spans="1:10" ht="12.75" customHeight="1" x14ac:dyDescent="0.3">
      <c r="A2831" s="397" t="s">
        <v>739</v>
      </c>
      <c r="B2831" s="423">
        <v>8</v>
      </c>
      <c r="C2831" s="397" t="s">
        <v>496</v>
      </c>
      <c r="D2831" s="397" t="s">
        <v>4113</v>
      </c>
      <c r="E2831" s="56" t="s">
        <v>1196</v>
      </c>
      <c r="F2831" s="56" t="s">
        <v>900</v>
      </c>
      <c r="G2831" s="56">
        <v>20</v>
      </c>
      <c r="H2831" s="56">
        <v>0</v>
      </c>
      <c r="I2831" s="56" t="s">
        <v>6476</v>
      </c>
      <c r="J2831" s="56" t="s">
        <v>38</v>
      </c>
    </row>
    <row r="2832" spans="1:10" ht="12.75" customHeight="1" x14ac:dyDescent="0.3">
      <c r="A2832" s="397" t="s">
        <v>739</v>
      </c>
      <c r="B2832" s="423">
        <v>9</v>
      </c>
      <c r="C2832" s="397" t="s">
        <v>496</v>
      </c>
      <c r="D2832" s="397" t="s">
        <v>4114</v>
      </c>
      <c r="E2832" s="56" t="s">
        <v>1197</v>
      </c>
      <c r="F2832" s="56" t="s">
        <v>900</v>
      </c>
      <c r="G2832" s="56">
        <v>36</v>
      </c>
      <c r="H2832" s="56">
        <v>0</v>
      </c>
      <c r="I2832" s="56" t="s">
        <v>6476</v>
      </c>
      <c r="J2832" s="56" t="s">
        <v>38</v>
      </c>
    </row>
    <row r="2833" spans="1:10" ht="12.75" customHeight="1" x14ac:dyDescent="0.3">
      <c r="A2833" s="397" t="s">
        <v>739</v>
      </c>
      <c r="B2833" s="423">
        <v>10</v>
      </c>
      <c r="C2833" s="397" t="s">
        <v>496</v>
      </c>
      <c r="D2833" s="397" t="s">
        <v>4115</v>
      </c>
      <c r="E2833" s="56" t="s">
        <v>1198</v>
      </c>
      <c r="F2833" s="56" t="s">
        <v>900</v>
      </c>
      <c r="G2833" s="56">
        <v>20</v>
      </c>
      <c r="H2833" s="56">
        <v>0</v>
      </c>
      <c r="I2833" s="56" t="s">
        <v>6476</v>
      </c>
      <c r="J2833" s="56" t="s">
        <v>38</v>
      </c>
    </row>
    <row r="2834" spans="1:10" ht="12.75" customHeight="1" x14ac:dyDescent="0.3">
      <c r="A2834" s="397" t="s">
        <v>739</v>
      </c>
      <c r="B2834" s="423">
        <v>11</v>
      </c>
      <c r="C2834" s="397" t="s">
        <v>496</v>
      </c>
      <c r="D2834" s="397" t="s">
        <v>4116</v>
      </c>
      <c r="E2834" s="56" t="s">
        <v>1199</v>
      </c>
      <c r="F2834" s="56" t="s">
        <v>900</v>
      </c>
      <c r="G2834" s="56">
        <v>36</v>
      </c>
      <c r="H2834" s="56">
        <v>0</v>
      </c>
      <c r="I2834" s="56" t="s">
        <v>6476</v>
      </c>
      <c r="J2834" s="56" t="s">
        <v>38</v>
      </c>
    </row>
    <row r="2835" spans="1:10" ht="12.75" customHeight="1" x14ac:dyDescent="0.3">
      <c r="A2835" s="397" t="s">
        <v>739</v>
      </c>
      <c r="B2835" s="423">
        <v>12</v>
      </c>
      <c r="C2835" s="397" t="s">
        <v>496</v>
      </c>
      <c r="D2835" s="397" t="s">
        <v>4117</v>
      </c>
      <c r="E2835" s="56" t="s">
        <v>1200</v>
      </c>
      <c r="F2835" s="56" t="s">
        <v>900</v>
      </c>
      <c r="G2835" s="56">
        <v>20</v>
      </c>
      <c r="H2835" s="56">
        <v>0</v>
      </c>
      <c r="I2835" s="56" t="s">
        <v>6476</v>
      </c>
      <c r="J2835" s="56" t="s">
        <v>38</v>
      </c>
    </row>
    <row r="2836" spans="1:10" ht="12.75" customHeight="1" x14ac:dyDescent="0.3">
      <c r="A2836" s="397" t="s">
        <v>739</v>
      </c>
      <c r="B2836" s="423">
        <v>13</v>
      </c>
      <c r="C2836" s="397" t="s">
        <v>496</v>
      </c>
      <c r="D2836" s="397" t="s">
        <v>4118</v>
      </c>
      <c r="E2836" s="56" t="s">
        <v>1201</v>
      </c>
      <c r="F2836" s="56" t="s">
        <v>900</v>
      </c>
      <c r="G2836" s="56">
        <v>20</v>
      </c>
      <c r="H2836" s="56">
        <v>0</v>
      </c>
      <c r="I2836" s="56" t="s">
        <v>6476</v>
      </c>
      <c r="J2836" s="56" t="s">
        <v>38</v>
      </c>
    </row>
    <row r="2837" spans="1:10" ht="12.75" customHeight="1" x14ac:dyDescent="0.3">
      <c r="A2837" s="397" t="s">
        <v>739</v>
      </c>
      <c r="B2837" s="423">
        <v>14</v>
      </c>
      <c r="C2837" s="397" t="s">
        <v>496</v>
      </c>
      <c r="D2837" s="397" t="s">
        <v>4119</v>
      </c>
      <c r="E2837" s="56" t="s">
        <v>1202</v>
      </c>
      <c r="F2837" s="56" t="s">
        <v>900</v>
      </c>
      <c r="G2837" s="56">
        <v>10</v>
      </c>
      <c r="H2837" s="56">
        <v>0</v>
      </c>
      <c r="I2837" s="56" t="s">
        <v>6476</v>
      </c>
      <c r="J2837" s="56" t="s">
        <v>38</v>
      </c>
    </row>
    <row r="2838" spans="1:10" ht="12.75" customHeight="1" x14ac:dyDescent="0.3">
      <c r="A2838" s="397" t="s">
        <v>739</v>
      </c>
      <c r="B2838" s="423">
        <v>15</v>
      </c>
      <c r="C2838" s="397" t="s">
        <v>496</v>
      </c>
      <c r="D2838" s="397" t="s">
        <v>4120</v>
      </c>
      <c r="E2838" s="56" t="s">
        <v>1203</v>
      </c>
      <c r="F2838" s="56" t="s">
        <v>900</v>
      </c>
      <c r="G2838" s="56">
        <v>36</v>
      </c>
      <c r="H2838" s="56">
        <v>0</v>
      </c>
      <c r="I2838" s="56" t="s">
        <v>6476</v>
      </c>
      <c r="J2838" s="56" t="s">
        <v>38</v>
      </c>
    </row>
    <row r="2839" spans="1:10" ht="12.75" customHeight="1" x14ac:dyDescent="0.3">
      <c r="A2839" s="397" t="s">
        <v>739</v>
      </c>
      <c r="B2839" s="423">
        <v>16</v>
      </c>
      <c r="C2839" s="397" t="s">
        <v>496</v>
      </c>
      <c r="D2839" s="397" t="s">
        <v>4121</v>
      </c>
      <c r="E2839" s="56" t="s">
        <v>1204</v>
      </c>
      <c r="F2839" s="56" t="s">
        <v>900</v>
      </c>
      <c r="G2839" s="56">
        <v>55.5</v>
      </c>
      <c r="H2839" s="56">
        <v>0</v>
      </c>
      <c r="I2839" s="56" t="s">
        <v>6476</v>
      </c>
      <c r="J2839" s="56" t="s">
        <v>38</v>
      </c>
    </row>
    <row r="2840" spans="1:10" ht="12.75" customHeight="1" x14ac:dyDescent="0.3">
      <c r="A2840" s="397" t="s">
        <v>739</v>
      </c>
      <c r="B2840" s="423">
        <v>17</v>
      </c>
      <c r="C2840" s="397" t="s">
        <v>496</v>
      </c>
      <c r="D2840" s="397" t="s">
        <v>4122</v>
      </c>
      <c r="E2840" s="56" t="s">
        <v>1205</v>
      </c>
      <c r="F2840" s="56" t="s">
        <v>900</v>
      </c>
      <c r="G2840" s="56">
        <v>20</v>
      </c>
      <c r="H2840" s="56">
        <v>0</v>
      </c>
      <c r="I2840" s="56" t="s">
        <v>6476</v>
      </c>
      <c r="J2840" s="56" t="s">
        <v>38</v>
      </c>
    </row>
    <row r="2841" spans="1:10" ht="12.75" customHeight="1" x14ac:dyDescent="0.3">
      <c r="A2841" s="397" t="s">
        <v>739</v>
      </c>
      <c r="B2841" s="423">
        <v>18</v>
      </c>
      <c r="C2841" s="397" t="s">
        <v>496</v>
      </c>
      <c r="D2841" s="397" t="s">
        <v>4123</v>
      </c>
      <c r="E2841" s="56" t="s">
        <v>1206</v>
      </c>
      <c r="F2841" s="56" t="s">
        <v>900</v>
      </c>
      <c r="G2841" s="56">
        <v>20</v>
      </c>
      <c r="H2841" s="56">
        <v>0</v>
      </c>
      <c r="I2841" s="56" t="s">
        <v>6476</v>
      </c>
      <c r="J2841" s="56" t="s">
        <v>38</v>
      </c>
    </row>
    <row r="2842" spans="1:10" ht="12.75" customHeight="1" x14ac:dyDescent="0.3">
      <c r="A2842" s="397" t="s">
        <v>739</v>
      </c>
      <c r="B2842" s="423">
        <v>19</v>
      </c>
      <c r="C2842" s="397" t="s">
        <v>496</v>
      </c>
      <c r="D2842" s="397" t="s">
        <v>4124</v>
      </c>
      <c r="E2842" s="56" t="s">
        <v>1207</v>
      </c>
      <c r="F2842" s="56" t="s">
        <v>900</v>
      </c>
      <c r="G2842" s="56">
        <v>20</v>
      </c>
      <c r="H2842" s="56">
        <v>0</v>
      </c>
      <c r="I2842" s="56" t="s">
        <v>6476</v>
      </c>
      <c r="J2842" s="56" t="s">
        <v>38</v>
      </c>
    </row>
    <row r="2843" spans="1:10" ht="12.75" customHeight="1" x14ac:dyDescent="0.3">
      <c r="A2843" s="397" t="s">
        <v>739</v>
      </c>
      <c r="B2843" s="423">
        <v>20</v>
      </c>
      <c r="C2843" s="397" t="s">
        <v>496</v>
      </c>
      <c r="D2843" s="397" t="s">
        <v>4125</v>
      </c>
      <c r="E2843" s="56" t="s">
        <v>1208</v>
      </c>
      <c r="F2843" s="56" t="s">
        <v>900</v>
      </c>
      <c r="G2843" s="56">
        <v>20</v>
      </c>
      <c r="H2843" s="56">
        <v>0</v>
      </c>
      <c r="I2843" s="56" t="s">
        <v>6476</v>
      </c>
      <c r="J2843" s="56" t="s">
        <v>38</v>
      </c>
    </row>
    <row r="2844" spans="1:10" ht="12.75" customHeight="1" x14ac:dyDescent="0.3">
      <c r="A2844" s="397" t="s">
        <v>739</v>
      </c>
      <c r="B2844" s="423">
        <v>21</v>
      </c>
      <c r="C2844" s="397" t="s">
        <v>496</v>
      </c>
      <c r="D2844" s="397" t="s">
        <v>4126</v>
      </c>
      <c r="E2844" s="56" t="s">
        <v>1209</v>
      </c>
      <c r="F2844" s="56" t="s">
        <v>900</v>
      </c>
      <c r="G2844" s="56">
        <v>20</v>
      </c>
      <c r="H2844" s="56">
        <v>0</v>
      </c>
      <c r="I2844" s="56" t="s">
        <v>6476</v>
      </c>
      <c r="J2844" s="56" t="s">
        <v>38</v>
      </c>
    </row>
    <row r="2845" spans="1:10" ht="12.75" customHeight="1" x14ac:dyDescent="0.3">
      <c r="A2845" s="397" t="s">
        <v>739</v>
      </c>
      <c r="B2845" s="423">
        <v>22</v>
      </c>
      <c r="C2845" s="397" t="s">
        <v>496</v>
      </c>
      <c r="D2845" s="397" t="s">
        <v>4127</v>
      </c>
      <c r="E2845" s="56" t="s">
        <v>1210</v>
      </c>
      <c r="F2845" s="56" t="s">
        <v>900</v>
      </c>
      <c r="G2845" s="56">
        <v>20</v>
      </c>
      <c r="H2845" s="56">
        <v>0</v>
      </c>
      <c r="I2845" s="56" t="s">
        <v>6476</v>
      </c>
      <c r="J2845" s="56" t="s">
        <v>38</v>
      </c>
    </row>
    <row r="2846" spans="1:10" ht="12.75" customHeight="1" x14ac:dyDescent="0.3">
      <c r="A2846" s="397" t="s">
        <v>739</v>
      </c>
      <c r="B2846" s="423">
        <v>23</v>
      </c>
      <c r="C2846" s="397" t="s">
        <v>496</v>
      </c>
      <c r="D2846" s="397" t="s">
        <v>4128</v>
      </c>
      <c r="E2846" s="56" t="s">
        <v>1211</v>
      </c>
      <c r="F2846" s="56" t="s">
        <v>900</v>
      </c>
      <c r="G2846" s="56">
        <v>20</v>
      </c>
      <c r="H2846" s="56">
        <v>0</v>
      </c>
      <c r="I2846" s="56" t="s">
        <v>6476</v>
      </c>
      <c r="J2846" s="56" t="s">
        <v>38</v>
      </c>
    </row>
    <row r="2847" spans="1:10" ht="12.75" customHeight="1" x14ac:dyDescent="0.3">
      <c r="A2847" s="397" t="s">
        <v>739</v>
      </c>
      <c r="B2847" s="423">
        <v>24</v>
      </c>
      <c r="C2847" s="397" t="s">
        <v>496</v>
      </c>
      <c r="D2847" s="397" t="s">
        <v>4129</v>
      </c>
      <c r="E2847" s="56" t="s">
        <v>1212</v>
      </c>
      <c r="F2847" s="56" t="s">
        <v>900</v>
      </c>
      <c r="G2847" s="56">
        <v>36</v>
      </c>
      <c r="H2847" s="56">
        <v>0</v>
      </c>
      <c r="I2847" s="56" t="s">
        <v>6476</v>
      </c>
      <c r="J2847" s="56" t="s">
        <v>38</v>
      </c>
    </row>
    <row r="2848" spans="1:10" ht="12.75" customHeight="1" x14ac:dyDescent="0.3">
      <c r="A2848" s="397" t="s">
        <v>739</v>
      </c>
      <c r="B2848" s="423">
        <v>25</v>
      </c>
      <c r="C2848" s="397" t="s">
        <v>496</v>
      </c>
      <c r="D2848" s="397" t="s">
        <v>4130</v>
      </c>
      <c r="E2848" s="56" t="s">
        <v>1213</v>
      </c>
      <c r="F2848" s="56" t="s">
        <v>900</v>
      </c>
      <c r="G2848" s="56">
        <v>20</v>
      </c>
      <c r="H2848" s="56">
        <v>0</v>
      </c>
      <c r="I2848" s="56" t="s">
        <v>6476</v>
      </c>
      <c r="J2848" s="56" t="s">
        <v>38</v>
      </c>
    </row>
    <row r="2849" spans="1:10" ht="12.75" customHeight="1" x14ac:dyDescent="0.3">
      <c r="A2849" s="397" t="s">
        <v>739</v>
      </c>
      <c r="B2849" s="423">
        <v>26</v>
      </c>
      <c r="C2849" s="397" t="s">
        <v>496</v>
      </c>
      <c r="D2849" s="397" t="s">
        <v>4131</v>
      </c>
      <c r="E2849" s="56" t="s">
        <v>1214</v>
      </c>
      <c r="F2849" s="56" t="s">
        <v>900</v>
      </c>
      <c r="G2849" s="56">
        <v>20</v>
      </c>
      <c r="H2849" s="56">
        <v>0</v>
      </c>
      <c r="I2849" s="56" t="s">
        <v>6476</v>
      </c>
      <c r="J2849" s="56" t="s">
        <v>38</v>
      </c>
    </row>
    <row r="2850" spans="1:10" ht="12.75" customHeight="1" x14ac:dyDescent="0.3">
      <c r="A2850" s="397" t="s">
        <v>739</v>
      </c>
      <c r="B2850" s="423">
        <v>27</v>
      </c>
      <c r="C2850" s="397" t="s">
        <v>496</v>
      </c>
      <c r="D2850" s="397" t="s">
        <v>4132</v>
      </c>
      <c r="E2850" s="56" t="s">
        <v>1215</v>
      </c>
      <c r="F2850" s="56" t="s">
        <v>900</v>
      </c>
      <c r="G2850" s="56">
        <v>36</v>
      </c>
      <c r="H2850" s="56">
        <v>0</v>
      </c>
      <c r="I2850" s="56" t="s">
        <v>6476</v>
      </c>
      <c r="J2850" s="56" t="s">
        <v>38</v>
      </c>
    </row>
    <row r="2851" spans="1:10" ht="12.75" customHeight="1" x14ac:dyDescent="0.3">
      <c r="A2851" s="397" t="s">
        <v>739</v>
      </c>
      <c r="B2851" s="423">
        <v>28</v>
      </c>
      <c r="C2851" s="397" t="s">
        <v>496</v>
      </c>
      <c r="D2851" s="397" t="s">
        <v>4133</v>
      </c>
      <c r="E2851" s="56" t="s">
        <v>1216</v>
      </c>
      <c r="F2851" s="56" t="s">
        <v>900</v>
      </c>
      <c r="G2851" s="56">
        <v>20</v>
      </c>
      <c r="H2851" s="56">
        <v>0</v>
      </c>
      <c r="I2851" s="56" t="s">
        <v>6476</v>
      </c>
      <c r="J2851" s="56" t="s">
        <v>38</v>
      </c>
    </row>
    <row r="2852" spans="1:10" ht="12.75" customHeight="1" x14ac:dyDescent="0.3">
      <c r="A2852" s="397" t="s">
        <v>739</v>
      </c>
      <c r="B2852" s="423">
        <v>29</v>
      </c>
      <c r="C2852" s="397" t="s">
        <v>496</v>
      </c>
      <c r="D2852" s="397" t="s">
        <v>4134</v>
      </c>
      <c r="E2852" s="56" t="s">
        <v>1217</v>
      </c>
      <c r="F2852" s="56" t="s">
        <v>900</v>
      </c>
      <c r="G2852" s="56">
        <v>36</v>
      </c>
      <c r="H2852" s="56">
        <v>0</v>
      </c>
      <c r="I2852" s="56" t="s">
        <v>6476</v>
      </c>
      <c r="J2852" s="56" t="s">
        <v>38</v>
      </c>
    </row>
    <row r="2853" spans="1:10" ht="12.75" customHeight="1" x14ac:dyDescent="0.3">
      <c r="A2853" s="397" t="s">
        <v>739</v>
      </c>
      <c r="B2853" s="423">
        <v>30</v>
      </c>
      <c r="C2853" s="397" t="s">
        <v>496</v>
      </c>
      <c r="D2853" s="397" t="s">
        <v>4135</v>
      </c>
      <c r="E2853" s="56" t="s">
        <v>1218</v>
      </c>
      <c r="F2853" s="56" t="s">
        <v>900</v>
      </c>
      <c r="G2853" s="56">
        <v>20</v>
      </c>
      <c r="H2853" s="56">
        <v>0</v>
      </c>
      <c r="I2853" s="56" t="s">
        <v>6476</v>
      </c>
      <c r="J2853" s="56" t="s">
        <v>38</v>
      </c>
    </row>
    <row r="2854" spans="1:10" ht="12.75" customHeight="1" x14ac:dyDescent="0.3">
      <c r="A2854" s="397" t="s">
        <v>739</v>
      </c>
      <c r="B2854" s="423">
        <v>31</v>
      </c>
      <c r="C2854" s="397" t="s">
        <v>496</v>
      </c>
      <c r="D2854" s="397" t="s">
        <v>4136</v>
      </c>
      <c r="E2854" s="56" t="s">
        <v>1219</v>
      </c>
      <c r="F2854" s="56" t="s">
        <v>900</v>
      </c>
      <c r="G2854" s="56">
        <v>36</v>
      </c>
      <c r="H2854" s="56">
        <v>0</v>
      </c>
      <c r="I2854" s="56" t="s">
        <v>6476</v>
      </c>
      <c r="J2854" s="56" t="s">
        <v>38</v>
      </c>
    </row>
    <row r="2855" spans="1:10" ht="12.75" customHeight="1" x14ac:dyDescent="0.3">
      <c r="A2855" s="397" t="s">
        <v>739</v>
      </c>
      <c r="B2855" s="423">
        <v>32</v>
      </c>
      <c r="C2855" s="397" t="s">
        <v>496</v>
      </c>
      <c r="D2855" s="397" t="s">
        <v>4137</v>
      </c>
      <c r="E2855" s="56" t="s">
        <v>1220</v>
      </c>
      <c r="F2855" s="56" t="s">
        <v>900</v>
      </c>
      <c r="G2855" s="56">
        <v>20</v>
      </c>
      <c r="H2855" s="56">
        <v>0</v>
      </c>
      <c r="I2855" s="56" t="s">
        <v>6476</v>
      </c>
      <c r="J2855" s="56" t="s">
        <v>38</v>
      </c>
    </row>
    <row r="2856" spans="1:10" ht="12.75" customHeight="1" x14ac:dyDescent="0.3">
      <c r="A2856" s="397" t="s">
        <v>739</v>
      </c>
      <c r="B2856" s="423">
        <v>33</v>
      </c>
      <c r="C2856" s="397" t="s">
        <v>496</v>
      </c>
      <c r="D2856" s="397" t="s">
        <v>4138</v>
      </c>
      <c r="E2856" s="56" t="s">
        <v>1221</v>
      </c>
      <c r="F2856" s="56" t="s">
        <v>900</v>
      </c>
      <c r="G2856" s="56">
        <v>20</v>
      </c>
      <c r="H2856" s="56">
        <v>0</v>
      </c>
      <c r="I2856" s="56" t="s">
        <v>6476</v>
      </c>
      <c r="J2856" s="56" t="s">
        <v>38</v>
      </c>
    </row>
    <row r="2857" spans="1:10" ht="12.75" customHeight="1" x14ac:dyDescent="0.3">
      <c r="A2857" s="397" t="s">
        <v>739</v>
      </c>
      <c r="B2857" s="423">
        <v>34</v>
      </c>
      <c r="C2857" s="397" t="s">
        <v>496</v>
      </c>
      <c r="D2857" s="397" t="s">
        <v>4139</v>
      </c>
      <c r="E2857" s="56" t="s">
        <v>1222</v>
      </c>
      <c r="F2857" s="56" t="s">
        <v>900</v>
      </c>
      <c r="G2857" s="56">
        <v>36</v>
      </c>
      <c r="H2857" s="56">
        <v>0</v>
      </c>
      <c r="I2857" s="56" t="s">
        <v>6476</v>
      </c>
      <c r="J2857" s="56" t="s">
        <v>38</v>
      </c>
    </row>
    <row r="2858" spans="1:10" ht="12.75" customHeight="1" x14ac:dyDescent="0.3">
      <c r="A2858" s="397" t="s">
        <v>739</v>
      </c>
      <c r="B2858" s="423">
        <v>35</v>
      </c>
      <c r="C2858" s="397" t="s">
        <v>496</v>
      </c>
      <c r="D2858" s="397" t="s">
        <v>4140</v>
      </c>
      <c r="E2858" s="56" t="s">
        <v>1223</v>
      </c>
      <c r="F2858" s="56" t="s">
        <v>900</v>
      </c>
      <c r="G2858" s="56">
        <v>36</v>
      </c>
      <c r="H2858" s="56">
        <v>0</v>
      </c>
      <c r="I2858" s="56" t="s">
        <v>6476</v>
      </c>
      <c r="J2858" s="56" t="s">
        <v>38</v>
      </c>
    </row>
    <row r="2859" spans="1:10" ht="12.75" customHeight="1" x14ac:dyDescent="0.3">
      <c r="A2859" s="397" t="s">
        <v>739</v>
      </c>
      <c r="B2859" s="423">
        <v>36</v>
      </c>
      <c r="C2859" s="397" t="s">
        <v>496</v>
      </c>
      <c r="D2859" s="397" t="s">
        <v>4141</v>
      </c>
      <c r="E2859" s="56" t="s">
        <v>1224</v>
      </c>
      <c r="F2859" s="56" t="s">
        <v>900</v>
      </c>
      <c r="G2859" s="56">
        <v>20</v>
      </c>
      <c r="H2859" s="56">
        <v>0</v>
      </c>
      <c r="I2859" s="56" t="s">
        <v>6476</v>
      </c>
      <c r="J2859" s="56" t="s">
        <v>38</v>
      </c>
    </row>
    <row r="2860" spans="1:10" ht="12.75" customHeight="1" x14ac:dyDescent="0.3">
      <c r="A2860" s="397" t="s">
        <v>739</v>
      </c>
      <c r="B2860" s="423">
        <v>37</v>
      </c>
      <c r="C2860" s="397" t="s">
        <v>496</v>
      </c>
      <c r="D2860" s="397" t="s">
        <v>4142</v>
      </c>
      <c r="E2860" s="56" t="s">
        <v>1225</v>
      </c>
      <c r="F2860" s="56" t="s">
        <v>900</v>
      </c>
      <c r="G2860" s="56">
        <v>20</v>
      </c>
      <c r="H2860" s="56">
        <v>0</v>
      </c>
      <c r="I2860" s="56" t="s">
        <v>6476</v>
      </c>
      <c r="J2860" s="56" t="s">
        <v>38</v>
      </c>
    </row>
    <row r="2861" spans="1:10" ht="12.75" customHeight="1" x14ac:dyDescent="0.3">
      <c r="A2861" s="397" t="s">
        <v>739</v>
      </c>
      <c r="B2861" s="423">
        <v>38</v>
      </c>
      <c r="C2861" s="397" t="s">
        <v>496</v>
      </c>
      <c r="D2861" s="397" t="s">
        <v>4143</v>
      </c>
      <c r="E2861" s="56" t="s">
        <v>1226</v>
      </c>
      <c r="F2861" s="56" t="s">
        <v>900</v>
      </c>
      <c r="G2861" s="56">
        <v>20</v>
      </c>
      <c r="H2861" s="56">
        <v>0</v>
      </c>
      <c r="I2861" s="56" t="s">
        <v>6476</v>
      </c>
      <c r="J2861" s="56" t="s">
        <v>38</v>
      </c>
    </row>
    <row r="2862" spans="1:10" ht="12.75" customHeight="1" x14ac:dyDescent="0.3">
      <c r="A2862" s="397" t="s">
        <v>739</v>
      </c>
      <c r="B2862" s="423">
        <v>39</v>
      </c>
      <c r="C2862" s="397" t="s">
        <v>496</v>
      </c>
      <c r="D2862" s="397" t="s">
        <v>4144</v>
      </c>
      <c r="E2862" s="56" t="s">
        <v>1227</v>
      </c>
      <c r="F2862" s="56" t="s">
        <v>900</v>
      </c>
      <c r="G2862" s="56">
        <v>20</v>
      </c>
      <c r="H2862" s="56">
        <v>0</v>
      </c>
      <c r="I2862" s="56" t="s">
        <v>6476</v>
      </c>
      <c r="J2862" s="56" t="s">
        <v>38</v>
      </c>
    </row>
    <row r="2863" spans="1:10" ht="12.75" customHeight="1" x14ac:dyDescent="0.3">
      <c r="A2863" s="397" t="s">
        <v>739</v>
      </c>
      <c r="B2863" s="423">
        <v>40</v>
      </c>
      <c r="C2863" s="397" t="s">
        <v>496</v>
      </c>
      <c r="D2863" s="397" t="s">
        <v>4145</v>
      </c>
      <c r="E2863" s="56" t="s">
        <v>1228</v>
      </c>
      <c r="F2863" s="56" t="s">
        <v>900</v>
      </c>
      <c r="G2863" s="56">
        <v>20</v>
      </c>
      <c r="H2863" s="56">
        <v>0</v>
      </c>
      <c r="I2863" s="56" t="s">
        <v>6476</v>
      </c>
      <c r="J2863" s="56" t="s">
        <v>38</v>
      </c>
    </row>
    <row r="2864" spans="1:10" ht="12.75" customHeight="1" x14ac:dyDescent="0.3">
      <c r="A2864" s="397" t="s">
        <v>739</v>
      </c>
      <c r="B2864" s="423">
        <v>41</v>
      </c>
      <c r="C2864" s="397" t="s">
        <v>496</v>
      </c>
      <c r="D2864" s="397" t="s">
        <v>4146</v>
      </c>
      <c r="E2864" s="56" t="s">
        <v>1229</v>
      </c>
      <c r="F2864" s="56" t="s">
        <v>900</v>
      </c>
      <c r="G2864" s="56">
        <v>20</v>
      </c>
      <c r="H2864" s="56">
        <v>0</v>
      </c>
      <c r="I2864" s="56" t="s">
        <v>6476</v>
      </c>
      <c r="J2864" s="56" t="s">
        <v>38</v>
      </c>
    </row>
    <row r="2865" spans="1:10" ht="12.75" customHeight="1" x14ac:dyDescent="0.3">
      <c r="A2865" s="397" t="s">
        <v>739</v>
      </c>
      <c r="B2865" s="423">
        <v>42</v>
      </c>
      <c r="C2865" s="397" t="s">
        <v>496</v>
      </c>
      <c r="D2865" s="397" t="s">
        <v>4147</v>
      </c>
      <c r="E2865" s="56" t="s">
        <v>901</v>
      </c>
      <c r="F2865" s="56" t="s">
        <v>901</v>
      </c>
      <c r="G2865" s="56">
        <v>14</v>
      </c>
      <c r="H2865" s="56">
        <v>0</v>
      </c>
      <c r="I2865" s="56" t="s">
        <v>6476</v>
      </c>
      <c r="J2865" s="56" t="s">
        <v>38</v>
      </c>
    </row>
    <row r="2866" spans="1:10" ht="12.75" customHeight="1" x14ac:dyDescent="0.3">
      <c r="A2866" s="397" t="s">
        <v>241</v>
      </c>
      <c r="B2866" s="423">
        <v>1</v>
      </c>
      <c r="C2866" s="397" t="s">
        <v>248</v>
      </c>
      <c r="D2866" s="397" t="s">
        <v>3589</v>
      </c>
      <c r="E2866" s="56" t="s">
        <v>3590</v>
      </c>
      <c r="F2866" s="56" t="s">
        <v>900</v>
      </c>
      <c r="G2866" s="56">
        <v>35.5</v>
      </c>
      <c r="H2866" s="56">
        <v>0</v>
      </c>
      <c r="I2866" s="56" t="s">
        <v>810</v>
      </c>
      <c r="J2866" s="56" t="s">
        <v>39</v>
      </c>
    </row>
    <row r="2867" spans="1:10" ht="12.75" customHeight="1" x14ac:dyDescent="0.3">
      <c r="A2867" s="397" t="s">
        <v>241</v>
      </c>
      <c r="B2867" s="423">
        <v>2</v>
      </c>
      <c r="C2867" s="397" t="s">
        <v>248</v>
      </c>
      <c r="D2867" s="397" t="s">
        <v>3591</v>
      </c>
      <c r="E2867" s="56" t="s">
        <v>3592</v>
      </c>
      <c r="F2867" s="56" t="s">
        <v>900</v>
      </c>
      <c r="G2867" s="56">
        <v>27</v>
      </c>
      <c r="H2867" s="56">
        <v>0</v>
      </c>
      <c r="I2867" s="56" t="s">
        <v>810</v>
      </c>
      <c r="J2867" s="56" t="s">
        <v>39</v>
      </c>
    </row>
    <row r="2868" spans="1:10" ht="12.75" customHeight="1" x14ac:dyDescent="0.3">
      <c r="A2868" s="397" t="s">
        <v>241</v>
      </c>
      <c r="B2868" s="423">
        <v>3</v>
      </c>
      <c r="C2868" s="397" t="s">
        <v>248</v>
      </c>
      <c r="D2868" s="397" t="s">
        <v>3593</v>
      </c>
      <c r="E2868" s="56" t="s">
        <v>926</v>
      </c>
      <c r="F2868" s="56" t="s">
        <v>900</v>
      </c>
      <c r="G2868" s="56">
        <v>52</v>
      </c>
      <c r="H2868" s="56">
        <v>0</v>
      </c>
      <c r="I2868" s="56" t="s">
        <v>6476</v>
      </c>
      <c r="J2868" s="56" t="s">
        <v>38</v>
      </c>
    </row>
    <row r="2869" spans="1:10" ht="12.75" customHeight="1" x14ac:dyDescent="0.3">
      <c r="A2869" s="397" t="s">
        <v>241</v>
      </c>
      <c r="B2869" s="423">
        <v>4</v>
      </c>
      <c r="C2869" s="397" t="s">
        <v>248</v>
      </c>
      <c r="D2869" s="397" t="s">
        <v>3594</v>
      </c>
      <c r="E2869" s="56" t="s">
        <v>927</v>
      </c>
      <c r="F2869" s="56" t="s">
        <v>900</v>
      </c>
      <c r="G2869" s="56">
        <v>52</v>
      </c>
      <c r="H2869" s="56">
        <v>0</v>
      </c>
      <c r="I2869" s="56" t="s">
        <v>6476</v>
      </c>
      <c r="J2869" s="56" t="s">
        <v>38</v>
      </c>
    </row>
    <row r="2870" spans="1:10" ht="12.75" customHeight="1" x14ac:dyDescent="0.3">
      <c r="A2870" s="397" t="s">
        <v>241</v>
      </c>
      <c r="B2870" s="423">
        <v>5</v>
      </c>
      <c r="C2870" s="397" t="s">
        <v>248</v>
      </c>
      <c r="D2870" s="397" t="s">
        <v>3595</v>
      </c>
      <c r="E2870" s="56" t="s">
        <v>928</v>
      </c>
      <c r="F2870" s="56" t="s">
        <v>900</v>
      </c>
      <c r="G2870" s="56">
        <v>49</v>
      </c>
      <c r="H2870" s="56">
        <v>0</v>
      </c>
      <c r="I2870" s="56" t="s">
        <v>6476</v>
      </c>
      <c r="J2870" s="56" t="s">
        <v>38</v>
      </c>
    </row>
    <row r="2871" spans="1:10" ht="12.75" customHeight="1" x14ac:dyDescent="0.3">
      <c r="A2871" s="397" t="s">
        <v>241</v>
      </c>
      <c r="B2871" s="423">
        <v>6</v>
      </c>
      <c r="C2871" s="397" t="s">
        <v>248</v>
      </c>
      <c r="D2871" s="397" t="s">
        <v>3596</v>
      </c>
      <c r="E2871" s="56" t="s">
        <v>3597</v>
      </c>
      <c r="F2871" s="56" t="s">
        <v>900</v>
      </c>
      <c r="G2871" s="56">
        <v>40</v>
      </c>
      <c r="H2871" s="56">
        <v>0</v>
      </c>
      <c r="I2871" s="56" t="s">
        <v>810</v>
      </c>
      <c r="J2871" s="56" t="s">
        <v>39</v>
      </c>
    </row>
    <row r="2872" spans="1:10" ht="12.75" customHeight="1" x14ac:dyDescent="0.3">
      <c r="A2872" s="397" t="s">
        <v>241</v>
      </c>
      <c r="B2872" s="423">
        <v>7</v>
      </c>
      <c r="C2872" s="397" t="s">
        <v>248</v>
      </c>
      <c r="D2872" s="397" t="s">
        <v>3598</v>
      </c>
      <c r="E2872" s="56" t="s">
        <v>929</v>
      </c>
      <c r="F2872" s="56" t="s">
        <v>900</v>
      </c>
      <c r="G2872" s="56">
        <v>49</v>
      </c>
      <c r="H2872" s="56">
        <v>0</v>
      </c>
      <c r="I2872" s="56" t="s">
        <v>6476</v>
      </c>
      <c r="J2872" s="56" t="s">
        <v>38</v>
      </c>
    </row>
    <row r="2873" spans="1:10" ht="12.75" customHeight="1" x14ac:dyDescent="0.3">
      <c r="A2873" s="397" t="s">
        <v>241</v>
      </c>
      <c r="B2873" s="423">
        <v>8</v>
      </c>
      <c r="C2873" s="397" t="s">
        <v>248</v>
      </c>
      <c r="D2873" s="397" t="s">
        <v>3599</v>
      </c>
      <c r="E2873" s="56" t="s">
        <v>930</v>
      </c>
      <c r="F2873" s="56" t="s">
        <v>900</v>
      </c>
      <c r="G2873" s="56">
        <v>49</v>
      </c>
      <c r="H2873" s="56">
        <v>0</v>
      </c>
      <c r="I2873" s="56" t="s">
        <v>6476</v>
      </c>
      <c r="J2873" s="56" t="s">
        <v>38</v>
      </c>
    </row>
    <row r="2874" spans="1:10" ht="12.75" customHeight="1" x14ac:dyDescent="0.3">
      <c r="A2874" s="397" t="s">
        <v>241</v>
      </c>
      <c r="B2874" s="423">
        <v>9</v>
      </c>
      <c r="C2874" s="397" t="s">
        <v>248</v>
      </c>
      <c r="D2874" s="397" t="s">
        <v>3600</v>
      </c>
      <c r="E2874" s="56" t="s">
        <v>3601</v>
      </c>
      <c r="F2874" s="56" t="s">
        <v>900</v>
      </c>
      <c r="G2874" s="56">
        <v>27</v>
      </c>
      <c r="H2874" s="56">
        <v>0</v>
      </c>
      <c r="I2874" s="56" t="s">
        <v>810</v>
      </c>
      <c r="J2874" s="56" t="s">
        <v>39</v>
      </c>
    </row>
    <row r="2875" spans="1:10" ht="12.75" customHeight="1" x14ac:dyDescent="0.3">
      <c r="A2875" s="397" t="s">
        <v>241</v>
      </c>
      <c r="B2875" s="423">
        <v>10</v>
      </c>
      <c r="C2875" s="397" t="s">
        <v>248</v>
      </c>
      <c r="D2875" s="397" t="s">
        <v>3602</v>
      </c>
      <c r="E2875" s="56" t="s">
        <v>931</v>
      </c>
      <c r="F2875" s="56" t="s">
        <v>900</v>
      </c>
      <c r="G2875" s="56">
        <v>47.5</v>
      </c>
      <c r="H2875" s="56">
        <v>0</v>
      </c>
      <c r="I2875" s="56" t="s">
        <v>6476</v>
      </c>
      <c r="J2875" s="56" t="s">
        <v>38</v>
      </c>
    </row>
    <row r="2876" spans="1:10" ht="12.75" customHeight="1" x14ac:dyDescent="0.3">
      <c r="A2876" s="397" t="s">
        <v>241</v>
      </c>
      <c r="B2876" s="423">
        <v>11</v>
      </c>
      <c r="C2876" s="397" t="s">
        <v>248</v>
      </c>
      <c r="D2876" s="397" t="s">
        <v>3603</v>
      </c>
      <c r="E2876" s="56" t="s">
        <v>2089</v>
      </c>
      <c r="F2876" s="56" t="s">
        <v>900</v>
      </c>
      <c r="G2876" s="56">
        <v>25</v>
      </c>
      <c r="H2876" s="56">
        <v>0</v>
      </c>
      <c r="I2876" s="56" t="s">
        <v>810</v>
      </c>
      <c r="J2876" s="56" t="s">
        <v>39</v>
      </c>
    </row>
    <row r="2877" spans="1:10" ht="12.75" customHeight="1" x14ac:dyDescent="0.3">
      <c r="A2877" s="397" t="s">
        <v>241</v>
      </c>
      <c r="B2877" s="423">
        <v>12</v>
      </c>
      <c r="C2877" s="397" t="s">
        <v>248</v>
      </c>
      <c r="D2877" s="397" t="s">
        <v>3604</v>
      </c>
      <c r="E2877" s="56" t="s">
        <v>3605</v>
      </c>
      <c r="F2877" s="56" t="s">
        <v>900</v>
      </c>
      <c r="G2877" s="56">
        <v>41</v>
      </c>
      <c r="H2877" s="56">
        <v>0</v>
      </c>
      <c r="I2877" s="56" t="s">
        <v>810</v>
      </c>
      <c r="J2877" s="56" t="s">
        <v>39</v>
      </c>
    </row>
    <row r="2878" spans="1:10" ht="12.75" customHeight="1" x14ac:dyDescent="0.3">
      <c r="A2878" s="397" t="s">
        <v>488</v>
      </c>
      <c r="B2878" s="423">
        <v>1</v>
      </c>
      <c r="C2878" s="397" t="s">
        <v>489</v>
      </c>
      <c r="D2878" s="397" t="s">
        <v>4284</v>
      </c>
      <c r="E2878" s="56" t="s">
        <v>1330</v>
      </c>
      <c r="F2878" s="56" t="s">
        <v>900</v>
      </c>
      <c r="G2878" s="56">
        <v>48</v>
      </c>
      <c r="H2878" s="56">
        <v>0</v>
      </c>
      <c r="I2878" s="56" t="s">
        <v>6476</v>
      </c>
      <c r="J2878" s="56" t="s">
        <v>38</v>
      </c>
    </row>
    <row r="2879" spans="1:10" ht="12.75" customHeight="1" x14ac:dyDescent="0.3">
      <c r="A2879" s="397" t="s">
        <v>488</v>
      </c>
      <c r="B2879" s="423">
        <v>2</v>
      </c>
      <c r="C2879" s="397" t="s">
        <v>489</v>
      </c>
      <c r="D2879" s="397" t="s">
        <v>4285</v>
      </c>
      <c r="E2879" s="56" t="s">
        <v>1278</v>
      </c>
      <c r="F2879" s="56" t="s">
        <v>900</v>
      </c>
      <c r="G2879" s="56">
        <v>48</v>
      </c>
      <c r="H2879" s="56">
        <v>0</v>
      </c>
      <c r="I2879" s="56" t="s">
        <v>6476</v>
      </c>
      <c r="J2879" s="56" t="s">
        <v>38</v>
      </c>
    </row>
    <row r="2880" spans="1:10" ht="12.75" customHeight="1" x14ac:dyDescent="0.3">
      <c r="A2880" s="397" t="s">
        <v>488</v>
      </c>
      <c r="B2880" s="423">
        <v>3</v>
      </c>
      <c r="C2880" s="397" t="s">
        <v>489</v>
      </c>
      <c r="D2880" s="397" t="s">
        <v>4286</v>
      </c>
      <c r="E2880" s="56" t="s">
        <v>1298</v>
      </c>
      <c r="F2880" s="56" t="s">
        <v>900</v>
      </c>
      <c r="G2880" s="56">
        <v>48</v>
      </c>
      <c r="H2880" s="56">
        <v>0</v>
      </c>
      <c r="I2880" s="56" t="s">
        <v>6476</v>
      </c>
      <c r="J2880" s="56" t="s">
        <v>38</v>
      </c>
    </row>
    <row r="2881" spans="1:10" ht="12.75" customHeight="1" x14ac:dyDescent="0.3">
      <c r="A2881" s="397" t="s">
        <v>488</v>
      </c>
      <c r="B2881" s="423">
        <v>4</v>
      </c>
      <c r="C2881" s="397" t="s">
        <v>489</v>
      </c>
      <c r="D2881" s="397" t="s">
        <v>4287</v>
      </c>
      <c r="E2881" s="56" t="s">
        <v>1279</v>
      </c>
      <c r="F2881" s="56" t="s">
        <v>900</v>
      </c>
      <c r="G2881" s="56">
        <v>48</v>
      </c>
      <c r="H2881" s="56">
        <v>0</v>
      </c>
      <c r="I2881" s="56" t="s">
        <v>6476</v>
      </c>
      <c r="J2881" s="56" t="s">
        <v>38</v>
      </c>
    </row>
    <row r="2882" spans="1:10" ht="12.75" customHeight="1" x14ac:dyDescent="0.3">
      <c r="A2882" s="397" t="s">
        <v>488</v>
      </c>
      <c r="B2882" s="423">
        <v>5</v>
      </c>
      <c r="C2882" s="397" t="s">
        <v>489</v>
      </c>
      <c r="D2882" s="397" t="s">
        <v>4288</v>
      </c>
      <c r="E2882" s="56" t="s">
        <v>1319</v>
      </c>
      <c r="F2882" s="56" t="s">
        <v>900</v>
      </c>
      <c r="G2882" s="56">
        <v>24</v>
      </c>
      <c r="H2882" s="56">
        <v>0</v>
      </c>
      <c r="I2882" s="56" t="s">
        <v>6476</v>
      </c>
      <c r="J2882" s="56" t="s">
        <v>38</v>
      </c>
    </row>
    <row r="2883" spans="1:10" ht="12.75" customHeight="1" x14ac:dyDescent="0.3">
      <c r="A2883" s="397" t="s">
        <v>488</v>
      </c>
      <c r="B2883" s="423">
        <v>6</v>
      </c>
      <c r="C2883" s="397" t="s">
        <v>489</v>
      </c>
      <c r="D2883" s="397" t="s">
        <v>4289</v>
      </c>
      <c r="E2883" s="56" t="s">
        <v>1277</v>
      </c>
      <c r="F2883" s="56" t="s">
        <v>900</v>
      </c>
      <c r="G2883" s="56">
        <v>16</v>
      </c>
      <c r="H2883" s="56">
        <v>0</v>
      </c>
      <c r="I2883" s="56" t="s">
        <v>6476</v>
      </c>
      <c r="J2883" s="56" t="s">
        <v>38</v>
      </c>
    </row>
    <row r="2884" spans="1:10" ht="12.75" customHeight="1" x14ac:dyDescent="0.3">
      <c r="A2884" s="397" t="s">
        <v>488</v>
      </c>
      <c r="B2884" s="423">
        <v>7</v>
      </c>
      <c r="C2884" s="397" t="s">
        <v>489</v>
      </c>
      <c r="D2884" s="397" t="s">
        <v>4290</v>
      </c>
      <c r="E2884" s="56" t="s">
        <v>1327</v>
      </c>
      <c r="F2884" s="56" t="s">
        <v>900</v>
      </c>
      <c r="G2884" s="56">
        <v>39</v>
      </c>
      <c r="H2884" s="56">
        <v>0</v>
      </c>
      <c r="I2884" s="56" t="s">
        <v>6476</v>
      </c>
      <c r="J2884" s="56" t="s">
        <v>38</v>
      </c>
    </row>
    <row r="2885" spans="1:10" ht="12.75" customHeight="1" x14ac:dyDescent="0.3">
      <c r="A2885" s="397" t="s">
        <v>488</v>
      </c>
      <c r="B2885" s="423">
        <v>8</v>
      </c>
      <c r="C2885" s="397" t="s">
        <v>489</v>
      </c>
      <c r="D2885" s="397" t="s">
        <v>4291</v>
      </c>
      <c r="E2885" s="56" t="s">
        <v>990</v>
      </c>
      <c r="F2885" s="56" t="s">
        <v>900</v>
      </c>
      <c r="G2885" s="56">
        <v>24</v>
      </c>
      <c r="H2885" s="56">
        <v>0</v>
      </c>
      <c r="I2885" s="56" t="s">
        <v>6476</v>
      </c>
      <c r="J2885" s="56" t="s">
        <v>38</v>
      </c>
    </row>
    <row r="2886" spans="1:10" ht="12.75" customHeight="1" x14ac:dyDescent="0.3">
      <c r="A2886" s="397" t="s">
        <v>488</v>
      </c>
      <c r="B2886" s="423">
        <v>9</v>
      </c>
      <c r="C2886" s="397" t="s">
        <v>489</v>
      </c>
      <c r="D2886" s="397" t="s">
        <v>4292</v>
      </c>
      <c r="E2886" s="56" t="s">
        <v>1342</v>
      </c>
      <c r="F2886" s="56" t="s">
        <v>900</v>
      </c>
      <c r="G2886" s="56">
        <v>48</v>
      </c>
      <c r="H2886" s="56">
        <v>0</v>
      </c>
      <c r="I2886" s="56" t="s">
        <v>6476</v>
      </c>
      <c r="J2886" s="56" t="s">
        <v>38</v>
      </c>
    </row>
    <row r="2887" spans="1:10" ht="12.75" customHeight="1" x14ac:dyDescent="0.3">
      <c r="A2887" s="397" t="s">
        <v>488</v>
      </c>
      <c r="B2887" s="423">
        <v>10</v>
      </c>
      <c r="C2887" s="397" t="s">
        <v>489</v>
      </c>
      <c r="D2887" s="397" t="s">
        <v>4293</v>
      </c>
      <c r="E2887" s="56" t="s">
        <v>1274</v>
      </c>
      <c r="F2887" s="56" t="s">
        <v>900</v>
      </c>
      <c r="G2887" s="56">
        <v>59</v>
      </c>
      <c r="H2887" s="56">
        <v>0</v>
      </c>
      <c r="I2887" s="56" t="s">
        <v>6476</v>
      </c>
      <c r="J2887" s="56" t="s">
        <v>38</v>
      </c>
    </row>
    <row r="2888" spans="1:10" ht="12.75" customHeight="1" x14ac:dyDescent="0.3">
      <c r="A2888" s="397" t="s">
        <v>488</v>
      </c>
      <c r="B2888" s="423">
        <v>11</v>
      </c>
      <c r="C2888" s="397" t="s">
        <v>489</v>
      </c>
      <c r="D2888" s="397" t="s">
        <v>4294</v>
      </c>
      <c r="E2888" s="56" t="s">
        <v>1326</v>
      </c>
      <c r="F2888" s="56" t="s">
        <v>900</v>
      </c>
      <c r="G2888" s="56">
        <v>24</v>
      </c>
      <c r="H2888" s="56">
        <v>0</v>
      </c>
      <c r="I2888" s="56" t="s">
        <v>6476</v>
      </c>
      <c r="J2888" s="56" t="s">
        <v>38</v>
      </c>
    </row>
    <row r="2889" spans="1:10" ht="12.75" customHeight="1" x14ac:dyDescent="0.3">
      <c r="A2889" s="397" t="s">
        <v>488</v>
      </c>
      <c r="B2889" s="423">
        <v>12</v>
      </c>
      <c r="C2889" s="397" t="s">
        <v>489</v>
      </c>
      <c r="D2889" s="397" t="s">
        <v>4295</v>
      </c>
      <c r="E2889" s="56" t="s">
        <v>1295</v>
      </c>
      <c r="F2889" s="56" t="s">
        <v>900</v>
      </c>
      <c r="G2889" s="56">
        <v>34</v>
      </c>
      <c r="H2889" s="56">
        <v>0</v>
      </c>
      <c r="I2889" s="56" t="s">
        <v>6476</v>
      </c>
      <c r="J2889" s="56" t="s">
        <v>38</v>
      </c>
    </row>
    <row r="2890" spans="1:10" ht="12.75" customHeight="1" x14ac:dyDescent="0.3">
      <c r="A2890" s="397" t="s">
        <v>488</v>
      </c>
      <c r="B2890" s="423">
        <v>13</v>
      </c>
      <c r="C2890" s="397" t="s">
        <v>489</v>
      </c>
      <c r="D2890" s="397" t="s">
        <v>4296</v>
      </c>
      <c r="E2890" s="56" t="s">
        <v>1308</v>
      </c>
      <c r="F2890" s="56" t="s">
        <v>900</v>
      </c>
      <c r="G2890" s="56">
        <v>48</v>
      </c>
      <c r="H2890" s="56">
        <v>0</v>
      </c>
      <c r="I2890" s="56" t="s">
        <v>6476</v>
      </c>
      <c r="J2890" s="56" t="s">
        <v>38</v>
      </c>
    </row>
    <row r="2891" spans="1:10" ht="12.75" customHeight="1" x14ac:dyDescent="0.3">
      <c r="A2891" s="397" t="s">
        <v>488</v>
      </c>
      <c r="B2891" s="423">
        <v>14</v>
      </c>
      <c r="C2891" s="397" t="s">
        <v>489</v>
      </c>
      <c r="D2891" s="397" t="s">
        <v>4297</v>
      </c>
      <c r="E2891" s="56" t="s">
        <v>1317</v>
      </c>
      <c r="F2891" s="56" t="s">
        <v>900</v>
      </c>
      <c r="G2891" s="56">
        <v>16</v>
      </c>
      <c r="H2891" s="56">
        <v>0</v>
      </c>
      <c r="I2891" s="56" t="s">
        <v>6476</v>
      </c>
      <c r="J2891" s="56" t="s">
        <v>38</v>
      </c>
    </row>
    <row r="2892" spans="1:10" ht="12.75" customHeight="1" x14ac:dyDescent="0.3">
      <c r="A2892" s="397" t="s">
        <v>488</v>
      </c>
      <c r="B2892" s="423">
        <v>15</v>
      </c>
      <c r="C2892" s="397" t="s">
        <v>489</v>
      </c>
      <c r="D2892" s="397" t="s">
        <v>4298</v>
      </c>
      <c r="E2892" s="56" t="s">
        <v>1303</v>
      </c>
      <c r="F2892" s="56" t="s">
        <v>900</v>
      </c>
      <c r="G2892" s="56">
        <v>59</v>
      </c>
      <c r="H2892" s="56">
        <v>0</v>
      </c>
      <c r="I2892" s="56" t="s">
        <v>6476</v>
      </c>
      <c r="J2892" s="56" t="s">
        <v>38</v>
      </c>
    </row>
    <row r="2893" spans="1:10" ht="12.75" customHeight="1" x14ac:dyDescent="0.3">
      <c r="A2893" s="397" t="s">
        <v>488</v>
      </c>
      <c r="B2893" s="423">
        <v>16</v>
      </c>
      <c r="C2893" s="397" t="s">
        <v>489</v>
      </c>
      <c r="D2893" s="397" t="s">
        <v>4299</v>
      </c>
      <c r="E2893" s="56" t="s">
        <v>1292</v>
      </c>
      <c r="F2893" s="56" t="s">
        <v>900</v>
      </c>
      <c r="G2893" s="56">
        <v>16</v>
      </c>
      <c r="H2893" s="56">
        <v>0</v>
      </c>
      <c r="I2893" s="56" t="s">
        <v>6476</v>
      </c>
      <c r="J2893" s="56" t="s">
        <v>38</v>
      </c>
    </row>
    <row r="2894" spans="1:10" ht="12.75" customHeight="1" x14ac:dyDescent="0.3">
      <c r="A2894" s="397" t="s">
        <v>488</v>
      </c>
      <c r="B2894" s="423">
        <v>17</v>
      </c>
      <c r="C2894" s="397" t="s">
        <v>489</v>
      </c>
      <c r="D2894" s="397" t="s">
        <v>4300</v>
      </c>
      <c r="E2894" s="56" t="s">
        <v>1325</v>
      </c>
      <c r="F2894" s="56" t="s">
        <v>900</v>
      </c>
      <c r="G2894" s="56">
        <v>16</v>
      </c>
      <c r="H2894" s="56">
        <v>0</v>
      </c>
      <c r="I2894" s="56" t="s">
        <v>6476</v>
      </c>
      <c r="J2894" s="56" t="s">
        <v>38</v>
      </c>
    </row>
    <row r="2895" spans="1:10" ht="12.75" customHeight="1" x14ac:dyDescent="0.3">
      <c r="A2895" s="397" t="s">
        <v>488</v>
      </c>
      <c r="B2895" s="423">
        <v>18</v>
      </c>
      <c r="C2895" s="397" t="s">
        <v>489</v>
      </c>
      <c r="D2895" s="397" t="s">
        <v>4301</v>
      </c>
      <c r="E2895" s="56" t="s">
        <v>1296</v>
      </c>
      <c r="F2895" s="56" t="s">
        <v>900</v>
      </c>
      <c r="G2895" s="56">
        <v>50</v>
      </c>
      <c r="H2895" s="56">
        <v>0</v>
      </c>
      <c r="I2895" s="56" t="s">
        <v>6476</v>
      </c>
      <c r="J2895" s="56" t="s">
        <v>38</v>
      </c>
    </row>
    <row r="2896" spans="1:10" ht="12.75" customHeight="1" x14ac:dyDescent="0.3">
      <c r="A2896" s="397" t="s">
        <v>488</v>
      </c>
      <c r="B2896" s="423">
        <v>19</v>
      </c>
      <c r="C2896" s="397" t="s">
        <v>489</v>
      </c>
      <c r="D2896" s="397" t="s">
        <v>4302</v>
      </c>
      <c r="E2896" s="56" t="s">
        <v>1318</v>
      </c>
      <c r="F2896" s="56" t="s">
        <v>900</v>
      </c>
      <c r="G2896" s="56">
        <v>16</v>
      </c>
      <c r="H2896" s="56">
        <v>0</v>
      </c>
      <c r="I2896" s="56" t="s">
        <v>6476</v>
      </c>
      <c r="J2896" s="56" t="s">
        <v>38</v>
      </c>
    </row>
    <row r="2897" spans="1:10" ht="12.75" customHeight="1" x14ac:dyDescent="0.3">
      <c r="A2897" s="397" t="s">
        <v>488</v>
      </c>
      <c r="B2897" s="423">
        <v>20</v>
      </c>
      <c r="C2897" s="397" t="s">
        <v>489</v>
      </c>
      <c r="D2897" s="397" t="s">
        <v>4303</v>
      </c>
      <c r="E2897" s="56" t="s">
        <v>1281</v>
      </c>
      <c r="F2897" s="56" t="s">
        <v>900</v>
      </c>
      <c r="G2897" s="56">
        <v>34</v>
      </c>
      <c r="H2897" s="56">
        <v>0</v>
      </c>
      <c r="I2897" s="56" t="s">
        <v>6476</v>
      </c>
      <c r="J2897" s="56" t="s">
        <v>38</v>
      </c>
    </row>
    <row r="2898" spans="1:10" ht="12.75" customHeight="1" x14ac:dyDescent="0.3">
      <c r="A2898" s="397" t="s">
        <v>488</v>
      </c>
      <c r="B2898" s="423">
        <v>21</v>
      </c>
      <c r="C2898" s="397" t="s">
        <v>489</v>
      </c>
      <c r="D2898" s="397" t="s">
        <v>4304</v>
      </c>
      <c r="E2898" s="56" t="s">
        <v>1306</v>
      </c>
      <c r="F2898" s="56" t="s">
        <v>900</v>
      </c>
      <c r="G2898" s="56">
        <v>34</v>
      </c>
      <c r="H2898" s="56">
        <v>0</v>
      </c>
      <c r="I2898" s="56" t="s">
        <v>6476</v>
      </c>
      <c r="J2898" s="56" t="s">
        <v>38</v>
      </c>
    </row>
    <row r="2899" spans="1:10" ht="12.75" customHeight="1" x14ac:dyDescent="0.3">
      <c r="A2899" s="397" t="s">
        <v>488</v>
      </c>
      <c r="B2899" s="423">
        <v>22</v>
      </c>
      <c r="C2899" s="397" t="s">
        <v>489</v>
      </c>
      <c r="D2899" s="397" t="s">
        <v>4305</v>
      </c>
      <c r="E2899" s="56" t="s">
        <v>1331</v>
      </c>
      <c r="F2899" s="56" t="s">
        <v>900</v>
      </c>
      <c r="G2899" s="56">
        <v>24</v>
      </c>
      <c r="H2899" s="56">
        <v>0</v>
      </c>
      <c r="I2899" s="56" t="s">
        <v>6476</v>
      </c>
      <c r="J2899" s="56" t="s">
        <v>38</v>
      </c>
    </row>
    <row r="2900" spans="1:10" ht="12.75" customHeight="1" x14ac:dyDescent="0.3">
      <c r="A2900" s="397" t="s">
        <v>488</v>
      </c>
      <c r="B2900" s="423">
        <v>23</v>
      </c>
      <c r="C2900" s="397" t="s">
        <v>489</v>
      </c>
      <c r="D2900" s="397" t="s">
        <v>4306</v>
      </c>
      <c r="E2900" s="56" t="s">
        <v>1287</v>
      </c>
      <c r="F2900" s="56" t="s">
        <v>900</v>
      </c>
      <c r="G2900" s="56">
        <v>16</v>
      </c>
      <c r="H2900" s="56">
        <v>0</v>
      </c>
      <c r="I2900" s="56" t="s">
        <v>6476</v>
      </c>
      <c r="J2900" s="56" t="s">
        <v>38</v>
      </c>
    </row>
    <row r="2901" spans="1:10" ht="12.75" customHeight="1" x14ac:dyDescent="0.3">
      <c r="A2901" s="397" t="s">
        <v>488</v>
      </c>
      <c r="B2901" s="423">
        <v>24</v>
      </c>
      <c r="C2901" s="397" t="s">
        <v>489</v>
      </c>
      <c r="D2901" s="397" t="s">
        <v>4307</v>
      </c>
      <c r="E2901" s="56" t="s">
        <v>1286</v>
      </c>
      <c r="F2901" s="56" t="s">
        <v>900</v>
      </c>
      <c r="G2901" s="56">
        <v>34</v>
      </c>
      <c r="H2901" s="56">
        <v>0</v>
      </c>
      <c r="I2901" s="56" t="s">
        <v>6476</v>
      </c>
      <c r="J2901" s="56" t="s">
        <v>38</v>
      </c>
    </row>
    <row r="2902" spans="1:10" ht="12.75" customHeight="1" x14ac:dyDescent="0.3">
      <c r="A2902" s="397" t="s">
        <v>488</v>
      </c>
      <c r="B2902" s="423">
        <v>25</v>
      </c>
      <c r="C2902" s="397" t="s">
        <v>489</v>
      </c>
      <c r="D2902" s="397" t="s">
        <v>4308</v>
      </c>
      <c r="E2902" s="56" t="s">
        <v>1285</v>
      </c>
      <c r="F2902" s="56" t="s">
        <v>900</v>
      </c>
      <c r="G2902" s="56">
        <v>34</v>
      </c>
      <c r="H2902" s="56">
        <v>0</v>
      </c>
      <c r="I2902" s="56" t="s">
        <v>6476</v>
      </c>
      <c r="J2902" s="56" t="s">
        <v>38</v>
      </c>
    </row>
    <row r="2903" spans="1:10" ht="12.75" customHeight="1" x14ac:dyDescent="0.3">
      <c r="A2903" s="397" t="s">
        <v>488</v>
      </c>
      <c r="B2903" s="423">
        <v>26</v>
      </c>
      <c r="C2903" s="397" t="s">
        <v>489</v>
      </c>
      <c r="D2903" s="397" t="s">
        <v>4309</v>
      </c>
      <c r="E2903" s="56" t="s">
        <v>1341</v>
      </c>
      <c r="F2903" s="56" t="s">
        <v>900</v>
      </c>
      <c r="G2903" s="56">
        <v>34</v>
      </c>
      <c r="H2903" s="56">
        <v>0</v>
      </c>
      <c r="I2903" s="56" t="s">
        <v>6476</v>
      </c>
      <c r="J2903" s="56" t="s">
        <v>38</v>
      </c>
    </row>
    <row r="2904" spans="1:10" ht="12.75" customHeight="1" x14ac:dyDescent="0.3">
      <c r="A2904" s="397" t="s">
        <v>488</v>
      </c>
      <c r="B2904" s="423">
        <v>27</v>
      </c>
      <c r="C2904" s="397" t="s">
        <v>489</v>
      </c>
      <c r="D2904" s="397" t="s">
        <v>4310</v>
      </c>
      <c r="E2904" s="56" t="s">
        <v>1334</v>
      </c>
      <c r="F2904" s="56" t="s">
        <v>900</v>
      </c>
      <c r="G2904" s="56">
        <v>16</v>
      </c>
      <c r="H2904" s="56">
        <v>0</v>
      </c>
      <c r="I2904" s="56" t="s">
        <v>6476</v>
      </c>
      <c r="J2904" s="56" t="s">
        <v>38</v>
      </c>
    </row>
    <row r="2905" spans="1:10" ht="12.75" customHeight="1" x14ac:dyDescent="0.3">
      <c r="A2905" s="397" t="s">
        <v>488</v>
      </c>
      <c r="B2905" s="423">
        <v>28</v>
      </c>
      <c r="C2905" s="397" t="s">
        <v>489</v>
      </c>
      <c r="D2905" s="397" t="s">
        <v>4311</v>
      </c>
      <c r="E2905" s="56" t="s">
        <v>1313</v>
      </c>
      <c r="F2905" s="56" t="s">
        <v>900</v>
      </c>
      <c r="G2905" s="56">
        <v>34</v>
      </c>
      <c r="H2905" s="56">
        <v>0</v>
      </c>
      <c r="I2905" s="56" t="s">
        <v>6476</v>
      </c>
      <c r="J2905" s="56" t="s">
        <v>38</v>
      </c>
    </row>
    <row r="2906" spans="1:10" ht="12.75" customHeight="1" x14ac:dyDescent="0.3">
      <c r="A2906" s="397" t="s">
        <v>488</v>
      </c>
      <c r="B2906" s="423">
        <v>29</v>
      </c>
      <c r="C2906" s="397" t="s">
        <v>489</v>
      </c>
      <c r="D2906" s="397" t="s">
        <v>4312</v>
      </c>
      <c r="E2906" s="56" t="s">
        <v>1339</v>
      </c>
      <c r="F2906" s="56" t="s">
        <v>900</v>
      </c>
      <c r="G2906" s="56">
        <v>42</v>
      </c>
      <c r="H2906" s="56">
        <v>0</v>
      </c>
      <c r="I2906" s="56" t="s">
        <v>6476</v>
      </c>
      <c r="J2906" s="56" t="s">
        <v>38</v>
      </c>
    </row>
    <row r="2907" spans="1:10" ht="12.75" customHeight="1" x14ac:dyDescent="0.3">
      <c r="A2907" s="397" t="s">
        <v>488</v>
      </c>
      <c r="B2907" s="423">
        <v>30</v>
      </c>
      <c r="C2907" s="397" t="s">
        <v>489</v>
      </c>
      <c r="D2907" s="397" t="s">
        <v>4313</v>
      </c>
      <c r="E2907" s="56" t="s">
        <v>1321</v>
      </c>
      <c r="F2907" s="56" t="s">
        <v>900</v>
      </c>
      <c r="G2907" s="56">
        <v>42</v>
      </c>
      <c r="H2907" s="56">
        <v>0</v>
      </c>
      <c r="I2907" s="56" t="s">
        <v>6476</v>
      </c>
      <c r="J2907" s="56" t="s">
        <v>38</v>
      </c>
    </row>
    <row r="2908" spans="1:10" ht="12.75" customHeight="1" x14ac:dyDescent="0.3">
      <c r="A2908" s="397" t="s">
        <v>488</v>
      </c>
      <c r="B2908" s="423">
        <v>31</v>
      </c>
      <c r="C2908" s="397" t="s">
        <v>489</v>
      </c>
      <c r="D2908" s="397" t="s">
        <v>4314</v>
      </c>
      <c r="E2908" s="56" t="s">
        <v>1288</v>
      </c>
      <c r="F2908" s="56" t="s">
        <v>900</v>
      </c>
      <c r="G2908" s="56">
        <v>48</v>
      </c>
      <c r="H2908" s="56">
        <v>0</v>
      </c>
      <c r="I2908" s="56" t="s">
        <v>6476</v>
      </c>
      <c r="J2908" s="56" t="s">
        <v>38</v>
      </c>
    </row>
    <row r="2909" spans="1:10" ht="12.75" customHeight="1" x14ac:dyDescent="0.3">
      <c r="A2909" s="397" t="s">
        <v>488</v>
      </c>
      <c r="B2909" s="423">
        <v>32</v>
      </c>
      <c r="C2909" s="397" t="s">
        <v>489</v>
      </c>
      <c r="D2909" s="397" t="s">
        <v>4315</v>
      </c>
      <c r="E2909" s="56" t="s">
        <v>1305</v>
      </c>
      <c r="F2909" s="56" t="s">
        <v>900</v>
      </c>
      <c r="G2909" s="56">
        <v>42</v>
      </c>
      <c r="H2909" s="56">
        <v>0</v>
      </c>
      <c r="I2909" s="56" t="s">
        <v>6476</v>
      </c>
      <c r="J2909" s="56" t="s">
        <v>38</v>
      </c>
    </row>
    <row r="2910" spans="1:10" ht="12.75" customHeight="1" x14ac:dyDescent="0.3">
      <c r="A2910" s="397" t="s">
        <v>488</v>
      </c>
      <c r="B2910" s="423">
        <v>33</v>
      </c>
      <c r="C2910" s="397" t="s">
        <v>489</v>
      </c>
      <c r="D2910" s="397" t="s">
        <v>4316</v>
      </c>
      <c r="E2910" s="56" t="s">
        <v>1291</v>
      </c>
      <c r="F2910" s="56" t="s">
        <v>900</v>
      </c>
      <c r="G2910" s="56">
        <v>16</v>
      </c>
      <c r="H2910" s="56">
        <v>0</v>
      </c>
      <c r="I2910" s="56" t="s">
        <v>6476</v>
      </c>
      <c r="J2910" s="56" t="s">
        <v>38</v>
      </c>
    </row>
    <row r="2911" spans="1:10" ht="12.75" customHeight="1" x14ac:dyDescent="0.3">
      <c r="A2911" s="397" t="s">
        <v>488</v>
      </c>
      <c r="B2911" s="423">
        <v>34</v>
      </c>
      <c r="C2911" s="56" t="s">
        <v>489</v>
      </c>
      <c r="D2911" s="397" t="s">
        <v>4317</v>
      </c>
      <c r="E2911" s="56" t="s">
        <v>1336</v>
      </c>
      <c r="F2911" s="56" t="s">
        <v>900</v>
      </c>
      <c r="G2911" s="56">
        <v>34</v>
      </c>
      <c r="H2911" s="56">
        <v>0</v>
      </c>
      <c r="I2911" s="56" t="s">
        <v>6476</v>
      </c>
      <c r="J2911" s="56" t="s">
        <v>38</v>
      </c>
    </row>
    <row r="2912" spans="1:10" ht="12.75" customHeight="1" x14ac:dyDescent="0.3">
      <c r="A2912" s="397" t="s">
        <v>488</v>
      </c>
      <c r="B2912" s="423">
        <v>35</v>
      </c>
      <c r="C2912" s="56" t="s">
        <v>489</v>
      </c>
      <c r="D2912" s="397" t="s">
        <v>4318</v>
      </c>
      <c r="E2912" s="56" t="s">
        <v>1310</v>
      </c>
      <c r="F2912" s="56" t="s">
        <v>900</v>
      </c>
      <c r="G2912" s="56">
        <v>16</v>
      </c>
      <c r="H2912" s="56">
        <v>0</v>
      </c>
      <c r="I2912" s="56" t="s">
        <v>6476</v>
      </c>
      <c r="J2912" s="56" t="s">
        <v>38</v>
      </c>
    </row>
    <row r="2913" spans="1:10" ht="12.75" customHeight="1" x14ac:dyDescent="0.3">
      <c r="A2913" s="397" t="s">
        <v>488</v>
      </c>
      <c r="B2913" s="423">
        <v>36</v>
      </c>
      <c r="C2913" s="397" t="s">
        <v>489</v>
      </c>
      <c r="D2913" s="397" t="s">
        <v>4319</v>
      </c>
      <c r="E2913" s="56" t="s">
        <v>1337</v>
      </c>
      <c r="F2913" s="56" t="s">
        <v>900</v>
      </c>
      <c r="G2913" s="56">
        <v>16</v>
      </c>
      <c r="H2913" s="56">
        <v>0</v>
      </c>
      <c r="I2913" s="56" t="s">
        <v>6476</v>
      </c>
      <c r="J2913" s="56" t="s">
        <v>38</v>
      </c>
    </row>
    <row r="2914" spans="1:10" ht="12.75" customHeight="1" x14ac:dyDescent="0.3">
      <c r="A2914" s="397" t="s">
        <v>488</v>
      </c>
      <c r="B2914" s="423">
        <v>37</v>
      </c>
      <c r="C2914" s="397" t="s">
        <v>489</v>
      </c>
      <c r="D2914" s="397" t="s">
        <v>4320</v>
      </c>
      <c r="E2914" s="56" t="s">
        <v>1294</v>
      </c>
      <c r="F2914" s="56" t="s">
        <v>900</v>
      </c>
      <c r="G2914" s="56">
        <v>16</v>
      </c>
      <c r="H2914" s="56">
        <v>0</v>
      </c>
      <c r="I2914" s="56" t="s">
        <v>6476</v>
      </c>
      <c r="J2914" s="56" t="s">
        <v>38</v>
      </c>
    </row>
    <row r="2915" spans="1:10" ht="12.75" customHeight="1" x14ac:dyDescent="0.3">
      <c r="A2915" s="397" t="s">
        <v>488</v>
      </c>
      <c r="B2915" s="423">
        <v>38</v>
      </c>
      <c r="C2915" s="397" t="s">
        <v>489</v>
      </c>
      <c r="D2915" s="397" t="s">
        <v>4321</v>
      </c>
      <c r="E2915" s="56" t="s">
        <v>1316</v>
      </c>
      <c r="F2915" s="56" t="s">
        <v>900</v>
      </c>
      <c r="G2915" s="56">
        <v>14</v>
      </c>
      <c r="H2915" s="56">
        <v>0</v>
      </c>
      <c r="I2915" s="56" t="s">
        <v>6476</v>
      </c>
      <c r="J2915" s="56" t="s">
        <v>38</v>
      </c>
    </row>
    <row r="2916" spans="1:10" ht="12.75" customHeight="1" x14ac:dyDescent="0.3">
      <c r="A2916" s="397" t="s">
        <v>488</v>
      </c>
      <c r="B2916" s="423">
        <v>39</v>
      </c>
      <c r="C2916" s="397" t="s">
        <v>489</v>
      </c>
      <c r="D2916" s="397" t="s">
        <v>4322</v>
      </c>
      <c r="E2916" s="56" t="s">
        <v>1332</v>
      </c>
      <c r="F2916" s="56" t="s">
        <v>900</v>
      </c>
      <c r="G2916" s="56">
        <v>41</v>
      </c>
      <c r="H2916" s="56">
        <v>0</v>
      </c>
      <c r="I2916" s="56" t="s">
        <v>6476</v>
      </c>
      <c r="J2916" s="56" t="s">
        <v>38</v>
      </c>
    </row>
    <row r="2917" spans="1:10" ht="12.75" customHeight="1" x14ac:dyDescent="0.3">
      <c r="A2917" s="397" t="s">
        <v>488</v>
      </c>
      <c r="B2917" s="423">
        <v>40</v>
      </c>
      <c r="C2917" s="397" t="s">
        <v>489</v>
      </c>
      <c r="D2917" s="397" t="s">
        <v>4323</v>
      </c>
      <c r="E2917" s="56" t="s">
        <v>1324</v>
      </c>
      <c r="F2917" s="56" t="s">
        <v>900</v>
      </c>
      <c r="G2917" s="56">
        <v>48</v>
      </c>
      <c r="H2917" s="56">
        <v>0</v>
      </c>
      <c r="I2917" s="56" t="s">
        <v>6476</v>
      </c>
      <c r="J2917" s="56" t="s">
        <v>38</v>
      </c>
    </row>
    <row r="2918" spans="1:10" ht="12.75" customHeight="1" x14ac:dyDescent="0.3">
      <c r="A2918" s="397" t="s">
        <v>488</v>
      </c>
      <c r="B2918" s="423">
        <v>41</v>
      </c>
      <c r="C2918" s="397" t="s">
        <v>489</v>
      </c>
      <c r="D2918" s="397" t="s">
        <v>4324</v>
      </c>
      <c r="E2918" s="56" t="s">
        <v>1302</v>
      </c>
      <c r="F2918" s="56" t="s">
        <v>900</v>
      </c>
      <c r="G2918" s="56">
        <v>48</v>
      </c>
      <c r="H2918" s="56">
        <v>0</v>
      </c>
      <c r="I2918" s="56" t="s">
        <v>6476</v>
      </c>
      <c r="J2918" s="56" t="s">
        <v>38</v>
      </c>
    </row>
    <row r="2919" spans="1:10" ht="12.75" customHeight="1" x14ac:dyDescent="0.3">
      <c r="A2919" s="397" t="s">
        <v>488</v>
      </c>
      <c r="B2919" s="423">
        <v>42</v>
      </c>
      <c r="C2919" s="397" t="s">
        <v>489</v>
      </c>
      <c r="D2919" s="397" t="s">
        <v>4325</v>
      </c>
      <c r="E2919" s="56" t="s">
        <v>1304</v>
      </c>
      <c r="F2919" s="56" t="s">
        <v>900</v>
      </c>
      <c r="G2919" s="56">
        <v>31.5</v>
      </c>
      <c r="H2919" s="56">
        <v>0</v>
      </c>
      <c r="I2919" s="56" t="s">
        <v>6476</v>
      </c>
      <c r="J2919" s="56" t="s">
        <v>38</v>
      </c>
    </row>
    <row r="2920" spans="1:10" ht="12.75" customHeight="1" x14ac:dyDescent="0.3">
      <c r="A2920" s="397" t="s">
        <v>488</v>
      </c>
      <c r="B2920" s="423">
        <v>43</v>
      </c>
      <c r="C2920" s="397" t="s">
        <v>489</v>
      </c>
      <c r="D2920" s="397" t="s">
        <v>4326</v>
      </c>
      <c r="E2920" s="56" t="s">
        <v>1289</v>
      </c>
      <c r="F2920" s="56" t="s">
        <v>900</v>
      </c>
      <c r="G2920" s="56">
        <v>16</v>
      </c>
      <c r="H2920" s="56">
        <v>0</v>
      </c>
      <c r="I2920" s="56" t="s">
        <v>6476</v>
      </c>
      <c r="J2920" s="56" t="s">
        <v>38</v>
      </c>
    </row>
    <row r="2921" spans="1:10" ht="12.75" customHeight="1" x14ac:dyDescent="0.3">
      <c r="A2921" s="397" t="s">
        <v>488</v>
      </c>
      <c r="B2921" s="423">
        <v>44</v>
      </c>
      <c r="C2921" s="397" t="s">
        <v>489</v>
      </c>
      <c r="D2921" s="397" t="s">
        <v>4327</v>
      </c>
      <c r="E2921" s="56" t="s">
        <v>1276</v>
      </c>
      <c r="F2921" s="56" t="s">
        <v>900</v>
      </c>
      <c r="G2921" s="56">
        <v>24</v>
      </c>
      <c r="H2921" s="56">
        <v>0</v>
      </c>
      <c r="I2921" s="56" t="s">
        <v>6476</v>
      </c>
      <c r="J2921" s="56" t="s">
        <v>38</v>
      </c>
    </row>
    <row r="2922" spans="1:10" ht="12.75" customHeight="1" x14ac:dyDescent="0.3">
      <c r="A2922" s="397" t="s">
        <v>488</v>
      </c>
      <c r="B2922" s="423">
        <v>45</v>
      </c>
      <c r="C2922" s="397" t="s">
        <v>489</v>
      </c>
      <c r="D2922" s="397" t="s">
        <v>4328</v>
      </c>
      <c r="E2922" s="56" t="s">
        <v>1282</v>
      </c>
      <c r="F2922" s="56" t="s">
        <v>900</v>
      </c>
      <c r="G2922" s="56">
        <v>28</v>
      </c>
      <c r="H2922" s="56">
        <v>0</v>
      </c>
      <c r="I2922" s="56" t="s">
        <v>6476</v>
      </c>
      <c r="J2922" s="56" t="s">
        <v>38</v>
      </c>
    </row>
    <row r="2923" spans="1:10" ht="12.75" customHeight="1" x14ac:dyDescent="0.3">
      <c r="A2923" s="397" t="s">
        <v>488</v>
      </c>
      <c r="B2923" s="423">
        <v>46</v>
      </c>
      <c r="C2923" s="397" t="s">
        <v>489</v>
      </c>
      <c r="D2923" s="397" t="s">
        <v>4329</v>
      </c>
      <c r="E2923" s="56" t="s">
        <v>1283</v>
      </c>
      <c r="F2923" s="56" t="s">
        <v>900</v>
      </c>
      <c r="G2923" s="56">
        <v>24</v>
      </c>
      <c r="H2923" s="56">
        <v>0</v>
      </c>
      <c r="I2923" s="56" t="s">
        <v>6476</v>
      </c>
      <c r="J2923" s="56" t="s">
        <v>38</v>
      </c>
    </row>
    <row r="2924" spans="1:10" ht="12.75" customHeight="1" x14ac:dyDescent="0.3">
      <c r="A2924" s="397" t="s">
        <v>488</v>
      </c>
      <c r="B2924" s="423">
        <v>47</v>
      </c>
      <c r="C2924" s="397" t="s">
        <v>489</v>
      </c>
      <c r="D2924" s="397" t="s">
        <v>4330</v>
      </c>
      <c r="E2924" s="56" t="s">
        <v>1329</v>
      </c>
      <c r="F2924" s="56" t="s">
        <v>900</v>
      </c>
      <c r="G2924" s="56">
        <v>34</v>
      </c>
      <c r="H2924" s="56">
        <v>0</v>
      </c>
      <c r="I2924" s="56" t="s">
        <v>6476</v>
      </c>
      <c r="J2924" s="56" t="s">
        <v>38</v>
      </c>
    </row>
    <row r="2925" spans="1:10" ht="12.75" customHeight="1" x14ac:dyDescent="0.3">
      <c r="A2925" s="397" t="s">
        <v>488</v>
      </c>
      <c r="B2925" s="423">
        <v>48</v>
      </c>
      <c r="C2925" s="397" t="s">
        <v>489</v>
      </c>
      <c r="D2925" s="397" t="s">
        <v>4331</v>
      </c>
      <c r="E2925" s="56" t="s">
        <v>1311</v>
      </c>
      <c r="F2925" s="56" t="s">
        <v>900</v>
      </c>
      <c r="G2925" s="56">
        <v>34</v>
      </c>
      <c r="H2925" s="56">
        <v>0</v>
      </c>
      <c r="I2925" s="56" t="s">
        <v>6476</v>
      </c>
      <c r="J2925" s="56" t="s">
        <v>38</v>
      </c>
    </row>
    <row r="2926" spans="1:10" ht="12.75" customHeight="1" x14ac:dyDescent="0.3">
      <c r="A2926" s="397" t="s">
        <v>488</v>
      </c>
      <c r="B2926" s="423">
        <v>49</v>
      </c>
      <c r="C2926" s="397" t="s">
        <v>489</v>
      </c>
      <c r="D2926" s="397" t="s">
        <v>4332</v>
      </c>
      <c r="E2926" s="56" t="s">
        <v>1338</v>
      </c>
      <c r="F2926" s="56" t="s">
        <v>900</v>
      </c>
      <c r="G2926" s="56">
        <v>48</v>
      </c>
      <c r="H2926" s="56">
        <v>0</v>
      </c>
      <c r="I2926" s="56" t="s">
        <v>6476</v>
      </c>
      <c r="J2926" s="56" t="s">
        <v>38</v>
      </c>
    </row>
    <row r="2927" spans="1:10" ht="12.75" customHeight="1" x14ac:dyDescent="0.3">
      <c r="A2927" s="397" t="s">
        <v>488</v>
      </c>
      <c r="B2927" s="423">
        <v>50</v>
      </c>
      <c r="C2927" s="397" t="s">
        <v>489</v>
      </c>
      <c r="D2927" s="397" t="s">
        <v>4333</v>
      </c>
      <c r="E2927" s="56" t="s">
        <v>1335</v>
      </c>
      <c r="F2927" s="56" t="s">
        <v>900</v>
      </c>
      <c r="G2927" s="56">
        <v>34</v>
      </c>
      <c r="H2927" s="56">
        <v>0</v>
      </c>
      <c r="I2927" s="56" t="s">
        <v>6476</v>
      </c>
      <c r="J2927" s="56" t="s">
        <v>38</v>
      </c>
    </row>
    <row r="2928" spans="1:10" ht="12.75" customHeight="1" x14ac:dyDescent="0.3">
      <c r="A2928" s="397" t="s">
        <v>488</v>
      </c>
      <c r="B2928" s="423">
        <v>51</v>
      </c>
      <c r="C2928" s="397" t="s">
        <v>489</v>
      </c>
      <c r="D2928" s="397" t="s">
        <v>4334</v>
      </c>
      <c r="E2928" s="56" t="s">
        <v>1272</v>
      </c>
      <c r="F2928" s="56" t="s">
        <v>900</v>
      </c>
      <c r="G2928" s="56">
        <v>48</v>
      </c>
      <c r="H2928" s="56">
        <v>0</v>
      </c>
      <c r="I2928" s="56" t="s">
        <v>6476</v>
      </c>
      <c r="J2928" s="56" t="s">
        <v>38</v>
      </c>
    </row>
    <row r="2929" spans="1:10" ht="12.75" customHeight="1" x14ac:dyDescent="0.3">
      <c r="A2929" s="397" t="s">
        <v>488</v>
      </c>
      <c r="B2929" s="423">
        <v>52</v>
      </c>
      <c r="C2929" s="397" t="s">
        <v>489</v>
      </c>
      <c r="D2929" s="397" t="s">
        <v>4335</v>
      </c>
      <c r="E2929" s="56" t="s">
        <v>1280</v>
      </c>
      <c r="F2929" s="56" t="s">
        <v>900</v>
      </c>
      <c r="G2929" s="56">
        <v>42.5</v>
      </c>
      <c r="H2929" s="56">
        <v>0</v>
      </c>
      <c r="I2929" s="56" t="s">
        <v>6476</v>
      </c>
      <c r="J2929" s="56" t="s">
        <v>38</v>
      </c>
    </row>
    <row r="2930" spans="1:10" ht="12.75" customHeight="1" x14ac:dyDescent="0.3">
      <c r="A2930" s="397" t="s">
        <v>488</v>
      </c>
      <c r="B2930" s="423">
        <v>53</v>
      </c>
      <c r="C2930" s="397" t="s">
        <v>489</v>
      </c>
      <c r="D2930" s="397" t="s">
        <v>4336</v>
      </c>
      <c r="E2930" s="56" t="s">
        <v>1322</v>
      </c>
      <c r="F2930" s="56" t="s">
        <v>900</v>
      </c>
      <c r="G2930" s="56">
        <v>16</v>
      </c>
      <c r="H2930" s="56">
        <v>0</v>
      </c>
      <c r="I2930" s="56" t="s">
        <v>6476</v>
      </c>
      <c r="J2930" s="56" t="s">
        <v>38</v>
      </c>
    </row>
    <row r="2931" spans="1:10" ht="12.75" customHeight="1" x14ac:dyDescent="0.3">
      <c r="A2931" s="397" t="s">
        <v>488</v>
      </c>
      <c r="B2931" s="423">
        <v>54</v>
      </c>
      <c r="C2931" s="397" t="s">
        <v>489</v>
      </c>
      <c r="D2931" s="397" t="s">
        <v>4337</v>
      </c>
      <c r="E2931" s="56" t="s">
        <v>1301</v>
      </c>
      <c r="F2931" s="56" t="s">
        <v>900</v>
      </c>
      <c r="G2931" s="56">
        <v>12</v>
      </c>
      <c r="H2931" s="56">
        <v>0</v>
      </c>
      <c r="I2931" s="56" t="s">
        <v>6476</v>
      </c>
      <c r="J2931" s="56" t="s">
        <v>38</v>
      </c>
    </row>
    <row r="2932" spans="1:10" ht="12.75" customHeight="1" x14ac:dyDescent="0.3">
      <c r="A2932" s="397" t="s">
        <v>488</v>
      </c>
      <c r="B2932" s="423">
        <v>55</v>
      </c>
      <c r="C2932" s="397" t="s">
        <v>489</v>
      </c>
      <c r="D2932" s="397" t="s">
        <v>4338</v>
      </c>
      <c r="E2932" s="56" t="s">
        <v>1340</v>
      </c>
      <c r="F2932" s="56" t="s">
        <v>900</v>
      </c>
      <c r="G2932" s="56">
        <v>34</v>
      </c>
      <c r="H2932" s="56">
        <v>0</v>
      </c>
      <c r="I2932" s="56" t="s">
        <v>6476</v>
      </c>
      <c r="J2932" s="56" t="s">
        <v>38</v>
      </c>
    </row>
    <row r="2933" spans="1:10" ht="12.75" customHeight="1" x14ac:dyDescent="0.3">
      <c r="A2933" s="397" t="s">
        <v>488</v>
      </c>
      <c r="B2933" s="423">
        <v>56</v>
      </c>
      <c r="C2933" s="397" t="s">
        <v>489</v>
      </c>
      <c r="D2933" s="397" t="s">
        <v>4339</v>
      </c>
      <c r="E2933" s="56" t="s">
        <v>1293</v>
      </c>
      <c r="F2933" s="56" t="s">
        <v>900</v>
      </c>
      <c r="G2933" s="56">
        <v>40</v>
      </c>
      <c r="H2933" s="56">
        <v>0</v>
      </c>
      <c r="I2933" s="56" t="s">
        <v>6476</v>
      </c>
      <c r="J2933" s="56" t="s">
        <v>38</v>
      </c>
    </row>
    <row r="2934" spans="1:10" ht="12.75" customHeight="1" x14ac:dyDescent="0.3">
      <c r="A2934" s="397" t="s">
        <v>488</v>
      </c>
      <c r="B2934" s="423">
        <v>57</v>
      </c>
      <c r="C2934" s="397" t="s">
        <v>489</v>
      </c>
      <c r="D2934" s="397" t="s">
        <v>4340</v>
      </c>
      <c r="E2934" s="56" t="s">
        <v>1273</v>
      </c>
      <c r="F2934" s="56" t="s">
        <v>900</v>
      </c>
      <c r="G2934" s="56">
        <v>16</v>
      </c>
      <c r="H2934" s="56">
        <v>0</v>
      </c>
      <c r="I2934" s="56" t="s">
        <v>6476</v>
      </c>
      <c r="J2934" s="56" t="s">
        <v>38</v>
      </c>
    </row>
    <row r="2935" spans="1:10" ht="12.75" customHeight="1" x14ac:dyDescent="0.3">
      <c r="A2935" s="397" t="s">
        <v>488</v>
      </c>
      <c r="B2935" s="423">
        <v>58</v>
      </c>
      <c r="C2935" s="397" t="s">
        <v>489</v>
      </c>
      <c r="D2935" s="397" t="s">
        <v>4341</v>
      </c>
      <c r="E2935" s="56" t="s">
        <v>1343</v>
      </c>
      <c r="F2935" s="56" t="s">
        <v>900</v>
      </c>
      <c r="G2935" s="56">
        <v>30</v>
      </c>
      <c r="H2935" s="56">
        <v>0</v>
      </c>
      <c r="I2935" s="56" t="s">
        <v>810</v>
      </c>
      <c r="J2935" s="56" t="s">
        <v>38</v>
      </c>
    </row>
    <row r="2936" spans="1:10" ht="12.75" customHeight="1" x14ac:dyDescent="0.3">
      <c r="A2936" s="397" t="s">
        <v>488</v>
      </c>
      <c r="B2936" s="423">
        <v>59</v>
      </c>
      <c r="C2936" s="397" t="s">
        <v>489</v>
      </c>
      <c r="D2936" s="397" t="s">
        <v>4342</v>
      </c>
      <c r="E2936" s="56" t="s">
        <v>1290</v>
      </c>
      <c r="F2936" s="56" t="s">
        <v>900</v>
      </c>
      <c r="G2936" s="56">
        <v>15</v>
      </c>
      <c r="H2936" s="56">
        <v>0</v>
      </c>
      <c r="I2936" s="56" t="s">
        <v>6476</v>
      </c>
      <c r="J2936" s="56" t="s">
        <v>38</v>
      </c>
    </row>
    <row r="2937" spans="1:10" ht="12.75" customHeight="1" x14ac:dyDescent="0.3">
      <c r="A2937" s="397" t="s">
        <v>488</v>
      </c>
      <c r="B2937" s="423">
        <v>60</v>
      </c>
      <c r="C2937" s="397" t="s">
        <v>489</v>
      </c>
      <c r="D2937" s="397" t="s">
        <v>4343</v>
      </c>
      <c r="E2937" s="56" t="s">
        <v>1312</v>
      </c>
      <c r="F2937" s="56" t="s">
        <v>900</v>
      </c>
      <c r="G2937" s="56">
        <v>16</v>
      </c>
      <c r="H2937" s="56">
        <v>0</v>
      </c>
      <c r="I2937" s="56" t="s">
        <v>6476</v>
      </c>
      <c r="J2937" s="56" t="s">
        <v>38</v>
      </c>
    </row>
    <row r="2938" spans="1:10" ht="12.75" customHeight="1" x14ac:dyDescent="0.3">
      <c r="A2938" s="397" t="s">
        <v>488</v>
      </c>
      <c r="B2938" s="423">
        <v>61</v>
      </c>
      <c r="C2938" s="397" t="s">
        <v>489</v>
      </c>
      <c r="D2938" s="397" t="s">
        <v>4344</v>
      </c>
      <c r="E2938" s="56" t="s">
        <v>406</v>
      </c>
      <c r="F2938" s="56" t="s">
        <v>900</v>
      </c>
      <c r="G2938" s="56">
        <v>14</v>
      </c>
      <c r="H2938" s="56">
        <v>0</v>
      </c>
      <c r="I2938" s="56" t="s">
        <v>6476</v>
      </c>
      <c r="J2938" s="56" t="s">
        <v>38</v>
      </c>
    </row>
    <row r="2939" spans="1:10" ht="12.75" customHeight="1" x14ac:dyDescent="0.3">
      <c r="A2939" s="397" t="s">
        <v>488</v>
      </c>
      <c r="B2939" s="423">
        <v>62</v>
      </c>
      <c r="C2939" s="397" t="s">
        <v>489</v>
      </c>
      <c r="D2939" s="397" t="s">
        <v>4345</v>
      </c>
      <c r="E2939" s="56" t="s">
        <v>1297</v>
      </c>
      <c r="F2939" s="56" t="s">
        <v>900</v>
      </c>
      <c r="G2939" s="56">
        <v>23</v>
      </c>
      <c r="H2939" s="56">
        <v>0</v>
      </c>
      <c r="I2939" s="56" t="s">
        <v>6476</v>
      </c>
      <c r="J2939" s="56" t="s">
        <v>38</v>
      </c>
    </row>
    <row r="2940" spans="1:10" ht="12.75" customHeight="1" x14ac:dyDescent="0.3">
      <c r="A2940" s="397" t="s">
        <v>488</v>
      </c>
      <c r="B2940" s="423">
        <v>63</v>
      </c>
      <c r="C2940" s="397" t="s">
        <v>489</v>
      </c>
      <c r="D2940" s="397" t="s">
        <v>4346</v>
      </c>
      <c r="E2940" s="56" t="s">
        <v>1314</v>
      </c>
      <c r="F2940" s="56" t="s">
        <v>900</v>
      </c>
      <c r="G2940" s="56">
        <v>21</v>
      </c>
      <c r="H2940" s="56">
        <v>0</v>
      </c>
      <c r="I2940" s="56" t="s">
        <v>6476</v>
      </c>
      <c r="J2940" s="56" t="s">
        <v>38</v>
      </c>
    </row>
    <row r="2941" spans="1:10" ht="12.75" customHeight="1" x14ac:dyDescent="0.3">
      <c r="A2941" s="397" t="s">
        <v>488</v>
      </c>
      <c r="B2941" s="423">
        <v>64</v>
      </c>
      <c r="C2941" s="397" t="s">
        <v>489</v>
      </c>
      <c r="D2941" s="397" t="s">
        <v>4347</v>
      </c>
      <c r="E2941" s="56" t="s">
        <v>1284</v>
      </c>
      <c r="F2941" s="56" t="s">
        <v>900</v>
      </c>
      <c r="G2941" s="56">
        <v>24</v>
      </c>
      <c r="H2941" s="56">
        <v>0</v>
      </c>
      <c r="I2941" s="56" t="s">
        <v>6476</v>
      </c>
      <c r="J2941" s="56" t="s">
        <v>38</v>
      </c>
    </row>
    <row r="2942" spans="1:10" ht="12.75" customHeight="1" x14ac:dyDescent="0.3">
      <c r="A2942" s="397" t="s">
        <v>488</v>
      </c>
      <c r="B2942" s="423">
        <v>65</v>
      </c>
      <c r="C2942" s="397" t="s">
        <v>489</v>
      </c>
      <c r="D2942" s="397" t="s">
        <v>4348</v>
      </c>
      <c r="E2942" s="56" t="s">
        <v>1333</v>
      </c>
      <c r="F2942" s="56" t="s">
        <v>900</v>
      </c>
      <c r="G2942" s="56">
        <v>24</v>
      </c>
      <c r="H2942" s="56">
        <v>0</v>
      </c>
      <c r="I2942" s="56" t="s">
        <v>6476</v>
      </c>
      <c r="J2942" s="56" t="s">
        <v>38</v>
      </c>
    </row>
    <row r="2943" spans="1:10" ht="12.75" customHeight="1" x14ac:dyDescent="0.3">
      <c r="A2943" s="397" t="s">
        <v>488</v>
      </c>
      <c r="B2943" s="423">
        <v>66</v>
      </c>
      <c r="C2943" s="397" t="s">
        <v>489</v>
      </c>
      <c r="D2943" s="397" t="s">
        <v>4349</v>
      </c>
      <c r="E2943" s="56" t="s">
        <v>1323</v>
      </c>
      <c r="F2943" s="56" t="s">
        <v>900</v>
      </c>
      <c r="G2943" s="56">
        <v>42</v>
      </c>
      <c r="H2943" s="56">
        <v>0</v>
      </c>
      <c r="I2943" s="56" t="s">
        <v>6476</v>
      </c>
      <c r="J2943" s="56" t="s">
        <v>38</v>
      </c>
    </row>
    <row r="2944" spans="1:10" ht="12.75" customHeight="1" x14ac:dyDescent="0.3">
      <c r="A2944" s="397" t="s">
        <v>488</v>
      </c>
      <c r="B2944" s="423">
        <v>67</v>
      </c>
      <c r="C2944" s="397" t="s">
        <v>489</v>
      </c>
      <c r="D2944" s="397" t="s">
        <v>4350</v>
      </c>
      <c r="E2944" s="56" t="s">
        <v>1307</v>
      </c>
      <c r="F2944" s="56" t="s">
        <v>900</v>
      </c>
      <c r="G2944" s="56">
        <v>16</v>
      </c>
      <c r="H2944" s="56">
        <v>0</v>
      </c>
      <c r="I2944" s="56" t="s">
        <v>6476</v>
      </c>
      <c r="J2944" s="56" t="s">
        <v>38</v>
      </c>
    </row>
    <row r="2945" spans="1:10" ht="12.75" customHeight="1" x14ac:dyDescent="0.3">
      <c r="A2945" s="397" t="s">
        <v>488</v>
      </c>
      <c r="B2945" s="423">
        <v>68</v>
      </c>
      <c r="C2945" s="397" t="s">
        <v>489</v>
      </c>
      <c r="D2945" s="397" t="s">
        <v>4351</v>
      </c>
      <c r="E2945" s="56" t="s">
        <v>1309</v>
      </c>
      <c r="F2945" s="56" t="s">
        <v>900</v>
      </c>
      <c r="G2945" s="56">
        <v>38</v>
      </c>
      <c r="H2945" s="56">
        <v>0</v>
      </c>
      <c r="I2945" s="56" t="s">
        <v>6476</v>
      </c>
      <c r="J2945" s="56" t="s">
        <v>38</v>
      </c>
    </row>
    <row r="2946" spans="1:10" ht="12.75" customHeight="1" x14ac:dyDescent="0.3">
      <c r="A2946" s="397" t="s">
        <v>488</v>
      </c>
      <c r="B2946" s="423">
        <v>69</v>
      </c>
      <c r="C2946" s="397" t="s">
        <v>489</v>
      </c>
      <c r="D2946" s="397" t="s">
        <v>4352</v>
      </c>
      <c r="E2946" s="56" t="s">
        <v>1315</v>
      </c>
      <c r="F2946" s="56" t="s">
        <v>900</v>
      </c>
      <c r="G2946" s="56">
        <v>23</v>
      </c>
      <c r="H2946" s="56">
        <v>0</v>
      </c>
      <c r="I2946" s="56" t="s">
        <v>6476</v>
      </c>
      <c r="J2946" s="56" t="s">
        <v>38</v>
      </c>
    </row>
    <row r="2947" spans="1:10" ht="12.75" customHeight="1" x14ac:dyDescent="0.3">
      <c r="A2947" s="397" t="s">
        <v>488</v>
      </c>
      <c r="B2947" s="423">
        <v>70</v>
      </c>
      <c r="C2947" s="397" t="s">
        <v>489</v>
      </c>
      <c r="D2947" s="397" t="s">
        <v>4353</v>
      </c>
      <c r="E2947" s="56" t="s">
        <v>1328</v>
      </c>
      <c r="F2947" s="56" t="s">
        <v>900</v>
      </c>
      <c r="G2947" s="56">
        <v>48</v>
      </c>
      <c r="H2947" s="56">
        <v>0</v>
      </c>
      <c r="I2947" s="56" t="s">
        <v>6476</v>
      </c>
      <c r="J2947" s="56" t="s">
        <v>38</v>
      </c>
    </row>
    <row r="2948" spans="1:10" ht="12.75" customHeight="1" x14ac:dyDescent="0.3">
      <c r="A2948" s="397" t="s">
        <v>488</v>
      </c>
      <c r="B2948" s="423">
        <v>71</v>
      </c>
      <c r="C2948" s="397" t="s">
        <v>489</v>
      </c>
      <c r="D2948" s="397" t="s">
        <v>4354</v>
      </c>
      <c r="E2948" s="56" t="s">
        <v>1300</v>
      </c>
      <c r="F2948" s="56" t="s">
        <v>900</v>
      </c>
      <c r="G2948" s="56">
        <v>12</v>
      </c>
      <c r="H2948" s="56">
        <v>0</v>
      </c>
      <c r="I2948" s="56" t="s">
        <v>6476</v>
      </c>
      <c r="J2948" s="56" t="s">
        <v>38</v>
      </c>
    </row>
    <row r="2949" spans="1:10" ht="12.75" customHeight="1" x14ac:dyDescent="0.3">
      <c r="A2949" s="397" t="s">
        <v>488</v>
      </c>
      <c r="B2949" s="423">
        <v>72</v>
      </c>
      <c r="C2949" s="397" t="s">
        <v>489</v>
      </c>
      <c r="D2949" s="397" t="s">
        <v>4355</v>
      </c>
      <c r="E2949" s="56" t="s">
        <v>1299</v>
      </c>
      <c r="F2949" s="56" t="s">
        <v>900</v>
      </c>
      <c r="G2949" s="56">
        <v>58</v>
      </c>
      <c r="H2949" s="56">
        <v>0</v>
      </c>
      <c r="I2949" s="56" t="s">
        <v>6476</v>
      </c>
      <c r="J2949" s="56" t="s">
        <v>38</v>
      </c>
    </row>
    <row r="2950" spans="1:10" ht="12.75" customHeight="1" x14ac:dyDescent="0.3">
      <c r="A2950" s="397" t="s">
        <v>488</v>
      </c>
      <c r="B2950" s="423">
        <v>73</v>
      </c>
      <c r="C2950" s="397" t="s">
        <v>489</v>
      </c>
      <c r="D2950" s="397" t="s">
        <v>4356</v>
      </c>
      <c r="E2950" s="56" t="s">
        <v>1320</v>
      </c>
      <c r="F2950" s="56" t="s">
        <v>900</v>
      </c>
      <c r="G2950" s="56">
        <v>19</v>
      </c>
      <c r="H2950" s="56">
        <v>0</v>
      </c>
      <c r="I2950" s="56" t="s">
        <v>6476</v>
      </c>
      <c r="J2950" s="56" t="s">
        <v>38</v>
      </c>
    </row>
    <row r="2951" spans="1:10" ht="12.75" customHeight="1" x14ac:dyDescent="0.3">
      <c r="A2951" s="397" t="s">
        <v>488</v>
      </c>
      <c r="B2951" s="423">
        <v>74</v>
      </c>
      <c r="C2951" s="397" t="s">
        <v>489</v>
      </c>
      <c r="D2951" s="397" t="s">
        <v>4357</v>
      </c>
      <c r="E2951" s="56" t="s">
        <v>1275</v>
      </c>
      <c r="F2951" s="56" t="s">
        <v>900</v>
      </c>
      <c r="G2951" s="56">
        <v>16</v>
      </c>
      <c r="H2951" s="56">
        <v>0</v>
      </c>
      <c r="I2951" s="56" t="s">
        <v>6476</v>
      </c>
      <c r="J2951" s="56" t="s">
        <v>38</v>
      </c>
    </row>
    <row r="2952" spans="1:10" ht="12.75" customHeight="1" x14ac:dyDescent="0.3">
      <c r="A2952" s="397" t="s">
        <v>488</v>
      </c>
      <c r="B2952" s="423">
        <v>75</v>
      </c>
      <c r="C2952" s="397" t="s">
        <v>489</v>
      </c>
      <c r="D2952" s="397" t="s">
        <v>4358</v>
      </c>
      <c r="E2952" s="56" t="s">
        <v>7179</v>
      </c>
      <c r="F2952" s="56" t="s">
        <v>901</v>
      </c>
      <c r="G2952" s="56">
        <v>65.75</v>
      </c>
      <c r="H2952" s="56">
        <v>0</v>
      </c>
      <c r="I2952" s="56" t="s">
        <v>6476</v>
      </c>
      <c r="J2952" s="56" t="s">
        <v>38</v>
      </c>
    </row>
    <row r="2953" spans="1:10" ht="12.75" customHeight="1" x14ac:dyDescent="0.3">
      <c r="A2953" s="397" t="s">
        <v>488</v>
      </c>
      <c r="B2953" s="423">
        <v>76</v>
      </c>
      <c r="C2953" s="397" t="s">
        <v>489</v>
      </c>
      <c r="D2953" s="397" t="s">
        <v>7180</v>
      </c>
      <c r="E2953" s="56" t="s">
        <v>7181</v>
      </c>
      <c r="F2953" s="56" t="s">
        <v>901</v>
      </c>
      <c r="G2953" s="56">
        <v>63.25</v>
      </c>
      <c r="H2953" s="56">
        <v>0</v>
      </c>
      <c r="I2953" s="56" t="s">
        <v>6476</v>
      </c>
      <c r="J2953" s="56" t="s">
        <v>38</v>
      </c>
    </row>
    <row r="2954" spans="1:10" ht="12.75" customHeight="1" x14ac:dyDescent="0.3">
      <c r="A2954" s="397" t="s">
        <v>698</v>
      </c>
      <c r="B2954" s="423">
        <v>1</v>
      </c>
      <c r="C2954" s="397" t="s">
        <v>699</v>
      </c>
      <c r="D2954" s="397" t="s">
        <v>5878</v>
      </c>
      <c r="E2954" s="56" t="s">
        <v>2980</v>
      </c>
      <c r="F2954" s="56" t="s">
        <v>900</v>
      </c>
      <c r="G2954" s="56">
        <v>46</v>
      </c>
      <c r="H2954" s="56">
        <v>0</v>
      </c>
      <c r="I2954" s="56" t="s">
        <v>6476</v>
      </c>
      <c r="J2954" s="56" t="s">
        <v>38</v>
      </c>
    </row>
    <row r="2955" spans="1:10" ht="12.75" customHeight="1" x14ac:dyDescent="0.3">
      <c r="A2955" s="397" t="s">
        <v>698</v>
      </c>
      <c r="B2955" s="423">
        <v>2</v>
      </c>
      <c r="C2955" s="397" t="s">
        <v>699</v>
      </c>
      <c r="D2955" s="397" t="s">
        <v>5879</v>
      </c>
      <c r="E2955" s="56" t="s">
        <v>1196</v>
      </c>
      <c r="F2955" s="56" t="s">
        <v>900</v>
      </c>
      <c r="G2955" s="56">
        <v>27</v>
      </c>
      <c r="H2955" s="56">
        <v>0</v>
      </c>
      <c r="I2955" s="56" t="s">
        <v>6476</v>
      </c>
      <c r="J2955" s="56" t="s">
        <v>38</v>
      </c>
    </row>
    <row r="2956" spans="1:10" ht="12.75" customHeight="1" x14ac:dyDescent="0.3">
      <c r="A2956" s="397" t="s">
        <v>698</v>
      </c>
      <c r="B2956" s="423">
        <v>3</v>
      </c>
      <c r="C2956" s="397" t="s">
        <v>699</v>
      </c>
      <c r="D2956" s="397" t="s">
        <v>5880</v>
      </c>
      <c r="E2956" s="56" t="s">
        <v>2981</v>
      </c>
      <c r="F2956" s="56" t="s">
        <v>900</v>
      </c>
      <c r="G2956" s="56">
        <v>67</v>
      </c>
      <c r="H2956" s="56">
        <v>0</v>
      </c>
      <c r="I2956" s="56" t="s">
        <v>6476</v>
      </c>
      <c r="J2956" s="56" t="s">
        <v>38</v>
      </c>
    </row>
    <row r="2957" spans="1:10" ht="12.75" customHeight="1" x14ac:dyDescent="0.3">
      <c r="A2957" s="397" t="s">
        <v>698</v>
      </c>
      <c r="B2957" s="423">
        <v>4</v>
      </c>
      <c r="C2957" s="397" t="s">
        <v>699</v>
      </c>
      <c r="D2957" s="397" t="s">
        <v>5881</v>
      </c>
      <c r="E2957" s="56" t="s">
        <v>2982</v>
      </c>
      <c r="F2957" s="56" t="s">
        <v>900</v>
      </c>
      <c r="G2957" s="56">
        <v>67</v>
      </c>
      <c r="H2957" s="56">
        <v>7</v>
      </c>
      <c r="I2957" s="56" t="s">
        <v>6476</v>
      </c>
      <c r="J2957" s="56" t="s">
        <v>38</v>
      </c>
    </row>
    <row r="2958" spans="1:10" ht="12.75" customHeight="1" x14ac:dyDescent="0.3">
      <c r="A2958" s="397" t="s">
        <v>698</v>
      </c>
      <c r="B2958" s="423">
        <v>5</v>
      </c>
      <c r="C2958" s="397" t="s">
        <v>699</v>
      </c>
      <c r="D2958" s="397" t="s">
        <v>5882</v>
      </c>
      <c r="E2958" s="56" t="s">
        <v>2983</v>
      </c>
      <c r="F2958" s="56" t="s">
        <v>900</v>
      </c>
      <c r="G2958" s="56">
        <v>66</v>
      </c>
      <c r="H2958" s="56">
        <v>0</v>
      </c>
      <c r="I2958" s="56" t="s">
        <v>6476</v>
      </c>
      <c r="J2958" s="56" t="s">
        <v>38</v>
      </c>
    </row>
    <row r="2959" spans="1:10" ht="12.75" customHeight="1" x14ac:dyDescent="0.3">
      <c r="A2959" s="397" t="s">
        <v>698</v>
      </c>
      <c r="B2959" s="423">
        <v>6</v>
      </c>
      <c r="C2959" s="397" t="s">
        <v>699</v>
      </c>
      <c r="D2959" s="397" t="s">
        <v>5883</v>
      </c>
      <c r="E2959" s="56" t="s">
        <v>2984</v>
      </c>
      <c r="F2959" s="56" t="s">
        <v>900</v>
      </c>
      <c r="G2959" s="56">
        <v>27</v>
      </c>
      <c r="H2959" s="56">
        <v>0</v>
      </c>
      <c r="I2959" s="56" t="s">
        <v>6476</v>
      </c>
      <c r="J2959" s="56" t="s">
        <v>38</v>
      </c>
    </row>
    <row r="2960" spans="1:10" ht="12.75" customHeight="1" x14ac:dyDescent="0.3">
      <c r="A2960" s="397" t="s">
        <v>698</v>
      </c>
      <c r="B2960" s="423">
        <v>7</v>
      </c>
      <c r="C2960" s="397" t="s">
        <v>699</v>
      </c>
      <c r="D2960" s="397" t="s">
        <v>5884</v>
      </c>
      <c r="E2960" s="56" t="s">
        <v>2985</v>
      </c>
      <c r="F2960" s="56" t="s">
        <v>900</v>
      </c>
      <c r="G2960" s="56">
        <v>39</v>
      </c>
      <c r="H2960" s="56">
        <v>0</v>
      </c>
      <c r="I2960" s="56" t="s">
        <v>6476</v>
      </c>
      <c r="J2960" s="56" t="s">
        <v>38</v>
      </c>
    </row>
    <row r="2961" spans="1:10" ht="12.75" customHeight="1" x14ac:dyDescent="0.3">
      <c r="A2961" s="397" t="s">
        <v>698</v>
      </c>
      <c r="B2961" s="423">
        <v>8</v>
      </c>
      <c r="C2961" s="397" t="s">
        <v>699</v>
      </c>
      <c r="D2961" s="397" t="s">
        <v>5885</v>
      </c>
      <c r="E2961" s="56" t="s">
        <v>2986</v>
      </c>
      <c r="F2961" s="56" t="s">
        <v>900</v>
      </c>
      <c r="G2961" s="56">
        <v>62</v>
      </c>
      <c r="H2961" s="56">
        <v>0</v>
      </c>
      <c r="I2961" s="56" t="s">
        <v>6476</v>
      </c>
      <c r="J2961" s="56" t="s">
        <v>38</v>
      </c>
    </row>
    <row r="2962" spans="1:10" ht="12.75" customHeight="1" x14ac:dyDescent="0.3">
      <c r="A2962" s="397" t="s">
        <v>698</v>
      </c>
      <c r="B2962" s="423">
        <v>9</v>
      </c>
      <c r="C2962" s="397" t="s">
        <v>699</v>
      </c>
      <c r="D2962" s="397" t="s">
        <v>5886</v>
      </c>
      <c r="E2962" s="56" t="s">
        <v>2950</v>
      </c>
      <c r="F2962" s="56" t="s">
        <v>900</v>
      </c>
      <c r="G2962" s="56">
        <v>20</v>
      </c>
      <c r="H2962" s="56">
        <v>0</v>
      </c>
      <c r="I2962" s="56" t="s">
        <v>6476</v>
      </c>
      <c r="J2962" s="56" t="s">
        <v>38</v>
      </c>
    </row>
    <row r="2963" spans="1:10" ht="12.75" customHeight="1" x14ac:dyDescent="0.3">
      <c r="A2963" s="397" t="s">
        <v>698</v>
      </c>
      <c r="B2963" s="423">
        <v>10</v>
      </c>
      <c r="C2963" s="397" t="s">
        <v>699</v>
      </c>
      <c r="D2963" s="397" t="s">
        <v>5887</v>
      </c>
      <c r="E2963" s="56" t="s">
        <v>2987</v>
      </c>
      <c r="F2963" s="56" t="s">
        <v>900</v>
      </c>
      <c r="G2963" s="56">
        <v>32</v>
      </c>
      <c r="H2963" s="56">
        <v>0</v>
      </c>
      <c r="I2963" s="56" t="s">
        <v>6476</v>
      </c>
      <c r="J2963" s="56" t="s">
        <v>38</v>
      </c>
    </row>
    <row r="2964" spans="1:10" ht="12.75" customHeight="1" x14ac:dyDescent="0.3">
      <c r="A2964" s="397" t="s">
        <v>698</v>
      </c>
      <c r="B2964" s="423">
        <v>11</v>
      </c>
      <c r="C2964" s="397" t="s">
        <v>699</v>
      </c>
      <c r="D2964" s="397" t="s">
        <v>5888</v>
      </c>
      <c r="E2964" s="56" t="s">
        <v>2988</v>
      </c>
      <c r="F2964" s="56" t="s">
        <v>900</v>
      </c>
      <c r="G2964" s="56">
        <v>65</v>
      </c>
      <c r="H2964" s="56">
        <v>0</v>
      </c>
      <c r="I2964" s="56" t="s">
        <v>6476</v>
      </c>
      <c r="J2964" s="56" t="s">
        <v>38</v>
      </c>
    </row>
    <row r="2965" spans="1:10" ht="12.75" customHeight="1" x14ac:dyDescent="0.3">
      <c r="A2965" s="397" t="s">
        <v>472</v>
      </c>
      <c r="B2965" s="423">
        <v>1</v>
      </c>
      <c r="C2965" s="397" t="s">
        <v>473</v>
      </c>
      <c r="D2965" s="397" t="s">
        <v>5328</v>
      </c>
      <c r="E2965" s="56" t="s">
        <v>2530</v>
      </c>
      <c r="F2965" s="56" t="s">
        <v>900</v>
      </c>
      <c r="G2965" s="56">
        <v>22</v>
      </c>
      <c r="H2965" s="56">
        <v>0</v>
      </c>
      <c r="I2965" s="56" t="s">
        <v>6476</v>
      </c>
      <c r="J2965" s="56" t="s">
        <v>39</v>
      </c>
    </row>
    <row r="2966" spans="1:10" ht="12.75" customHeight="1" x14ac:dyDescent="0.3">
      <c r="A2966" s="397" t="s">
        <v>472</v>
      </c>
      <c r="B2966" s="423">
        <v>2</v>
      </c>
      <c r="C2966" s="397" t="s">
        <v>473</v>
      </c>
      <c r="D2966" s="397" t="s">
        <v>5329</v>
      </c>
      <c r="E2966" s="56" t="s">
        <v>2531</v>
      </c>
      <c r="F2966" s="56" t="s">
        <v>900</v>
      </c>
      <c r="G2966" s="56">
        <v>44</v>
      </c>
      <c r="H2966" s="56">
        <v>0</v>
      </c>
      <c r="I2966" s="56" t="s">
        <v>6476</v>
      </c>
      <c r="J2966" s="56" t="s">
        <v>38</v>
      </c>
    </row>
    <row r="2967" spans="1:10" ht="12.75" customHeight="1" x14ac:dyDescent="0.3">
      <c r="A2967" s="397" t="s">
        <v>472</v>
      </c>
      <c r="B2967" s="423">
        <v>3</v>
      </c>
      <c r="C2967" s="397" t="s">
        <v>473</v>
      </c>
      <c r="D2967" s="397" t="s">
        <v>5330</v>
      </c>
      <c r="E2967" s="56" t="s">
        <v>2532</v>
      </c>
      <c r="F2967" s="56" t="s">
        <v>900</v>
      </c>
      <c r="G2967" s="56">
        <v>44</v>
      </c>
      <c r="H2967" s="56">
        <v>0</v>
      </c>
      <c r="I2967" s="56" t="s">
        <v>6476</v>
      </c>
      <c r="J2967" s="56" t="s">
        <v>38</v>
      </c>
    </row>
    <row r="2968" spans="1:10" ht="12.75" customHeight="1" x14ac:dyDescent="0.3">
      <c r="A2968" s="397" t="s">
        <v>472</v>
      </c>
      <c r="B2968" s="423">
        <v>4</v>
      </c>
      <c r="C2968" s="397" t="s">
        <v>473</v>
      </c>
      <c r="D2968" s="397" t="s">
        <v>5331</v>
      </c>
      <c r="E2968" s="56" t="s">
        <v>2533</v>
      </c>
      <c r="F2968" s="56" t="s">
        <v>900</v>
      </c>
      <c r="G2968" s="56">
        <v>34</v>
      </c>
      <c r="H2968" s="56">
        <v>0</v>
      </c>
      <c r="I2968" s="56" t="s">
        <v>6476</v>
      </c>
      <c r="J2968" s="56" t="s">
        <v>39</v>
      </c>
    </row>
    <row r="2969" spans="1:10" ht="12.75" customHeight="1" x14ac:dyDescent="0.3">
      <c r="A2969" s="397" t="s">
        <v>472</v>
      </c>
      <c r="B2969" s="423">
        <v>5</v>
      </c>
      <c r="C2969" s="397" t="s">
        <v>473</v>
      </c>
      <c r="D2969" s="397" t="s">
        <v>5332</v>
      </c>
      <c r="E2969" s="56" t="s">
        <v>2534</v>
      </c>
      <c r="F2969" s="56" t="s">
        <v>900</v>
      </c>
      <c r="G2969" s="56">
        <v>53</v>
      </c>
      <c r="H2969" s="56">
        <v>0</v>
      </c>
      <c r="I2969" s="56" t="s">
        <v>6476</v>
      </c>
      <c r="J2969" s="56" t="s">
        <v>38</v>
      </c>
    </row>
    <row r="2970" spans="1:10" ht="12.75" customHeight="1" x14ac:dyDescent="0.3">
      <c r="A2970" s="397" t="s">
        <v>472</v>
      </c>
      <c r="B2970" s="423">
        <v>6</v>
      </c>
      <c r="C2970" s="397" t="s">
        <v>473</v>
      </c>
      <c r="D2970" s="397" t="s">
        <v>5333</v>
      </c>
      <c r="E2970" s="56" t="s">
        <v>2535</v>
      </c>
      <c r="F2970" s="56" t="s">
        <v>900</v>
      </c>
      <c r="G2970" s="56">
        <v>4</v>
      </c>
      <c r="H2970" s="56">
        <v>0</v>
      </c>
      <c r="I2970" s="56" t="s">
        <v>810</v>
      </c>
      <c r="J2970" s="56" t="s">
        <v>39</v>
      </c>
    </row>
    <row r="2971" spans="1:10" ht="12.75" customHeight="1" x14ac:dyDescent="0.3">
      <c r="A2971" s="397" t="s">
        <v>472</v>
      </c>
      <c r="B2971" s="423">
        <v>7</v>
      </c>
      <c r="C2971" s="397" t="s">
        <v>473</v>
      </c>
      <c r="D2971" s="397" t="s">
        <v>5334</v>
      </c>
      <c r="E2971" s="56" t="s">
        <v>2536</v>
      </c>
      <c r="F2971" s="56" t="s">
        <v>900</v>
      </c>
      <c r="G2971" s="56">
        <v>53</v>
      </c>
      <c r="H2971" s="56">
        <v>0</v>
      </c>
      <c r="I2971" s="56" t="s">
        <v>6476</v>
      </c>
      <c r="J2971" s="56" t="s">
        <v>38</v>
      </c>
    </row>
    <row r="2972" spans="1:10" ht="12.75" customHeight="1" x14ac:dyDescent="0.3">
      <c r="A2972" s="397" t="s">
        <v>472</v>
      </c>
      <c r="B2972" s="423">
        <v>8</v>
      </c>
      <c r="C2972" s="397" t="s">
        <v>473</v>
      </c>
      <c r="D2972" s="397" t="s">
        <v>5335</v>
      </c>
      <c r="E2972" s="56" t="s">
        <v>2537</v>
      </c>
      <c r="F2972" s="56" t="s">
        <v>900</v>
      </c>
      <c r="G2972" s="56">
        <v>12</v>
      </c>
      <c r="H2972" s="56">
        <v>0</v>
      </c>
      <c r="I2972" s="56" t="s">
        <v>6476</v>
      </c>
      <c r="J2972" s="56" t="s">
        <v>38</v>
      </c>
    </row>
    <row r="2973" spans="1:10" ht="12.75" customHeight="1" x14ac:dyDescent="0.3">
      <c r="A2973" s="397" t="s">
        <v>472</v>
      </c>
      <c r="B2973" s="423">
        <v>9</v>
      </c>
      <c r="C2973" s="397" t="s">
        <v>473</v>
      </c>
      <c r="D2973" s="397" t="s">
        <v>5336</v>
      </c>
      <c r="E2973" s="56" t="s">
        <v>2538</v>
      </c>
      <c r="F2973" s="56" t="s">
        <v>900</v>
      </c>
      <c r="G2973" s="56">
        <v>35</v>
      </c>
      <c r="H2973" s="56">
        <v>0</v>
      </c>
      <c r="I2973" s="56" t="s">
        <v>810</v>
      </c>
      <c r="J2973" s="56" t="s">
        <v>38</v>
      </c>
    </row>
    <row r="2974" spans="1:10" ht="12.75" customHeight="1" x14ac:dyDescent="0.3">
      <c r="A2974" s="397" t="s">
        <v>472</v>
      </c>
      <c r="B2974" s="423">
        <v>10</v>
      </c>
      <c r="C2974" s="397" t="s">
        <v>473</v>
      </c>
      <c r="D2974" s="397" t="s">
        <v>5337</v>
      </c>
      <c r="E2974" s="56" t="s">
        <v>2539</v>
      </c>
      <c r="F2974" s="56" t="s">
        <v>900</v>
      </c>
      <c r="G2974" s="56">
        <v>44</v>
      </c>
      <c r="H2974" s="56">
        <v>0</v>
      </c>
      <c r="I2974" s="56" t="s">
        <v>6476</v>
      </c>
      <c r="J2974" s="56" t="s">
        <v>38</v>
      </c>
    </row>
    <row r="2975" spans="1:10" ht="12.75" customHeight="1" x14ac:dyDescent="0.3">
      <c r="A2975" s="397" t="s">
        <v>472</v>
      </c>
      <c r="B2975" s="423">
        <v>11</v>
      </c>
      <c r="C2975" s="397" t="s">
        <v>473</v>
      </c>
      <c r="D2975" s="397" t="s">
        <v>5338</v>
      </c>
      <c r="E2975" s="56" t="s">
        <v>2540</v>
      </c>
      <c r="F2975" s="56" t="s">
        <v>900</v>
      </c>
      <c r="G2975" s="56">
        <v>21.5</v>
      </c>
      <c r="H2975" s="56">
        <v>0</v>
      </c>
      <c r="I2975" s="56" t="s">
        <v>810</v>
      </c>
      <c r="J2975" s="56" t="s">
        <v>38</v>
      </c>
    </row>
    <row r="2976" spans="1:10" ht="12.75" customHeight="1" x14ac:dyDescent="0.3">
      <c r="A2976" s="397" t="s">
        <v>472</v>
      </c>
      <c r="B2976" s="423">
        <v>12</v>
      </c>
      <c r="C2976" s="397" t="s">
        <v>473</v>
      </c>
      <c r="D2976" s="397" t="s">
        <v>5339</v>
      </c>
      <c r="E2976" s="56" t="s">
        <v>2541</v>
      </c>
      <c r="F2976" s="56" t="s">
        <v>900</v>
      </c>
      <c r="G2976" s="56">
        <v>13</v>
      </c>
      <c r="H2976" s="56">
        <v>0</v>
      </c>
      <c r="I2976" s="56" t="s">
        <v>6476</v>
      </c>
      <c r="J2976" s="56" t="s">
        <v>39</v>
      </c>
    </row>
    <row r="2977" spans="1:10" ht="12.75" customHeight="1" x14ac:dyDescent="0.3">
      <c r="A2977" s="397" t="s">
        <v>472</v>
      </c>
      <c r="B2977" s="423">
        <v>13</v>
      </c>
      <c r="C2977" s="397" t="s">
        <v>473</v>
      </c>
      <c r="D2977" s="397" t="s">
        <v>5340</v>
      </c>
      <c r="E2977" s="56" t="s">
        <v>2542</v>
      </c>
      <c r="F2977" s="56" t="s">
        <v>900</v>
      </c>
      <c r="G2977" s="56">
        <v>12</v>
      </c>
      <c r="H2977" s="56">
        <v>0</v>
      </c>
      <c r="I2977" s="56" t="s">
        <v>6476</v>
      </c>
      <c r="J2977" s="56" t="s">
        <v>39</v>
      </c>
    </row>
    <row r="2978" spans="1:10" ht="12.75" customHeight="1" x14ac:dyDescent="0.3">
      <c r="A2978" s="397" t="s">
        <v>472</v>
      </c>
      <c r="B2978" s="423">
        <v>14</v>
      </c>
      <c r="C2978" s="397" t="s">
        <v>473</v>
      </c>
      <c r="D2978" s="397" t="s">
        <v>5341</v>
      </c>
      <c r="E2978" s="56" t="s">
        <v>2543</v>
      </c>
      <c r="F2978" s="56" t="s">
        <v>900</v>
      </c>
      <c r="G2978" s="56">
        <v>0</v>
      </c>
      <c r="H2978" s="56">
        <v>0</v>
      </c>
      <c r="I2978" s="56" t="s">
        <v>6476</v>
      </c>
      <c r="J2978" s="56" t="s">
        <v>39</v>
      </c>
    </row>
    <row r="2979" spans="1:10" ht="12.75" customHeight="1" x14ac:dyDescent="0.3">
      <c r="A2979" s="397" t="s">
        <v>472</v>
      </c>
      <c r="B2979" s="423">
        <v>15</v>
      </c>
      <c r="C2979" s="397" t="s">
        <v>473</v>
      </c>
      <c r="D2979" s="397" t="s">
        <v>5342</v>
      </c>
      <c r="E2979" s="56" t="s">
        <v>2544</v>
      </c>
      <c r="F2979" s="56" t="s">
        <v>900</v>
      </c>
      <c r="G2979" s="56">
        <v>44</v>
      </c>
      <c r="H2979" s="56">
        <v>0</v>
      </c>
      <c r="I2979" s="56" t="s">
        <v>6476</v>
      </c>
      <c r="J2979" s="56" t="s">
        <v>38</v>
      </c>
    </row>
    <row r="2980" spans="1:10" ht="12.75" customHeight="1" x14ac:dyDescent="0.3">
      <c r="A2980" s="397" t="s">
        <v>472</v>
      </c>
      <c r="B2980" s="423">
        <v>16</v>
      </c>
      <c r="C2980" s="397" t="s">
        <v>473</v>
      </c>
      <c r="D2980" s="397" t="s">
        <v>5343</v>
      </c>
      <c r="E2980" s="56" t="s">
        <v>2545</v>
      </c>
      <c r="F2980" s="56" t="s">
        <v>900</v>
      </c>
      <c r="G2980" s="56">
        <v>9</v>
      </c>
      <c r="H2980" s="56">
        <v>0</v>
      </c>
      <c r="I2980" s="56" t="s">
        <v>6476</v>
      </c>
      <c r="J2980" s="56" t="s">
        <v>39</v>
      </c>
    </row>
    <row r="2981" spans="1:10" ht="12.75" customHeight="1" x14ac:dyDescent="0.3">
      <c r="A2981" s="397" t="s">
        <v>472</v>
      </c>
      <c r="B2981" s="423">
        <v>17</v>
      </c>
      <c r="C2981" s="397" t="s">
        <v>473</v>
      </c>
      <c r="D2981" s="397" t="s">
        <v>5344</v>
      </c>
      <c r="E2981" s="56" t="s">
        <v>2546</v>
      </c>
      <c r="F2981" s="56" t="s">
        <v>900</v>
      </c>
      <c r="G2981" s="56">
        <v>44</v>
      </c>
      <c r="H2981" s="56">
        <v>0</v>
      </c>
      <c r="I2981" s="56" t="s">
        <v>6476</v>
      </c>
      <c r="J2981" s="56" t="s">
        <v>38</v>
      </c>
    </row>
    <row r="2982" spans="1:10" ht="12.75" customHeight="1" x14ac:dyDescent="0.3">
      <c r="A2982" s="397" t="s">
        <v>472</v>
      </c>
      <c r="B2982" s="423">
        <v>18</v>
      </c>
      <c r="C2982" s="397" t="s">
        <v>473</v>
      </c>
      <c r="D2982" s="397" t="s">
        <v>5345</v>
      </c>
      <c r="E2982" s="56" t="s">
        <v>2547</v>
      </c>
      <c r="F2982" s="56" t="s">
        <v>900</v>
      </c>
      <c r="G2982" s="56">
        <v>53</v>
      </c>
      <c r="H2982" s="56">
        <v>0</v>
      </c>
      <c r="I2982" s="56" t="s">
        <v>6476</v>
      </c>
      <c r="J2982" s="56" t="s">
        <v>38</v>
      </c>
    </row>
    <row r="2983" spans="1:10" ht="12.75" customHeight="1" x14ac:dyDescent="0.3">
      <c r="A2983" s="397" t="s">
        <v>472</v>
      </c>
      <c r="B2983" s="423">
        <v>19</v>
      </c>
      <c r="C2983" s="397" t="s">
        <v>473</v>
      </c>
      <c r="D2983" s="397" t="s">
        <v>5346</v>
      </c>
      <c r="E2983" s="56" t="s">
        <v>2548</v>
      </c>
      <c r="F2983" s="56" t="s">
        <v>900</v>
      </c>
      <c r="G2983" s="56">
        <v>27</v>
      </c>
      <c r="H2983" s="56">
        <v>0</v>
      </c>
      <c r="I2983" s="56" t="s">
        <v>6476</v>
      </c>
      <c r="J2983" s="56" t="s">
        <v>39</v>
      </c>
    </row>
    <row r="2984" spans="1:10" ht="12.75" customHeight="1" x14ac:dyDescent="0.3">
      <c r="A2984" s="397" t="s">
        <v>472</v>
      </c>
      <c r="B2984" s="423">
        <v>20</v>
      </c>
      <c r="C2984" s="397" t="s">
        <v>473</v>
      </c>
      <c r="D2984" s="397" t="s">
        <v>5347</v>
      </c>
      <c r="E2984" s="56" t="s">
        <v>2549</v>
      </c>
      <c r="F2984" s="56" t="s">
        <v>900</v>
      </c>
      <c r="G2984" s="56">
        <v>19</v>
      </c>
      <c r="H2984" s="56">
        <v>0</v>
      </c>
      <c r="I2984" s="56" t="s">
        <v>6476</v>
      </c>
      <c r="J2984" s="56" t="s">
        <v>39</v>
      </c>
    </row>
    <row r="2985" spans="1:10" ht="12.75" customHeight="1" x14ac:dyDescent="0.3">
      <c r="A2985" s="397" t="s">
        <v>472</v>
      </c>
      <c r="B2985" s="423">
        <v>21</v>
      </c>
      <c r="C2985" s="397" t="s">
        <v>473</v>
      </c>
      <c r="D2985" s="397" t="s">
        <v>5348</v>
      </c>
      <c r="E2985" s="56" t="s">
        <v>2550</v>
      </c>
      <c r="F2985" s="56" t="s">
        <v>900</v>
      </c>
      <c r="G2985" s="56">
        <v>12</v>
      </c>
      <c r="H2985" s="56">
        <v>0</v>
      </c>
      <c r="I2985" s="56" t="s">
        <v>6476</v>
      </c>
      <c r="J2985" s="56" t="s">
        <v>38</v>
      </c>
    </row>
    <row r="2986" spans="1:10" ht="12.75" customHeight="1" x14ac:dyDescent="0.3">
      <c r="A2986" s="397" t="s">
        <v>472</v>
      </c>
      <c r="B2986" s="423">
        <v>22</v>
      </c>
      <c r="C2986" s="397" t="s">
        <v>473</v>
      </c>
      <c r="D2986" s="397" t="s">
        <v>5349</v>
      </c>
      <c r="E2986" s="56" t="s">
        <v>2551</v>
      </c>
      <c r="F2986" s="56" t="s">
        <v>900</v>
      </c>
      <c r="G2986" s="56">
        <v>10</v>
      </c>
      <c r="H2986" s="56">
        <v>0</v>
      </c>
      <c r="I2986" s="56" t="s">
        <v>6476</v>
      </c>
      <c r="J2986" s="56" t="s">
        <v>39</v>
      </c>
    </row>
    <row r="2987" spans="1:10" ht="12.75" customHeight="1" x14ac:dyDescent="0.3">
      <c r="A2987" s="397" t="s">
        <v>472</v>
      </c>
      <c r="B2987" s="423">
        <v>23</v>
      </c>
      <c r="C2987" s="397" t="s">
        <v>473</v>
      </c>
      <c r="D2987" s="397" t="s">
        <v>5350</v>
      </c>
      <c r="E2987" s="56" t="s">
        <v>2552</v>
      </c>
      <c r="F2987" s="56" t="s">
        <v>900</v>
      </c>
      <c r="G2987" s="56">
        <v>53</v>
      </c>
      <c r="H2987" s="56">
        <v>0</v>
      </c>
      <c r="I2987" s="56" t="s">
        <v>6476</v>
      </c>
      <c r="J2987" s="56" t="s">
        <v>38</v>
      </c>
    </row>
    <row r="2988" spans="1:10" ht="12.75" customHeight="1" x14ac:dyDescent="0.3">
      <c r="A2988" s="397" t="s">
        <v>472</v>
      </c>
      <c r="B2988" s="423">
        <v>24</v>
      </c>
      <c r="C2988" s="397" t="s">
        <v>473</v>
      </c>
      <c r="D2988" s="397" t="s">
        <v>5351</v>
      </c>
      <c r="E2988" s="56" t="s">
        <v>2553</v>
      </c>
      <c r="F2988" s="56" t="s">
        <v>900</v>
      </c>
      <c r="G2988" s="56">
        <v>44</v>
      </c>
      <c r="H2988" s="56">
        <v>0</v>
      </c>
      <c r="I2988" s="56" t="s">
        <v>6476</v>
      </c>
      <c r="J2988" s="56" t="s">
        <v>38</v>
      </c>
    </row>
    <row r="2989" spans="1:10" ht="12.75" customHeight="1" x14ac:dyDescent="0.3">
      <c r="A2989" s="397" t="s">
        <v>472</v>
      </c>
      <c r="B2989" s="423">
        <v>25</v>
      </c>
      <c r="C2989" s="397" t="s">
        <v>473</v>
      </c>
      <c r="D2989" s="397" t="s">
        <v>5352</v>
      </c>
      <c r="E2989" s="56" t="s">
        <v>2554</v>
      </c>
      <c r="F2989" s="56" t="s">
        <v>900</v>
      </c>
      <c r="G2989" s="56">
        <v>23</v>
      </c>
      <c r="H2989" s="56">
        <v>0</v>
      </c>
      <c r="I2989" s="56" t="s">
        <v>810</v>
      </c>
      <c r="J2989" s="56" t="s">
        <v>39</v>
      </c>
    </row>
    <row r="2990" spans="1:10" ht="12.75" customHeight="1" x14ac:dyDescent="0.3">
      <c r="A2990" s="397" t="s">
        <v>472</v>
      </c>
      <c r="B2990" s="423">
        <v>26</v>
      </c>
      <c r="C2990" s="397" t="s">
        <v>473</v>
      </c>
      <c r="D2990" s="397" t="s">
        <v>5353</v>
      </c>
      <c r="E2990" s="56" t="s">
        <v>2555</v>
      </c>
      <c r="F2990" s="56" t="s">
        <v>900</v>
      </c>
      <c r="G2990" s="56">
        <v>16</v>
      </c>
      <c r="H2990" s="56">
        <v>0</v>
      </c>
      <c r="I2990" s="56" t="s">
        <v>810</v>
      </c>
      <c r="J2990" s="56" t="s">
        <v>39</v>
      </c>
    </row>
    <row r="2991" spans="1:10" ht="12.75" customHeight="1" x14ac:dyDescent="0.3">
      <c r="A2991" s="397" t="s">
        <v>472</v>
      </c>
      <c r="B2991" s="423">
        <v>27</v>
      </c>
      <c r="C2991" s="397" t="s">
        <v>473</v>
      </c>
      <c r="D2991" s="397" t="s">
        <v>5354</v>
      </c>
      <c r="E2991" s="56" t="s">
        <v>2329</v>
      </c>
      <c r="F2991" s="56" t="s">
        <v>900</v>
      </c>
      <c r="G2991" s="56">
        <v>24</v>
      </c>
      <c r="H2991" s="56">
        <v>0</v>
      </c>
      <c r="I2991" s="56" t="s">
        <v>6476</v>
      </c>
      <c r="J2991" s="56" t="s">
        <v>39</v>
      </c>
    </row>
    <row r="2992" spans="1:10" ht="12.75" customHeight="1" x14ac:dyDescent="0.3">
      <c r="A2992" s="397" t="s">
        <v>472</v>
      </c>
      <c r="B2992" s="423">
        <v>28</v>
      </c>
      <c r="C2992" s="397" t="s">
        <v>473</v>
      </c>
      <c r="D2992" s="397" t="s">
        <v>5355</v>
      </c>
      <c r="E2992" s="56" t="s">
        <v>2556</v>
      </c>
      <c r="F2992" s="56" t="s">
        <v>900</v>
      </c>
      <c r="G2992" s="56">
        <v>53</v>
      </c>
      <c r="H2992" s="56">
        <v>0</v>
      </c>
      <c r="I2992" s="56" t="s">
        <v>6476</v>
      </c>
      <c r="J2992" s="56" t="s">
        <v>38</v>
      </c>
    </row>
    <row r="2993" spans="1:10" ht="12.75" customHeight="1" x14ac:dyDescent="0.3">
      <c r="A2993" s="397" t="s">
        <v>472</v>
      </c>
      <c r="B2993" s="423">
        <v>29</v>
      </c>
      <c r="C2993" s="397" t="s">
        <v>473</v>
      </c>
      <c r="D2993" s="397" t="s">
        <v>5356</v>
      </c>
      <c r="E2993" s="56" t="s">
        <v>2557</v>
      </c>
      <c r="F2993" s="56" t="s">
        <v>900</v>
      </c>
      <c r="G2993" s="56">
        <v>12</v>
      </c>
      <c r="H2993" s="56">
        <v>0</v>
      </c>
      <c r="I2993" s="56" t="s">
        <v>6476</v>
      </c>
      <c r="J2993" s="56" t="s">
        <v>39</v>
      </c>
    </row>
    <row r="2994" spans="1:10" ht="12.75" customHeight="1" x14ac:dyDescent="0.3">
      <c r="A2994" s="397" t="s">
        <v>472</v>
      </c>
      <c r="B2994" s="423">
        <v>30</v>
      </c>
      <c r="C2994" s="397" t="s">
        <v>473</v>
      </c>
      <c r="D2994" s="397" t="s">
        <v>5357</v>
      </c>
      <c r="E2994" s="56" t="s">
        <v>2558</v>
      </c>
      <c r="F2994" s="56" t="s">
        <v>900</v>
      </c>
      <c r="G2994" s="56">
        <v>23</v>
      </c>
      <c r="H2994" s="56">
        <v>0</v>
      </c>
      <c r="I2994" s="56" t="s">
        <v>810</v>
      </c>
      <c r="J2994" s="56" t="s">
        <v>38</v>
      </c>
    </row>
    <row r="2995" spans="1:10" ht="12.75" customHeight="1" x14ac:dyDescent="0.3">
      <c r="A2995" s="397" t="s">
        <v>472</v>
      </c>
      <c r="B2995" s="423">
        <v>31</v>
      </c>
      <c r="C2995" s="397" t="s">
        <v>473</v>
      </c>
      <c r="D2995" s="397" t="s">
        <v>5358</v>
      </c>
      <c r="E2995" s="56" t="s">
        <v>2559</v>
      </c>
      <c r="F2995" s="56" t="s">
        <v>900</v>
      </c>
      <c r="G2995" s="56">
        <v>53</v>
      </c>
      <c r="H2995" s="56">
        <v>0</v>
      </c>
      <c r="I2995" s="56" t="s">
        <v>6476</v>
      </c>
      <c r="J2995" s="56" t="s">
        <v>38</v>
      </c>
    </row>
    <row r="2996" spans="1:10" ht="12.75" customHeight="1" x14ac:dyDescent="0.3">
      <c r="A2996" s="397" t="s">
        <v>472</v>
      </c>
      <c r="B2996" s="423">
        <v>32</v>
      </c>
      <c r="C2996" s="397" t="s">
        <v>473</v>
      </c>
      <c r="D2996" s="397" t="s">
        <v>5359</v>
      </c>
      <c r="E2996" s="56" t="s">
        <v>2560</v>
      </c>
      <c r="F2996" s="56" t="s">
        <v>900</v>
      </c>
      <c r="G2996" s="56">
        <v>53</v>
      </c>
      <c r="H2996" s="56">
        <v>0</v>
      </c>
      <c r="I2996" s="56" t="s">
        <v>6476</v>
      </c>
      <c r="J2996" s="56" t="s">
        <v>38</v>
      </c>
    </row>
    <row r="2997" spans="1:10" ht="12.75" customHeight="1" x14ac:dyDescent="0.3">
      <c r="A2997" s="397" t="s">
        <v>472</v>
      </c>
      <c r="B2997" s="423">
        <v>33</v>
      </c>
      <c r="C2997" s="397" t="s">
        <v>473</v>
      </c>
      <c r="D2997" s="397" t="s">
        <v>5360</v>
      </c>
      <c r="E2997" s="56" t="s">
        <v>2561</v>
      </c>
      <c r="F2997" s="56" t="s">
        <v>900</v>
      </c>
      <c r="G2997" s="56">
        <v>53</v>
      </c>
      <c r="H2997" s="56">
        <v>0</v>
      </c>
      <c r="I2997" s="56" t="s">
        <v>6476</v>
      </c>
      <c r="J2997" s="56" t="s">
        <v>38</v>
      </c>
    </row>
    <row r="2998" spans="1:10" ht="12.75" customHeight="1" x14ac:dyDescent="0.3">
      <c r="A2998" s="397" t="s">
        <v>472</v>
      </c>
      <c r="B2998" s="423">
        <v>34</v>
      </c>
      <c r="C2998" s="397" t="s">
        <v>473</v>
      </c>
      <c r="D2998" s="397" t="s">
        <v>5361</v>
      </c>
      <c r="E2998" s="56" t="s">
        <v>2562</v>
      </c>
      <c r="F2998" s="56" t="s">
        <v>900</v>
      </c>
      <c r="G2998" s="56">
        <v>14</v>
      </c>
      <c r="H2998" s="56">
        <v>0</v>
      </c>
      <c r="I2998" s="56" t="s">
        <v>810</v>
      </c>
      <c r="J2998" s="56" t="s">
        <v>39</v>
      </c>
    </row>
    <row r="2999" spans="1:10" ht="12.75" customHeight="1" x14ac:dyDescent="0.3">
      <c r="A2999" s="397" t="s">
        <v>472</v>
      </c>
      <c r="B2999" s="423">
        <v>35</v>
      </c>
      <c r="C2999" s="397" t="s">
        <v>473</v>
      </c>
      <c r="D2999" s="397" t="s">
        <v>5362</v>
      </c>
      <c r="E2999" s="56" t="s">
        <v>2563</v>
      </c>
      <c r="F2999" s="56" t="s">
        <v>900</v>
      </c>
      <c r="G2999" s="56">
        <v>14</v>
      </c>
      <c r="H2999" s="56">
        <v>0</v>
      </c>
      <c r="I2999" s="56" t="s">
        <v>810</v>
      </c>
      <c r="J2999" s="56" t="s">
        <v>39</v>
      </c>
    </row>
    <row r="3000" spans="1:10" ht="12.75" customHeight="1" x14ac:dyDescent="0.3">
      <c r="A3000" s="397" t="s">
        <v>472</v>
      </c>
      <c r="B3000" s="423">
        <v>36</v>
      </c>
      <c r="C3000" s="397" t="s">
        <v>473</v>
      </c>
      <c r="D3000" s="397" t="s">
        <v>5363</v>
      </c>
      <c r="E3000" s="56" t="s">
        <v>2564</v>
      </c>
      <c r="F3000" s="56" t="s">
        <v>900</v>
      </c>
      <c r="G3000" s="56">
        <v>9</v>
      </c>
      <c r="H3000" s="56">
        <v>0</v>
      </c>
      <c r="I3000" s="56" t="s">
        <v>810</v>
      </c>
      <c r="J3000" s="56" t="s">
        <v>39</v>
      </c>
    </row>
    <row r="3001" spans="1:10" ht="12.75" customHeight="1" x14ac:dyDescent="0.3">
      <c r="A3001" s="397" t="s">
        <v>210</v>
      </c>
      <c r="B3001" s="423">
        <v>1</v>
      </c>
      <c r="C3001" s="397" t="s">
        <v>17</v>
      </c>
      <c r="D3001" s="397" t="s">
        <v>5500</v>
      </c>
      <c r="E3001" s="56" t="s">
        <v>7182</v>
      </c>
      <c r="F3001" s="56" t="s">
        <v>900</v>
      </c>
      <c r="G3001" s="56">
        <v>39.5</v>
      </c>
      <c r="H3001" s="56">
        <v>0</v>
      </c>
      <c r="I3001" s="56" t="s">
        <v>811</v>
      </c>
      <c r="J3001" s="56" t="s">
        <v>38</v>
      </c>
    </row>
    <row r="3002" spans="1:10" ht="12.75" customHeight="1" x14ac:dyDescent="0.3">
      <c r="A3002" s="397" t="s">
        <v>210</v>
      </c>
      <c r="B3002" s="423">
        <v>2</v>
      </c>
      <c r="C3002" s="397" t="s">
        <v>17</v>
      </c>
      <c r="D3002" s="397" t="s">
        <v>5501</v>
      </c>
      <c r="E3002" s="56" t="s">
        <v>7183</v>
      </c>
      <c r="F3002" s="56" t="s">
        <v>900</v>
      </c>
      <c r="G3002" s="56">
        <v>17</v>
      </c>
      <c r="H3002" s="56">
        <v>0</v>
      </c>
      <c r="I3002" s="56" t="s">
        <v>811</v>
      </c>
      <c r="J3002" s="56" t="s">
        <v>38</v>
      </c>
    </row>
    <row r="3003" spans="1:10" ht="12.75" customHeight="1" x14ac:dyDescent="0.3">
      <c r="A3003" s="397" t="s">
        <v>210</v>
      </c>
      <c r="B3003" s="423">
        <v>3</v>
      </c>
      <c r="C3003" s="397" t="s">
        <v>17</v>
      </c>
      <c r="D3003" s="397" t="s">
        <v>5502</v>
      </c>
      <c r="E3003" s="56" t="s">
        <v>2697</v>
      </c>
      <c r="F3003" s="56" t="s">
        <v>900</v>
      </c>
      <c r="G3003" s="56">
        <v>32</v>
      </c>
      <c r="H3003" s="56">
        <v>0</v>
      </c>
      <c r="I3003" s="56" t="s">
        <v>811</v>
      </c>
      <c r="J3003" s="56" t="s">
        <v>38</v>
      </c>
    </row>
    <row r="3004" spans="1:10" ht="12.75" customHeight="1" x14ac:dyDescent="0.3">
      <c r="A3004" s="397" t="s">
        <v>210</v>
      </c>
      <c r="B3004" s="423">
        <v>4</v>
      </c>
      <c r="C3004" s="397" t="s">
        <v>17</v>
      </c>
      <c r="D3004" s="397" t="s">
        <v>5503</v>
      </c>
      <c r="E3004" s="56" t="s">
        <v>2698</v>
      </c>
      <c r="F3004" s="56" t="s">
        <v>900</v>
      </c>
      <c r="G3004" s="56">
        <v>10</v>
      </c>
      <c r="H3004" s="56">
        <v>0</v>
      </c>
      <c r="I3004" s="56" t="s">
        <v>811</v>
      </c>
      <c r="J3004" s="56" t="s">
        <v>38</v>
      </c>
    </row>
    <row r="3005" spans="1:10" ht="12.75" customHeight="1" x14ac:dyDescent="0.3">
      <c r="A3005" s="397" t="s">
        <v>210</v>
      </c>
      <c r="B3005" s="423">
        <v>5</v>
      </c>
      <c r="C3005" s="397" t="s">
        <v>17</v>
      </c>
      <c r="D3005" s="397" t="s">
        <v>5504</v>
      </c>
      <c r="E3005" s="56" t="s">
        <v>2699</v>
      </c>
      <c r="F3005" s="56" t="s">
        <v>900</v>
      </c>
      <c r="G3005" s="56">
        <v>32</v>
      </c>
      <c r="H3005" s="56">
        <v>0</v>
      </c>
      <c r="I3005" s="56" t="s">
        <v>811</v>
      </c>
      <c r="J3005" s="56" t="s">
        <v>38</v>
      </c>
    </row>
    <row r="3006" spans="1:10" ht="12.75" customHeight="1" x14ac:dyDescent="0.3">
      <c r="A3006" s="397" t="s">
        <v>210</v>
      </c>
      <c r="B3006" s="423">
        <v>6</v>
      </c>
      <c r="C3006" s="397" t="s">
        <v>17</v>
      </c>
      <c r="D3006" s="397" t="s">
        <v>5505</v>
      </c>
      <c r="E3006" s="56" t="s">
        <v>7184</v>
      </c>
      <c r="F3006" s="56" t="s">
        <v>900</v>
      </c>
      <c r="G3006" s="56">
        <v>37</v>
      </c>
      <c r="H3006" s="56">
        <v>0</v>
      </c>
      <c r="I3006" s="56" t="s">
        <v>811</v>
      </c>
      <c r="J3006" s="56" t="s">
        <v>38</v>
      </c>
    </row>
    <row r="3007" spans="1:10" ht="12.75" customHeight="1" x14ac:dyDescent="0.3">
      <c r="A3007" s="397" t="s">
        <v>210</v>
      </c>
      <c r="B3007" s="423">
        <v>7</v>
      </c>
      <c r="C3007" s="397" t="s">
        <v>17</v>
      </c>
      <c r="D3007" s="397" t="s">
        <v>5506</v>
      </c>
      <c r="E3007" s="56" t="s">
        <v>2700</v>
      </c>
      <c r="F3007" s="56" t="s">
        <v>900</v>
      </c>
      <c r="G3007" s="56">
        <v>10</v>
      </c>
      <c r="H3007" s="56">
        <v>0</v>
      </c>
      <c r="I3007" s="56" t="s">
        <v>811</v>
      </c>
      <c r="J3007" s="56" t="s">
        <v>38</v>
      </c>
    </row>
    <row r="3008" spans="1:10" ht="12.75" customHeight="1" x14ac:dyDescent="0.3">
      <c r="A3008" s="397" t="s">
        <v>210</v>
      </c>
      <c r="B3008" s="423">
        <v>8</v>
      </c>
      <c r="C3008" s="397" t="s">
        <v>17</v>
      </c>
      <c r="D3008" s="397" t="s">
        <v>5507</v>
      </c>
      <c r="E3008" s="56" t="s">
        <v>2701</v>
      </c>
      <c r="F3008" s="56" t="s">
        <v>900</v>
      </c>
      <c r="G3008" s="56">
        <v>13</v>
      </c>
      <c r="H3008" s="56">
        <v>0</v>
      </c>
      <c r="I3008" s="56" t="s">
        <v>811</v>
      </c>
      <c r="J3008" s="56" t="s">
        <v>38</v>
      </c>
    </row>
    <row r="3009" spans="1:10" ht="12.75" customHeight="1" x14ac:dyDescent="0.3">
      <c r="A3009" s="397" t="s">
        <v>210</v>
      </c>
      <c r="B3009" s="423">
        <v>9</v>
      </c>
      <c r="C3009" s="397" t="s">
        <v>17</v>
      </c>
      <c r="D3009" s="397" t="s">
        <v>5508</v>
      </c>
      <c r="E3009" s="56" t="s">
        <v>2702</v>
      </c>
      <c r="F3009" s="56" t="s">
        <v>900</v>
      </c>
      <c r="G3009" s="56">
        <v>41</v>
      </c>
      <c r="H3009" s="56">
        <v>0</v>
      </c>
      <c r="I3009" s="56" t="s">
        <v>811</v>
      </c>
      <c r="J3009" s="56" t="s">
        <v>38</v>
      </c>
    </row>
    <row r="3010" spans="1:10" ht="12.75" customHeight="1" x14ac:dyDescent="0.3">
      <c r="A3010" s="397" t="s">
        <v>210</v>
      </c>
      <c r="B3010" s="423">
        <v>10</v>
      </c>
      <c r="C3010" s="397" t="s">
        <v>17</v>
      </c>
      <c r="D3010" s="397" t="s">
        <v>5509</v>
      </c>
      <c r="E3010" s="56" t="s">
        <v>7185</v>
      </c>
      <c r="F3010" s="56" t="s">
        <v>900</v>
      </c>
      <c r="G3010" s="56">
        <v>37</v>
      </c>
      <c r="H3010" s="56">
        <v>0</v>
      </c>
      <c r="I3010" s="56" t="s">
        <v>811</v>
      </c>
      <c r="J3010" s="56" t="s">
        <v>38</v>
      </c>
    </row>
    <row r="3011" spans="1:10" ht="12.75" customHeight="1" x14ac:dyDescent="0.3">
      <c r="A3011" s="397" t="s">
        <v>210</v>
      </c>
      <c r="B3011" s="423">
        <v>11</v>
      </c>
      <c r="C3011" s="397" t="s">
        <v>17</v>
      </c>
      <c r="D3011" s="397" t="s">
        <v>5510</v>
      </c>
      <c r="E3011" s="56" t="s">
        <v>2703</v>
      </c>
      <c r="F3011" s="56" t="s">
        <v>900</v>
      </c>
      <c r="G3011" s="56">
        <v>17</v>
      </c>
      <c r="H3011" s="56">
        <v>0</v>
      </c>
      <c r="I3011" s="56" t="s">
        <v>811</v>
      </c>
      <c r="J3011" s="56" t="s">
        <v>38</v>
      </c>
    </row>
    <row r="3012" spans="1:10" ht="12.75" customHeight="1" x14ac:dyDescent="0.3">
      <c r="A3012" s="397" t="s">
        <v>210</v>
      </c>
      <c r="B3012" s="423">
        <v>12</v>
      </c>
      <c r="C3012" s="397" t="s">
        <v>17</v>
      </c>
      <c r="D3012" s="397" t="s">
        <v>5511</v>
      </c>
      <c r="E3012" s="56" t="s">
        <v>2704</v>
      </c>
      <c r="F3012" s="56" t="s">
        <v>900</v>
      </c>
      <c r="G3012" s="56">
        <v>29</v>
      </c>
      <c r="H3012" s="56">
        <v>0</v>
      </c>
      <c r="I3012" s="56" t="s">
        <v>811</v>
      </c>
      <c r="J3012" s="56" t="s">
        <v>38</v>
      </c>
    </row>
    <row r="3013" spans="1:10" ht="12.75" customHeight="1" x14ac:dyDescent="0.3">
      <c r="A3013" s="397" t="s">
        <v>210</v>
      </c>
      <c r="B3013" s="423">
        <v>13</v>
      </c>
      <c r="C3013" s="397" t="s">
        <v>17</v>
      </c>
      <c r="D3013" s="397" t="s">
        <v>5512</v>
      </c>
      <c r="E3013" s="56" t="s">
        <v>2705</v>
      </c>
      <c r="F3013" s="56" t="s">
        <v>900</v>
      </c>
      <c r="G3013" s="56">
        <v>41</v>
      </c>
      <c r="H3013" s="56">
        <v>0</v>
      </c>
      <c r="I3013" s="56" t="s">
        <v>811</v>
      </c>
      <c r="J3013" s="56" t="s">
        <v>38</v>
      </c>
    </row>
    <row r="3014" spans="1:10" ht="12.75" customHeight="1" x14ac:dyDescent="0.3">
      <c r="A3014" s="397" t="s">
        <v>210</v>
      </c>
      <c r="B3014" s="423">
        <v>14</v>
      </c>
      <c r="C3014" s="397" t="s">
        <v>17</v>
      </c>
      <c r="D3014" s="397" t="s">
        <v>5513</v>
      </c>
      <c r="E3014" s="56" t="s">
        <v>902</v>
      </c>
      <c r="F3014" s="56" t="s">
        <v>901</v>
      </c>
      <c r="G3014" s="56">
        <v>21.4</v>
      </c>
      <c r="H3014" s="56">
        <v>0</v>
      </c>
      <c r="I3014" s="56" t="s">
        <v>811</v>
      </c>
      <c r="J3014" s="56" t="s">
        <v>38</v>
      </c>
    </row>
    <row r="3015" spans="1:10" ht="12.75" customHeight="1" x14ac:dyDescent="0.3">
      <c r="A3015" s="397" t="s">
        <v>210</v>
      </c>
      <c r="B3015" s="423">
        <v>15</v>
      </c>
      <c r="C3015" s="397" t="s">
        <v>17</v>
      </c>
      <c r="D3015" s="397" t="s">
        <v>5514</v>
      </c>
      <c r="E3015" s="56" t="s">
        <v>903</v>
      </c>
      <c r="F3015" s="56" t="s">
        <v>901</v>
      </c>
      <c r="G3015" s="56">
        <v>19.100000000000001</v>
      </c>
      <c r="H3015" s="56">
        <v>0</v>
      </c>
      <c r="I3015" s="56" t="s">
        <v>811</v>
      </c>
      <c r="J3015" s="56" t="s">
        <v>38</v>
      </c>
    </row>
    <row r="3016" spans="1:10" ht="12.75" customHeight="1" x14ac:dyDescent="0.3">
      <c r="A3016" s="397" t="s">
        <v>210</v>
      </c>
      <c r="B3016" s="423">
        <v>16</v>
      </c>
      <c r="C3016" s="397" t="s">
        <v>17</v>
      </c>
      <c r="D3016" s="397" t="s">
        <v>5515</v>
      </c>
      <c r="E3016" s="56" t="s">
        <v>1611</v>
      </c>
      <c r="F3016" s="56" t="s">
        <v>901</v>
      </c>
      <c r="G3016" s="56">
        <v>14.5</v>
      </c>
      <c r="H3016" s="56">
        <v>0</v>
      </c>
      <c r="I3016" s="56" t="s">
        <v>811</v>
      </c>
      <c r="J3016" s="56" t="s">
        <v>38</v>
      </c>
    </row>
    <row r="3017" spans="1:10" ht="12.75" customHeight="1" x14ac:dyDescent="0.3">
      <c r="A3017" s="397" t="s">
        <v>221</v>
      </c>
      <c r="B3017" s="423">
        <v>1</v>
      </c>
      <c r="C3017" s="397" t="s">
        <v>239</v>
      </c>
      <c r="D3017" s="397" t="s">
        <v>3489</v>
      </c>
      <c r="E3017" s="56" t="s">
        <v>1816</v>
      </c>
      <c r="F3017" s="56" t="s">
        <v>900</v>
      </c>
      <c r="G3017" s="56">
        <v>54</v>
      </c>
      <c r="H3017" s="56">
        <v>0</v>
      </c>
      <c r="I3017" s="56" t="s">
        <v>6476</v>
      </c>
      <c r="J3017" s="56" t="s">
        <v>38</v>
      </c>
    </row>
    <row r="3018" spans="1:10" ht="12.75" customHeight="1" x14ac:dyDescent="0.3">
      <c r="A3018" s="397" t="s">
        <v>221</v>
      </c>
      <c r="B3018" s="423">
        <v>2</v>
      </c>
      <c r="C3018" s="397" t="s">
        <v>239</v>
      </c>
      <c r="D3018" s="397" t="s">
        <v>3490</v>
      </c>
      <c r="E3018" s="56" t="s">
        <v>1817</v>
      </c>
      <c r="F3018" s="56" t="s">
        <v>900</v>
      </c>
      <c r="G3018" s="56">
        <v>50</v>
      </c>
      <c r="H3018" s="56">
        <v>0</v>
      </c>
      <c r="I3018" s="56" t="s">
        <v>6476</v>
      </c>
      <c r="J3018" s="56" t="s">
        <v>38</v>
      </c>
    </row>
    <row r="3019" spans="1:10" ht="12.75" customHeight="1" x14ac:dyDescent="0.3">
      <c r="A3019" s="397" t="s">
        <v>221</v>
      </c>
      <c r="B3019" s="423">
        <v>3</v>
      </c>
      <c r="C3019" s="397" t="s">
        <v>239</v>
      </c>
      <c r="D3019" s="397" t="s">
        <v>3491</v>
      </c>
      <c r="E3019" s="56" t="s">
        <v>1818</v>
      </c>
      <c r="F3019" s="56" t="s">
        <v>900</v>
      </c>
      <c r="G3019" s="56">
        <v>45</v>
      </c>
      <c r="H3019" s="56">
        <v>0</v>
      </c>
      <c r="I3019" s="56" t="s">
        <v>6476</v>
      </c>
      <c r="J3019" s="56" t="s">
        <v>38</v>
      </c>
    </row>
    <row r="3020" spans="1:10" ht="12.75" customHeight="1" x14ac:dyDescent="0.3">
      <c r="A3020" s="397" t="s">
        <v>221</v>
      </c>
      <c r="B3020" s="423">
        <v>4</v>
      </c>
      <c r="C3020" s="397" t="s">
        <v>239</v>
      </c>
      <c r="D3020" s="397" t="s">
        <v>3492</v>
      </c>
      <c r="E3020" s="56" t="s">
        <v>1819</v>
      </c>
      <c r="F3020" s="56" t="s">
        <v>900</v>
      </c>
      <c r="G3020" s="56">
        <v>45</v>
      </c>
      <c r="H3020" s="56">
        <v>0</v>
      </c>
      <c r="I3020" s="56" t="s">
        <v>6476</v>
      </c>
      <c r="J3020" s="56" t="s">
        <v>38</v>
      </c>
    </row>
    <row r="3021" spans="1:10" ht="12.75" customHeight="1" x14ac:dyDescent="0.3">
      <c r="A3021" s="397" t="s">
        <v>221</v>
      </c>
      <c r="B3021" s="423">
        <v>5</v>
      </c>
      <c r="C3021" s="397" t="s">
        <v>239</v>
      </c>
      <c r="D3021" s="397" t="s">
        <v>3493</v>
      </c>
      <c r="E3021" s="56" t="s">
        <v>1820</v>
      </c>
      <c r="F3021" s="56" t="s">
        <v>900</v>
      </c>
      <c r="G3021" s="56">
        <v>30</v>
      </c>
      <c r="H3021" s="56">
        <v>0</v>
      </c>
      <c r="I3021" s="56" t="s">
        <v>6476</v>
      </c>
      <c r="J3021" s="56" t="s">
        <v>38</v>
      </c>
    </row>
    <row r="3022" spans="1:10" ht="12.75" customHeight="1" x14ac:dyDescent="0.3">
      <c r="A3022" s="397" t="s">
        <v>221</v>
      </c>
      <c r="B3022" s="423">
        <v>6</v>
      </c>
      <c r="C3022" s="397" t="s">
        <v>239</v>
      </c>
      <c r="D3022" s="397" t="s">
        <v>3494</v>
      </c>
      <c r="E3022" s="56" t="s">
        <v>1821</v>
      </c>
      <c r="F3022" s="56" t="s">
        <v>900</v>
      </c>
      <c r="G3022" s="56">
        <v>33</v>
      </c>
      <c r="H3022" s="56">
        <v>0</v>
      </c>
      <c r="I3022" s="56" t="s">
        <v>6476</v>
      </c>
      <c r="J3022" s="56" t="s">
        <v>38</v>
      </c>
    </row>
    <row r="3023" spans="1:10" ht="12.75" customHeight="1" x14ac:dyDescent="0.3">
      <c r="A3023" s="397" t="s">
        <v>221</v>
      </c>
      <c r="B3023" s="423">
        <v>7</v>
      </c>
      <c r="C3023" s="397" t="s">
        <v>239</v>
      </c>
      <c r="D3023" s="397" t="s">
        <v>3495</v>
      </c>
      <c r="E3023" s="56" t="s">
        <v>1822</v>
      </c>
      <c r="F3023" s="56" t="s">
        <v>900</v>
      </c>
      <c r="G3023" s="56">
        <v>33</v>
      </c>
      <c r="H3023" s="56">
        <v>0</v>
      </c>
      <c r="I3023" s="56" t="s">
        <v>6476</v>
      </c>
      <c r="J3023" s="56" t="s">
        <v>38</v>
      </c>
    </row>
    <row r="3024" spans="1:10" ht="12.75" customHeight="1" x14ac:dyDescent="0.3">
      <c r="A3024" s="397" t="s">
        <v>221</v>
      </c>
      <c r="B3024" s="423">
        <v>8</v>
      </c>
      <c r="C3024" s="397" t="s">
        <v>239</v>
      </c>
      <c r="D3024" s="397" t="s">
        <v>3496</v>
      </c>
      <c r="E3024" s="56" t="s">
        <v>1823</v>
      </c>
      <c r="F3024" s="56" t="s">
        <v>900</v>
      </c>
      <c r="G3024" s="56">
        <v>33</v>
      </c>
      <c r="H3024" s="56">
        <v>0</v>
      </c>
      <c r="I3024" s="56" t="s">
        <v>6476</v>
      </c>
      <c r="J3024" s="56" t="s">
        <v>38</v>
      </c>
    </row>
    <row r="3025" spans="1:10" ht="12.75" customHeight="1" x14ac:dyDescent="0.3">
      <c r="A3025" s="397" t="s">
        <v>221</v>
      </c>
      <c r="B3025" s="423">
        <v>9</v>
      </c>
      <c r="C3025" s="397" t="s">
        <v>239</v>
      </c>
      <c r="D3025" s="397" t="s">
        <v>3497</v>
      </c>
      <c r="E3025" s="56" t="s">
        <v>1824</v>
      </c>
      <c r="F3025" s="56" t="s">
        <v>900</v>
      </c>
      <c r="G3025" s="56">
        <v>37</v>
      </c>
      <c r="H3025" s="56">
        <v>0</v>
      </c>
      <c r="I3025" s="56" t="s">
        <v>6476</v>
      </c>
      <c r="J3025" s="56" t="s">
        <v>38</v>
      </c>
    </row>
    <row r="3026" spans="1:10" ht="12.75" customHeight="1" x14ac:dyDescent="0.3">
      <c r="A3026" s="397" t="s">
        <v>221</v>
      </c>
      <c r="B3026" s="423">
        <v>10</v>
      </c>
      <c r="C3026" s="397" t="s">
        <v>239</v>
      </c>
      <c r="D3026" s="397" t="s">
        <v>3498</v>
      </c>
      <c r="E3026" s="56" t="s">
        <v>1207</v>
      </c>
      <c r="F3026" s="56" t="s">
        <v>900</v>
      </c>
      <c r="G3026" s="56">
        <v>37</v>
      </c>
      <c r="H3026" s="56">
        <v>0</v>
      </c>
      <c r="I3026" s="56" t="s">
        <v>6476</v>
      </c>
      <c r="J3026" s="56" t="s">
        <v>38</v>
      </c>
    </row>
    <row r="3027" spans="1:10" ht="12.75" customHeight="1" x14ac:dyDescent="0.3">
      <c r="A3027" s="397" t="s">
        <v>221</v>
      </c>
      <c r="B3027" s="423">
        <v>11</v>
      </c>
      <c r="C3027" s="397" t="s">
        <v>239</v>
      </c>
      <c r="D3027" s="397" t="s">
        <v>3499</v>
      </c>
      <c r="E3027" s="56" t="s">
        <v>1831</v>
      </c>
      <c r="F3027" s="56" t="s">
        <v>900</v>
      </c>
      <c r="G3027" s="56">
        <v>30</v>
      </c>
      <c r="H3027" s="56">
        <v>0</v>
      </c>
      <c r="I3027" s="56" t="s">
        <v>6476</v>
      </c>
      <c r="J3027" s="56" t="s">
        <v>38</v>
      </c>
    </row>
    <row r="3028" spans="1:10" ht="12.75" customHeight="1" x14ac:dyDescent="0.3">
      <c r="A3028" s="397" t="s">
        <v>221</v>
      </c>
      <c r="B3028" s="423">
        <v>12</v>
      </c>
      <c r="C3028" s="397" t="s">
        <v>239</v>
      </c>
      <c r="D3028" s="397" t="s">
        <v>3500</v>
      </c>
      <c r="E3028" s="56" t="s">
        <v>1825</v>
      </c>
      <c r="F3028" s="56" t="s">
        <v>900</v>
      </c>
      <c r="G3028" s="56">
        <v>45</v>
      </c>
      <c r="H3028" s="56">
        <v>0</v>
      </c>
      <c r="I3028" s="56" t="s">
        <v>6476</v>
      </c>
      <c r="J3028" s="56" t="s">
        <v>38</v>
      </c>
    </row>
    <row r="3029" spans="1:10" ht="12.75" customHeight="1" x14ac:dyDescent="0.3">
      <c r="A3029" s="397" t="s">
        <v>221</v>
      </c>
      <c r="B3029" s="423">
        <v>13</v>
      </c>
      <c r="C3029" s="397" t="s">
        <v>239</v>
      </c>
      <c r="D3029" s="397" t="s">
        <v>3501</v>
      </c>
      <c r="E3029" s="56" t="s">
        <v>1826</v>
      </c>
      <c r="F3029" s="56" t="s">
        <v>900</v>
      </c>
      <c r="G3029" s="56">
        <v>45</v>
      </c>
      <c r="H3029" s="56">
        <v>0</v>
      </c>
      <c r="I3029" s="56" t="s">
        <v>6476</v>
      </c>
      <c r="J3029" s="56" t="s">
        <v>38</v>
      </c>
    </row>
    <row r="3030" spans="1:10" ht="12.75" customHeight="1" x14ac:dyDescent="0.3">
      <c r="A3030" s="397" t="s">
        <v>221</v>
      </c>
      <c r="B3030" s="423">
        <v>14</v>
      </c>
      <c r="C3030" s="397" t="s">
        <v>239</v>
      </c>
      <c r="D3030" s="397" t="s">
        <v>3502</v>
      </c>
      <c r="E3030" s="56" t="s">
        <v>1827</v>
      </c>
      <c r="F3030" s="56" t="s">
        <v>900</v>
      </c>
      <c r="G3030" s="56">
        <v>33</v>
      </c>
      <c r="H3030" s="56">
        <v>0</v>
      </c>
      <c r="I3030" s="56" t="s">
        <v>6476</v>
      </c>
      <c r="J3030" s="56" t="s">
        <v>38</v>
      </c>
    </row>
    <row r="3031" spans="1:10" ht="12.75" customHeight="1" x14ac:dyDescent="0.3">
      <c r="A3031" s="397" t="s">
        <v>221</v>
      </c>
      <c r="B3031" s="423">
        <v>15</v>
      </c>
      <c r="C3031" s="397" t="s">
        <v>239</v>
      </c>
      <c r="D3031" s="397" t="s">
        <v>3503</v>
      </c>
      <c r="E3031" s="56" t="s">
        <v>1828</v>
      </c>
      <c r="F3031" s="56" t="s">
        <v>900</v>
      </c>
      <c r="G3031" s="56">
        <v>45</v>
      </c>
      <c r="H3031" s="56">
        <v>0</v>
      </c>
      <c r="I3031" s="56" t="s">
        <v>6476</v>
      </c>
      <c r="J3031" s="56" t="s">
        <v>38</v>
      </c>
    </row>
    <row r="3032" spans="1:10" ht="12.75" customHeight="1" x14ac:dyDescent="0.3">
      <c r="A3032" s="397" t="s">
        <v>221</v>
      </c>
      <c r="B3032" s="423">
        <v>16</v>
      </c>
      <c r="C3032" s="397" t="s">
        <v>239</v>
      </c>
      <c r="D3032" s="397" t="s">
        <v>3504</v>
      </c>
      <c r="E3032" s="56" t="s">
        <v>1829</v>
      </c>
      <c r="F3032" s="56" t="s">
        <v>900</v>
      </c>
      <c r="G3032" s="56">
        <v>33</v>
      </c>
      <c r="H3032" s="56">
        <v>0</v>
      </c>
      <c r="I3032" s="56" t="s">
        <v>6476</v>
      </c>
      <c r="J3032" s="56" t="s">
        <v>38</v>
      </c>
    </row>
    <row r="3033" spans="1:10" ht="12.75" customHeight="1" x14ac:dyDescent="0.3">
      <c r="A3033" s="397" t="s">
        <v>221</v>
      </c>
      <c r="B3033" s="423">
        <v>17</v>
      </c>
      <c r="C3033" s="397" t="s">
        <v>239</v>
      </c>
      <c r="D3033" s="397" t="s">
        <v>3505</v>
      </c>
      <c r="E3033" s="56" t="s">
        <v>1830</v>
      </c>
      <c r="F3033" s="56" t="s">
        <v>900</v>
      </c>
      <c r="G3033" s="56">
        <v>33</v>
      </c>
      <c r="H3033" s="56">
        <v>0</v>
      </c>
      <c r="I3033" s="56" t="s">
        <v>6476</v>
      </c>
      <c r="J3033" s="56" t="s">
        <v>38</v>
      </c>
    </row>
    <row r="3034" spans="1:10" ht="12.75" customHeight="1" x14ac:dyDescent="0.3">
      <c r="A3034" s="397" t="s">
        <v>221</v>
      </c>
      <c r="B3034" s="423">
        <v>18</v>
      </c>
      <c r="C3034" s="397" t="s">
        <v>239</v>
      </c>
      <c r="D3034" s="397" t="s">
        <v>7186</v>
      </c>
      <c r="E3034" s="56" t="s">
        <v>7187</v>
      </c>
      <c r="F3034" s="56" t="s">
        <v>900</v>
      </c>
      <c r="G3034" s="56">
        <v>0</v>
      </c>
      <c r="H3034" s="56">
        <v>96</v>
      </c>
      <c r="I3034" s="56" t="s">
        <v>6476</v>
      </c>
      <c r="J3034" s="56" t="s">
        <v>38</v>
      </c>
    </row>
    <row r="3035" spans="1:10" ht="12.75" customHeight="1" x14ac:dyDescent="0.3">
      <c r="A3035" s="397" t="s">
        <v>379</v>
      </c>
      <c r="B3035" s="423">
        <v>1</v>
      </c>
      <c r="C3035" s="397" t="s">
        <v>380</v>
      </c>
      <c r="D3035" s="397" t="s">
        <v>6154</v>
      </c>
      <c r="E3035" s="56" t="s">
        <v>3131</v>
      </c>
      <c r="F3035" s="56" t="s">
        <v>900</v>
      </c>
      <c r="G3035" s="56">
        <v>43</v>
      </c>
      <c r="H3035" s="56">
        <v>29</v>
      </c>
      <c r="I3035" s="56" t="s">
        <v>6476</v>
      </c>
      <c r="J3035" s="56" t="s">
        <v>38</v>
      </c>
    </row>
    <row r="3036" spans="1:10" ht="12.75" customHeight="1" x14ac:dyDescent="0.3">
      <c r="A3036" s="397" t="s">
        <v>379</v>
      </c>
      <c r="B3036" s="423">
        <v>2</v>
      </c>
      <c r="C3036" s="397" t="s">
        <v>380</v>
      </c>
      <c r="D3036" s="397" t="s">
        <v>6155</v>
      </c>
      <c r="E3036" s="56" t="s">
        <v>3132</v>
      </c>
      <c r="F3036" s="56" t="s">
        <v>900</v>
      </c>
      <c r="G3036" s="56">
        <v>46</v>
      </c>
      <c r="H3036" s="56">
        <v>15</v>
      </c>
      <c r="I3036" s="56" t="s">
        <v>811</v>
      </c>
      <c r="J3036" s="56" t="s">
        <v>38</v>
      </c>
    </row>
    <row r="3037" spans="1:10" ht="12.75" customHeight="1" x14ac:dyDescent="0.3">
      <c r="A3037" s="397" t="s">
        <v>379</v>
      </c>
      <c r="B3037" s="423">
        <v>3</v>
      </c>
      <c r="C3037" s="397" t="s">
        <v>380</v>
      </c>
      <c r="D3037" s="397" t="s">
        <v>6156</v>
      </c>
      <c r="E3037" s="56" t="s">
        <v>3133</v>
      </c>
      <c r="F3037" s="56" t="s">
        <v>900</v>
      </c>
      <c r="G3037" s="56">
        <v>36</v>
      </c>
      <c r="H3037" s="56">
        <v>0</v>
      </c>
      <c r="I3037" s="56" t="s">
        <v>6476</v>
      </c>
      <c r="J3037" s="56" t="s">
        <v>38</v>
      </c>
    </row>
    <row r="3038" spans="1:10" ht="12.75" customHeight="1" x14ac:dyDescent="0.3">
      <c r="A3038" s="397" t="s">
        <v>379</v>
      </c>
      <c r="B3038" s="423">
        <v>4</v>
      </c>
      <c r="C3038" s="397" t="s">
        <v>380</v>
      </c>
      <c r="D3038" s="397" t="s">
        <v>6157</v>
      </c>
      <c r="E3038" s="56" t="s">
        <v>3134</v>
      </c>
      <c r="F3038" s="56" t="s">
        <v>900</v>
      </c>
      <c r="G3038" s="56">
        <v>10</v>
      </c>
      <c r="H3038" s="56">
        <v>0</v>
      </c>
      <c r="I3038" s="56" t="s">
        <v>810</v>
      </c>
      <c r="J3038" s="56" t="s">
        <v>39</v>
      </c>
    </row>
    <row r="3039" spans="1:10" ht="12.75" customHeight="1" x14ac:dyDescent="0.3">
      <c r="A3039" s="397" t="s">
        <v>379</v>
      </c>
      <c r="B3039" s="423">
        <v>5</v>
      </c>
      <c r="C3039" s="397" t="s">
        <v>380</v>
      </c>
      <c r="D3039" s="397" t="s">
        <v>6158</v>
      </c>
      <c r="E3039" s="56" t="s">
        <v>3135</v>
      </c>
      <c r="F3039" s="56" t="s">
        <v>900</v>
      </c>
      <c r="G3039" s="56">
        <v>41</v>
      </c>
      <c r="H3039" s="56">
        <v>0</v>
      </c>
      <c r="I3039" s="56" t="s">
        <v>6476</v>
      </c>
      <c r="J3039" s="56" t="s">
        <v>38</v>
      </c>
    </row>
    <row r="3040" spans="1:10" ht="12.75" customHeight="1" x14ac:dyDescent="0.3">
      <c r="A3040" s="397" t="s">
        <v>379</v>
      </c>
      <c r="B3040" s="423">
        <v>6</v>
      </c>
      <c r="C3040" s="397" t="s">
        <v>380</v>
      </c>
      <c r="D3040" s="397" t="s">
        <v>6159</v>
      </c>
      <c r="E3040" s="56" t="s">
        <v>3136</v>
      </c>
      <c r="F3040" s="56" t="s">
        <v>900</v>
      </c>
      <c r="G3040" s="56">
        <v>35</v>
      </c>
      <c r="H3040" s="56">
        <v>0</v>
      </c>
      <c r="I3040" s="56" t="s">
        <v>6476</v>
      </c>
      <c r="J3040" s="56" t="s">
        <v>38</v>
      </c>
    </row>
    <row r="3041" spans="1:10" ht="12.75" customHeight="1" x14ac:dyDescent="0.3">
      <c r="A3041" s="397" t="s">
        <v>379</v>
      </c>
      <c r="B3041" s="423">
        <v>7</v>
      </c>
      <c r="C3041" s="397" t="s">
        <v>380</v>
      </c>
      <c r="D3041" s="397" t="s">
        <v>6160</v>
      </c>
      <c r="E3041" s="56" t="s">
        <v>3137</v>
      </c>
      <c r="F3041" s="56" t="s">
        <v>900</v>
      </c>
      <c r="G3041" s="56">
        <v>50</v>
      </c>
      <c r="H3041" s="56">
        <v>0</v>
      </c>
      <c r="I3041" s="56" t="s">
        <v>6476</v>
      </c>
      <c r="J3041" s="56" t="s">
        <v>38</v>
      </c>
    </row>
    <row r="3042" spans="1:10" ht="12.75" customHeight="1" x14ac:dyDescent="0.3">
      <c r="A3042" s="397" t="s">
        <v>379</v>
      </c>
      <c r="B3042" s="423">
        <v>8</v>
      </c>
      <c r="C3042" s="397" t="s">
        <v>380</v>
      </c>
      <c r="D3042" s="397" t="s">
        <v>6161</v>
      </c>
      <c r="E3042" s="56" t="s">
        <v>3138</v>
      </c>
      <c r="F3042" s="56" t="s">
        <v>900</v>
      </c>
      <c r="G3042" s="56">
        <v>43</v>
      </c>
      <c r="H3042" s="56">
        <v>0</v>
      </c>
      <c r="I3042" s="56" t="s">
        <v>6476</v>
      </c>
      <c r="J3042" s="56" t="s">
        <v>38</v>
      </c>
    </row>
    <row r="3043" spans="1:10" ht="12.75" customHeight="1" x14ac:dyDescent="0.3">
      <c r="A3043" s="397" t="s">
        <v>379</v>
      </c>
      <c r="B3043" s="423">
        <v>9</v>
      </c>
      <c r="C3043" s="397" t="s">
        <v>380</v>
      </c>
      <c r="D3043" s="397" t="s">
        <v>6162</v>
      </c>
      <c r="E3043" s="56" t="s">
        <v>3139</v>
      </c>
      <c r="F3043" s="56" t="s">
        <v>900</v>
      </c>
      <c r="G3043" s="56">
        <v>36</v>
      </c>
      <c r="H3043" s="56">
        <v>0</v>
      </c>
      <c r="I3043" s="56" t="s">
        <v>6476</v>
      </c>
      <c r="J3043" s="56" t="s">
        <v>38</v>
      </c>
    </row>
    <row r="3044" spans="1:10" ht="12.75" customHeight="1" x14ac:dyDescent="0.3">
      <c r="A3044" s="397" t="s">
        <v>379</v>
      </c>
      <c r="B3044" s="423">
        <v>10</v>
      </c>
      <c r="C3044" s="397" t="s">
        <v>380</v>
      </c>
      <c r="D3044" s="397" t="s">
        <v>6163</v>
      </c>
      <c r="E3044" s="56" t="s">
        <v>3140</v>
      </c>
      <c r="F3044" s="56" t="s">
        <v>900</v>
      </c>
      <c r="G3044" s="56">
        <v>45</v>
      </c>
      <c r="H3044" s="56">
        <v>0</v>
      </c>
      <c r="I3044" s="56" t="s">
        <v>6476</v>
      </c>
      <c r="J3044" s="56" t="s">
        <v>38</v>
      </c>
    </row>
    <row r="3045" spans="1:10" ht="12.75" customHeight="1" x14ac:dyDescent="0.3">
      <c r="A3045" s="397" t="s">
        <v>379</v>
      </c>
      <c r="B3045" s="423">
        <v>11</v>
      </c>
      <c r="C3045" s="397" t="s">
        <v>380</v>
      </c>
      <c r="D3045" s="397" t="s">
        <v>6164</v>
      </c>
      <c r="E3045" s="56" t="s">
        <v>3141</v>
      </c>
      <c r="F3045" s="56" t="s">
        <v>900</v>
      </c>
      <c r="G3045" s="56">
        <v>45</v>
      </c>
      <c r="H3045" s="56">
        <v>0</v>
      </c>
      <c r="I3045" s="56" t="s">
        <v>6476</v>
      </c>
      <c r="J3045" s="56" t="s">
        <v>38</v>
      </c>
    </row>
    <row r="3046" spans="1:10" ht="12.75" customHeight="1" x14ac:dyDescent="0.3">
      <c r="A3046" s="397" t="s">
        <v>379</v>
      </c>
      <c r="B3046" s="423">
        <v>12</v>
      </c>
      <c r="C3046" s="397" t="s">
        <v>380</v>
      </c>
      <c r="D3046" s="397" t="s">
        <v>6165</v>
      </c>
      <c r="E3046" s="56" t="s">
        <v>3142</v>
      </c>
      <c r="F3046" s="56" t="s">
        <v>900</v>
      </c>
      <c r="G3046" s="56">
        <v>12</v>
      </c>
      <c r="H3046" s="56">
        <v>31</v>
      </c>
      <c r="I3046" s="56" t="s">
        <v>6476</v>
      </c>
      <c r="J3046" s="56" t="s">
        <v>38</v>
      </c>
    </row>
    <row r="3047" spans="1:10" ht="12.75" customHeight="1" x14ac:dyDescent="0.3">
      <c r="A3047" s="397"/>
      <c r="B3047" s="423"/>
      <c r="C3047" s="397"/>
      <c r="D3047" s="397"/>
      <c r="I3047" s="56"/>
    </row>
    <row r="3048" spans="1:10" ht="12.75" customHeight="1" x14ac:dyDescent="0.3">
      <c r="A3048" s="397"/>
      <c r="B3048" s="423"/>
      <c r="C3048" s="397"/>
      <c r="D3048" s="397"/>
      <c r="I3048" s="56"/>
    </row>
    <row r="3049" spans="1:10" ht="12.75" customHeight="1" x14ac:dyDescent="0.3">
      <c r="A3049" s="397"/>
      <c r="B3049" s="423"/>
      <c r="C3049" s="397"/>
      <c r="D3049" s="397"/>
      <c r="I3049" s="56"/>
    </row>
    <row r="3050" spans="1:10" ht="12.75" customHeight="1" x14ac:dyDescent="0.3">
      <c r="A3050" s="397"/>
      <c r="B3050" s="423"/>
      <c r="C3050" s="397"/>
      <c r="D3050" s="397"/>
      <c r="I3050" s="56"/>
    </row>
    <row r="3051" spans="1:10" ht="12.75" customHeight="1" x14ac:dyDescent="0.3">
      <c r="A3051" s="397"/>
      <c r="B3051" s="423"/>
      <c r="C3051" s="397"/>
      <c r="D3051" s="397"/>
      <c r="I3051" s="56"/>
    </row>
    <row r="3052" spans="1:10" ht="12.75" customHeight="1" x14ac:dyDescent="0.3">
      <c r="A3052" s="397"/>
      <c r="B3052" s="423"/>
      <c r="C3052" s="397"/>
      <c r="D3052" s="397"/>
      <c r="I3052" s="56"/>
    </row>
    <row r="3053" spans="1:10" ht="12.75" customHeight="1" x14ac:dyDescent="0.3">
      <c r="A3053" s="397"/>
      <c r="B3053" s="423"/>
      <c r="C3053" s="397"/>
      <c r="D3053" s="397"/>
      <c r="I3053" s="56"/>
    </row>
    <row r="3054" spans="1:10" ht="12.75" customHeight="1" x14ac:dyDescent="0.3">
      <c r="A3054" s="397"/>
      <c r="B3054" s="423"/>
      <c r="C3054" s="397"/>
      <c r="D3054" s="397"/>
      <c r="I3054" s="56"/>
    </row>
    <row r="3055" spans="1:10" ht="12.75" customHeight="1" x14ac:dyDescent="0.3">
      <c r="A3055" s="397"/>
      <c r="B3055" s="423"/>
      <c r="C3055" s="397"/>
      <c r="D3055" s="397"/>
      <c r="I3055" s="56"/>
    </row>
    <row r="3056" spans="1:10" ht="12.75" customHeight="1" x14ac:dyDescent="0.3">
      <c r="A3056" s="397"/>
      <c r="B3056" s="423"/>
      <c r="C3056" s="397"/>
      <c r="D3056" s="397"/>
      <c r="I3056" s="56"/>
    </row>
    <row r="3057" spans="1:9" ht="12.75" customHeight="1" x14ac:dyDescent="0.3">
      <c r="A3057" s="397"/>
      <c r="B3057" s="423"/>
      <c r="C3057" s="397"/>
      <c r="D3057" s="397"/>
      <c r="I3057" s="56"/>
    </row>
    <row r="3058" spans="1:9" ht="12.75" customHeight="1" x14ac:dyDescent="0.3">
      <c r="A3058" s="397"/>
      <c r="B3058" s="423"/>
      <c r="C3058" s="397"/>
      <c r="D3058" s="397"/>
      <c r="I3058" s="56"/>
    </row>
    <row r="3059" spans="1:9" ht="12.75" customHeight="1" x14ac:dyDescent="0.3">
      <c r="A3059" s="397"/>
      <c r="B3059" s="423"/>
      <c r="C3059" s="397"/>
      <c r="D3059" s="397"/>
      <c r="I3059" s="56"/>
    </row>
    <row r="3060" spans="1:9" ht="12.75" customHeight="1" x14ac:dyDescent="0.3">
      <c r="A3060" s="397"/>
      <c r="B3060" s="423"/>
      <c r="C3060" s="397"/>
      <c r="D3060" s="397"/>
      <c r="I3060" s="56"/>
    </row>
    <row r="3061" spans="1:9" ht="12.75" customHeight="1" x14ac:dyDescent="0.3">
      <c r="A3061" s="397"/>
      <c r="B3061" s="423"/>
      <c r="C3061" s="397"/>
      <c r="D3061" s="397"/>
      <c r="I3061" s="56"/>
    </row>
    <row r="3062" spans="1:9" ht="12.75" customHeight="1" x14ac:dyDescent="0.3">
      <c r="A3062" s="397"/>
      <c r="B3062" s="423"/>
      <c r="C3062" s="397"/>
      <c r="D3062" s="397"/>
      <c r="I3062" s="56"/>
    </row>
    <row r="3063" spans="1:9" ht="12.75" customHeight="1" x14ac:dyDescent="0.3">
      <c r="A3063" s="397"/>
      <c r="B3063" s="423"/>
      <c r="C3063" s="397"/>
      <c r="D3063" s="397"/>
      <c r="I3063" s="56"/>
    </row>
    <row r="3064" spans="1:9" ht="12.75" customHeight="1" x14ac:dyDescent="0.3">
      <c r="A3064" s="397"/>
      <c r="B3064" s="423"/>
      <c r="C3064" s="397"/>
      <c r="D3064" s="397"/>
      <c r="I3064" s="56"/>
    </row>
    <row r="3065" spans="1:9" ht="12.75" customHeight="1" x14ac:dyDescent="0.3">
      <c r="A3065" s="397"/>
      <c r="B3065" s="423"/>
      <c r="C3065" s="397"/>
      <c r="D3065" s="397"/>
      <c r="I3065" s="56"/>
    </row>
    <row r="3066" spans="1:9" ht="12.75" customHeight="1" x14ac:dyDescent="0.3">
      <c r="A3066" s="397"/>
      <c r="B3066" s="423"/>
      <c r="C3066" s="397"/>
      <c r="D3066" s="397"/>
      <c r="I3066" s="56"/>
    </row>
    <row r="3067" spans="1:9" ht="12.75" customHeight="1" x14ac:dyDescent="0.3">
      <c r="A3067" s="397"/>
      <c r="B3067" s="423"/>
      <c r="C3067" s="397"/>
      <c r="D3067" s="397"/>
      <c r="I3067" s="56"/>
    </row>
    <row r="3068" spans="1:9" ht="12.75" customHeight="1" x14ac:dyDescent="0.3">
      <c r="A3068" s="397"/>
      <c r="B3068" s="423"/>
      <c r="C3068" s="397"/>
      <c r="D3068" s="397"/>
      <c r="I3068" s="56"/>
    </row>
    <row r="3069" spans="1:9" ht="12.75" customHeight="1" x14ac:dyDescent="0.3">
      <c r="A3069" s="397"/>
      <c r="B3069" s="423"/>
      <c r="C3069" s="397"/>
      <c r="D3069" s="397"/>
      <c r="I3069" s="56"/>
    </row>
    <row r="3070" spans="1:9" ht="12.75" customHeight="1" x14ac:dyDescent="0.3">
      <c r="A3070" s="397"/>
      <c r="B3070" s="423"/>
      <c r="C3070" s="397"/>
      <c r="D3070" s="397"/>
      <c r="I3070" s="56"/>
    </row>
    <row r="3071" spans="1:9" ht="12.75" customHeight="1" x14ac:dyDescent="0.3">
      <c r="A3071" s="397"/>
      <c r="B3071" s="423"/>
      <c r="C3071" s="397"/>
      <c r="D3071" s="397"/>
      <c r="I3071" s="56"/>
    </row>
    <row r="3072" spans="1:9" ht="12.75" customHeight="1" x14ac:dyDescent="0.3">
      <c r="A3072" s="397"/>
      <c r="B3072" s="423"/>
      <c r="C3072" s="397"/>
      <c r="D3072" s="397"/>
      <c r="I3072" s="56"/>
    </row>
    <row r="3073" spans="1:9" ht="12.75" customHeight="1" x14ac:dyDescent="0.3">
      <c r="A3073" s="397"/>
      <c r="B3073" s="423"/>
      <c r="C3073" s="397"/>
      <c r="D3073" s="397"/>
      <c r="I3073" s="56"/>
    </row>
    <row r="3074" spans="1:9" ht="12.75" customHeight="1" x14ac:dyDescent="0.3">
      <c r="A3074" s="397"/>
      <c r="B3074" s="423"/>
      <c r="C3074" s="397"/>
      <c r="D3074" s="397"/>
      <c r="I3074" s="56"/>
    </row>
    <row r="3075" spans="1:9" ht="12.75" customHeight="1" x14ac:dyDescent="0.3">
      <c r="A3075" s="397"/>
      <c r="B3075" s="423"/>
      <c r="C3075" s="397"/>
      <c r="D3075" s="397"/>
      <c r="I3075" s="56"/>
    </row>
    <row r="3076" spans="1:9" ht="12.75" customHeight="1" x14ac:dyDescent="0.3">
      <c r="A3076" s="397"/>
      <c r="B3076" s="423"/>
      <c r="C3076" s="397"/>
      <c r="D3076" s="397"/>
      <c r="I3076" s="56"/>
    </row>
    <row r="3077" spans="1:9" ht="12.75" customHeight="1" x14ac:dyDescent="0.3">
      <c r="A3077" s="397"/>
      <c r="B3077" s="423"/>
      <c r="C3077" s="397"/>
      <c r="D3077" s="397"/>
      <c r="I3077" s="56"/>
    </row>
    <row r="3078" spans="1:9" ht="12.75" customHeight="1" x14ac:dyDescent="0.3">
      <c r="A3078" s="397"/>
      <c r="B3078" s="423"/>
      <c r="C3078" s="397"/>
      <c r="D3078" s="397"/>
      <c r="I3078" s="56"/>
    </row>
    <row r="3079" spans="1:9" ht="12.75" customHeight="1" x14ac:dyDescent="0.3">
      <c r="A3079" s="397"/>
      <c r="B3079" s="423"/>
      <c r="C3079" s="397"/>
      <c r="D3079" s="397"/>
      <c r="I3079" s="56"/>
    </row>
    <row r="3080" spans="1:9" ht="12.75" customHeight="1" x14ac:dyDescent="0.3">
      <c r="A3080" s="397"/>
      <c r="B3080" s="423"/>
      <c r="C3080" s="397"/>
      <c r="D3080" s="397"/>
      <c r="I3080" s="56"/>
    </row>
    <row r="3081" spans="1:9" ht="12.75" customHeight="1" x14ac:dyDescent="0.3">
      <c r="A3081" s="397"/>
      <c r="B3081" s="423"/>
      <c r="C3081" s="397"/>
      <c r="D3081" s="397"/>
      <c r="I3081" s="56"/>
    </row>
    <row r="3082" spans="1:9" ht="12.75" customHeight="1" x14ac:dyDescent="0.3">
      <c r="A3082" s="397"/>
      <c r="B3082" s="423"/>
      <c r="C3082" s="397"/>
      <c r="D3082" s="397"/>
      <c r="I3082" s="56"/>
    </row>
    <row r="3083" spans="1:9" ht="12.75" customHeight="1" x14ac:dyDescent="0.3">
      <c r="A3083" s="397"/>
      <c r="B3083" s="423"/>
      <c r="C3083" s="397"/>
      <c r="D3083" s="397"/>
      <c r="I3083" s="56"/>
    </row>
    <row r="3084" spans="1:9" ht="12.75" customHeight="1" x14ac:dyDescent="0.3">
      <c r="A3084" s="397"/>
      <c r="B3084" s="423"/>
      <c r="C3084" s="397"/>
      <c r="D3084" s="397"/>
      <c r="I3084" s="56"/>
    </row>
    <row r="3085" spans="1:9" ht="12.75" customHeight="1" x14ac:dyDescent="0.3">
      <c r="A3085" s="397"/>
      <c r="B3085" s="423"/>
      <c r="C3085" s="397"/>
      <c r="D3085" s="397"/>
      <c r="I3085" s="56"/>
    </row>
    <row r="3086" spans="1:9" ht="12.75" customHeight="1" x14ac:dyDescent="0.3">
      <c r="A3086" s="397"/>
      <c r="B3086" s="423"/>
      <c r="C3086" s="397"/>
      <c r="D3086" s="397"/>
      <c r="I3086" s="56"/>
    </row>
    <row r="3087" spans="1:9" ht="12.75" customHeight="1" x14ac:dyDescent="0.3">
      <c r="A3087" s="397"/>
      <c r="B3087" s="423"/>
      <c r="C3087" s="397"/>
      <c r="D3087" s="397"/>
      <c r="I3087" s="56"/>
    </row>
    <row r="3088" spans="1:9" ht="12.75" customHeight="1" x14ac:dyDescent="0.3">
      <c r="A3088" s="397"/>
      <c r="B3088" s="423"/>
      <c r="C3088" s="397"/>
      <c r="D3088" s="397"/>
      <c r="I3088" s="56"/>
    </row>
    <row r="3089" spans="1:9" ht="12.75" customHeight="1" x14ac:dyDescent="0.3">
      <c r="A3089" s="397"/>
      <c r="B3089" s="423"/>
      <c r="C3089" s="397"/>
      <c r="D3089" s="397"/>
      <c r="I3089" s="56"/>
    </row>
    <row r="3090" spans="1:9" ht="12.75" customHeight="1" x14ac:dyDescent="0.3">
      <c r="A3090" s="397"/>
      <c r="B3090" s="423"/>
      <c r="C3090" s="397"/>
      <c r="D3090" s="397"/>
      <c r="I3090" s="56"/>
    </row>
    <row r="3091" spans="1:9" ht="12.75" customHeight="1" x14ac:dyDescent="0.3">
      <c r="A3091" s="397"/>
      <c r="B3091" s="423"/>
      <c r="C3091" s="397"/>
      <c r="D3091" s="397"/>
      <c r="I3091" s="56"/>
    </row>
    <row r="3092" spans="1:9" ht="12.75" customHeight="1" x14ac:dyDescent="0.3">
      <c r="A3092" s="397"/>
      <c r="B3092" s="423"/>
      <c r="C3092" s="397"/>
      <c r="D3092" s="397"/>
      <c r="I3092" s="56"/>
    </row>
    <row r="3093" spans="1:9" ht="12.75" customHeight="1" x14ac:dyDescent="0.3">
      <c r="A3093" s="397"/>
      <c r="B3093" s="423"/>
      <c r="C3093" s="397"/>
      <c r="D3093" s="397"/>
      <c r="I3093" s="56"/>
    </row>
    <row r="3094" spans="1:9" ht="12.75" customHeight="1" x14ac:dyDescent="0.3">
      <c r="A3094" s="397"/>
      <c r="B3094" s="423"/>
      <c r="C3094" s="397"/>
      <c r="D3094" s="397"/>
      <c r="I3094" s="56"/>
    </row>
    <row r="3095" spans="1:9" ht="12.75" customHeight="1" x14ac:dyDescent="0.3">
      <c r="A3095" s="397"/>
      <c r="B3095" s="423"/>
      <c r="C3095" s="397"/>
      <c r="D3095" s="397"/>
      <c r="I3095" s="56"/>
    </row>
    <row r="3096" spans="1:9" ht="12.75" customHeight="1" x14ac:dyDescent="0.3">
      <c r="A3096" s="397"/>
      <c r="B3096" s="423"/>
      <c r="C3096" s="397"/>
      <c r="D3096" s="397"/>
      <c r="I3096" s="56"/>
    </row>
    <row r="3097" spans="1:9" ht="12.75" customHeight="1" x14ac:dyDescent="0.3">
      <c r="A3097" s="397"/>
      <c r="B3097" s="423"/>
      <c r="C3097" s="397"/>
      <c r="D3097" s="397"/>
      <c r="I3097" s="56"/>
    </row>
    <row r="3098" spans="1:9" ht="12.75" customHeight="1" x14ac:dyDescent="0.3">
      <c r="A3098" s="397"/>
      <c r="B3098" s="423"/>
      <c r="C3098" s="397"/>
      <c r="D3098" s="397"/>
      <c r="I3098" s="56"/>
    </row>
    <row r="3099" spans="1:9" ht="12.75" customHeight="1" x14ac:dyDescent="0.3">
      <c r="A3099" s="397"/>
      <c r="B3099" s="423"/>
      <c r="C3099" s="397"/>
      <c r="D3099" s="397"/>
      <c r="I3099" s="56"/>
    </row>
    <row r="3100" spans="1:9" ht="12.75" customHeight="1" x14ac:dyDescent="0.3">
      <c r="A3100" s="397"/>
      <c r="B3100" s="423"/>
      <c r="C3100" s="397"/>
      <c r="D3100" s="397"/>
      <c r="I3100" s="56"/>
    </row>
    <row r="3101" spans="1:9" ht="12.75" customHeight="1" x14ac:dyDescent="0.3">
      <c r="A3101" s="397"/>
      <c r="B3101" s="423"/>
      <c r="C3101" s="397"/>
      <c r="D3101" s="397"/>
      <c r="I3101" s="56"/>
    </row>
    <row r="3102" spans="1:9" ht="12.75" customHeight="1" x14ac:dyDescent="0.3">
      <c r="A3102" s="397"/>
      <c r="B3102" s="423"/>
      <c r="C3102" s="397"/>
      <c r="D3102" s="397"/>
      <c r="I3102" s="56"/>
    </row>
    <row r="3103" spans="1:9" ht="12.75" customHeight="1" x14ac:dyDescent="0.3">
      <c r="A3103" s="397"/>
      <c r="B3103" s="423"/>
      <c r="C3103" s="397"/>
      <c r="D3103" s="397"/>
      <c r="I3103" s="56"/>
    </row>
    <row r="3104" spans="1:9" ht="12.75" customHeight="1" x14ac:dyDescent="0.3">
      <c r="A3104" s="397"/>
      <c r="B3104" s="423"/>
      <c r="C3104" s="397"/>
      <c r="D3104" s="397"/>
      <c r="I3104" s="56"/>
    </row>
    <row r="3105" spans="1:9" ht="12.75" customHeight="1" x14ac:dyDescent="0.3">
      <c r="A3105" s="397"/>
      <c r="B3105" s="423"/>
      <c r="C3105" s="397"/>
      <c r="D3105" s="397"/>
      <c r="I3105" s="56"/>
    </row>
    <row r="3106" spans="1:9" ht="12.75" customHeight="1" x14ac:dyDescent="0.3">
      <c r="A3106" s="397"/>
      <c r="B3106" s="423"/>
      <c r="C3106" s="397"/>
      <c r="D3106" s="397"/>
      <c r="I3106" s="56"/>
    </row>
    <row r="3107" spans="1:9" ht="12.75" customHeight="1" x14ac:dyDescent="0.3">
      <c r="A3107" s="397"/>
      <c r="B3107" s="423"/>
      <c r="C3107" s="397"/>
      <c r="D3107" s="397"/>
      <c r="I3107" s="56"/>
    </row>
    <row r="3108" spans="1:9" ht="12.75" customHeight="1" x14ac:dyDescent="0.3">
      <c r="A3108" s="397"/>
      <c r="B3108" s="423"/>
      <c r="C3108" s="397"/>
      <c r="D3108" s="397"/>
      <c r="I3108" s="56"/>
    </row>
    <row r="3109" spans="1:9" ht="12.75" customHeight="1" x14ac:dyDescent="0.3">
      <c r="A3109" s="397"/>
      <c r="B3109" s="423"/>
      <c r="C3109" s="397"/>
      <c r="D3109" s="397"/>
      <c r="I3109" s="56"/>
    </row>
    <row r="3110" spans="1:9" ht="12.75" customHeight="1" x14ac:dyDescent="0.3">
      <c r="A3110" s="397"/>
      <c r="B3110" s="423"/>
      <c r="C3110" s="397"/>
      <c r="D3110" s="397"/>
      <c r="I3110" s="56"/>
    </row>
    <row r="3111" spans="1:9" ht="12.75" customHeight="1" x14ac:dyDescent="0.3">
      <c r="A3111" s="397"/>
      <c r="B3111" s="423"/>
      <c r="C3111" s="397"/>
      <c r="D3111" s="397"/>
      <c r="I3111" s="56"/>
    </row>
    <row r="3112" spans="1:9" ht="12.75" customHeight="1" x14ac:dyDescent="0.3">
      <c r="A3112" s="397"/>
      <c r="B3112" s="423"/>
      <c r="C3112" s="397"/>
      <c r="D3112" s="397"/>
      <c r="I3112" s="56"/>
    </row>
    <row r="3113" spans="1:9" ht="12.75" customHeight="1" x14ac:dyDescent="0.3">
      <c r="A3113" s="397"/>
      <c r="B3113" s="423"/>
      <c r="C3113" s="397"/>
      <c r="D3113" s="397"/>
      <c r="I3113" s="56"/>
    </row>
    <row r="3114" spans="1:9" ht="12.75" customHeight="1" x14ac:dyDescent="0.3">
      <c r="A3114" s="397"/>
      <c r="B3114" s="423"/>
      <c r="C3114" s="397"/>
      <c r="D3114" s="397"/>
      <c r="I3114" s="56"/>
    </row>
    <row r="3115" spans="1:9" ht="12.75" customHeight="1" x14ac:dyDescent="0.3">
      <c r="A3115" s="397"/>
      <c r="B3115" s="423"/>
      <c r="C3115" s="397"/>
      <c r="D3115" s="397"/>
      <c r="I3115" s="56"/>
    </row>
    <row r="3116" spans="1:9" ht="12.75" customHeight="1" x14ac:dyDescent="0.3">
      <c r="A3116" s="397"/>
      <c r="B3116" s="423"/>
      <c r="C3116" s="397"/>
      <c r="D3116" s="397"/>
      <c r="I3116" s="56"/>
    </row>
    <row r="3117" spans="1:9" ht="12.75" customHeight="1" x14ac:dyDescent="0.3">
      <c r="A3117" s="397"/>
      <c r="B3117" s="423"/>
      <c r="C3117" s="397"/>
      <c r="D3117" s="397"/>
      <c r="I3117" s="56"/>
    </row>
    <row r="3118" spans="1:9" ht="12.75" customHeight="1" x14ac:dyDescent="0.3">
      <c r="A3118" s="397"/>
      <c r="B3118" s="423"/>
      <c r="C3118" s="397"/>
      <c r="D3118" s="397"/>
      <c r="I3118" s="56"/>
    </row>
    <row r="3119" spans="1:9" ht="12.75" customHeight="1" x14ac:dyDescent="0.3">
      <c r="A3119" s="397"/>
      <c r="B3119" s="423"/>
      <c r="C3119" s="397"/>
      <c r="D3119" s="397"/>
      <c r="I3119" s="56"/>
    </row>
    <row r="3120" spans="1:9" ht="12.75" customHeight="1" x14ac:dyDescent="0.3">
      <c r="A3120" s="397"/>
      <c r="B3120" s="423"/>
      <c r="C3120" s="397"/>
      <c r="D3120" s="397"/>
      <c r="I3120" s="56"/>
    </row>
    <row r="3121" spans="1:9" ht="12.75" customHeight="1" x14ac:dyDescent="0.3">
      <c r="A3121" s="397"/>
      <c r="B3121" s="423"/>
      <c r="C3121" s="397"/>
      <c r="D3121" s="397"/>
      <c r="I3121" s="56"/>
    </row>
    <row r="3122" spans="1:9" ht="12.75" customHeight="1" x14ac:dyDescent="0.3">
      <c r="A3122" s="397"/>
      <c r="B3122" s="423"/>
      <c r="C3122" s="397"/>
      <c r="D3122" s="397"/>
      <c r="I3122" s="56"/>
    </row>
    <row r="3123" spans="1:9" ht="12.75" customHeight="1" x14ac:dyDescent="0.3">
      <c r="A3123" s="397"/>
      <c r="B3123" s="423"/>
      <c r="C3123" s="397"/>
      <c r="D3123" s="397"/>
      <c r="I3123" s="56"/>
    </row>
    <row r="3124" spans="1:9" ht="12.75" customHeight="1" x14ac:dyDescent="0.3">
      <c r="A3124" s="397"/>
      <c r="B3124" s="423"/>
      <c r="C3124" s="397"/>
      <c r="D3124" s="397"/>
      <c r="I3124" s="56"/>
    </row>
    <row r="3125" spans="1:9" ht="12.75" customHeight="1" x14ac:dyDescent="0.3">
      <c r="A3125" s="397"/>
      <c r="B3125" s="423"/>
      <c r="C3125" s="397"/>
      <c r="D3125" s="397"/>
      <c r="I3125" s="56"/>
    </row>
    <row r="3126" spans="1:9" ht="12.75" customHeight="1" x14ac:dyDescent="0.3">
      <c r="A3126" s="397"/>
      <c r="B3126" s="423"/>
      <c r="C3126" s="397"/>
      <c r="D3126" s="397"/>
      <c r="I3126" s="56"/>
    </row>
    <row r="3127" spans="1:9" ht="12.75" customHeight="1" x14ac:dyDescent="0.3">
      <c r="A3127" s="397"/>
      <c r="B3127" s="423"/>
      <c r="C3127" s="397"/>
      <c r="D3127" s="397"/>
      <c r="I3127" s="56"/>
    </row>
    <row r="3128" spans="1:9" ht="12.75" customHeight="1" x14ac:dyDescent="0.3">
      <c r="A3128" s="397"/>
      <c r="B3128" s="423"/>
      <c r="C3128" s="397"/>
      <c r="D3128" s="397"/>
      <c r="I3128" s="56"/>
    </row>
    <row r="3129" spans="1:9" ht="12.75" customHeight="1" x14ac:dyDescent="0.3">
      <c r="A3129" s="397"/>
      <c r="B3129" s="423"/>
      <c r="C3129" s="397"/>
      <c r="D3129" s="397"/>
      <c r="I3129" s="56"/>
    </row>
    <row r="3130" spans="1:9" ht="12.75" customHeight="1" x14ac:dyDescent="0.3">
      <c r="A3130" s="397"/>
      <c r="B3130" s="423"/>
      <c r="C3130" s="397"/>
      <c r="D3130" s="397"/>
      <c r="I3130" s="56"/>
    </row>
    <row r="3131" spans="1:9" ht="12.75" customHeight="1" x14ac:dyDescent="0.3">
      <c r="A3131" s="397"/>
      <c r="B3131" s="423"/>
      <c r="C3131" s="397"/>
      <c r="D3131" s="397"/>
      <c r="I3131" s="56"/>
    </row>
    <row r="3132" spans="1:9" ht="12.75" customHeight="1" x14ac:dyDescent="0.3">
      <c r="A3132" s="397"/>
      <c r="B3132" s="423"/>
      <c r="C3132" s="397"/>
      <c r="D3132" s="397"/>
      <c r="I3132" s="56"/>
    </row>
    <row r="3133" spans="1:9" ht="12.75" customHeight="1" x14ac:dyDescent="0.3">
      <c r="A3133" s="397"/>
      <c r="B3133" s="423"/>
      <c r="C3133" s="397"/>
      <c r="D3133" s="397"/>
      <c r="I3133" s="56"/>
    </row>
    <row r="3134" spans="1:9" ht="12.75" customHeight="1" x14ac:dyDescent="0.3">
      <c r="A3134" s="397"/>
      <c r="B3134" s="423"/>
      <c r="C3134" s="397"/>
      <c r="D3134" s="397"/>
      <c r="I3134" s="56"/>
    </row>
    <row r="3135" spans="1:9" ht="12.75" customHeight="1" x14ac:dyDescent="0.3">
      <c r="A3135" s="397"/>
      <c r="B3135" s="423"/>
      <c r="C3135" s="397"/>
      <c r="D3135" s="397"/>
      <c r="I3135" s="56"/>
    </row>
    <row r="3136" spans="1:9" ht="12.75" customHeight="1" x14ac:dyDescent="0.3">
      <c r="A3136" s="397"/>
      <c r="B3136" s="423"/>
      <c r="C3136" s="397"/>
      <c r="D3136" s="397"/>
      <c r="I3136" s="56"/>
    </row>
    <row r="3137" spans="1:9" ht="12.75" customHeight="1" x14ac:dyDescent="0.3">
      <c r="A3137" s="397"/>
      <c r="B3137" s="423"/>
      <c r="C3137" s="397"/>
      <c r="D3137" s="397"/>
      <c r="I3137" s="56"/>
    </row>
    <row r="3138" spans="1:9" ht="12.75" customHeight="1" x14ac:dyDescent="0.3">
      <c r="A3138" s="397"/>
      <c r="B3138" s="423"/>
      <c r="C3138" s="397"/>
      <c r="D3138" s="397"/>
      <c r="I3138" s="56"/>
    </row>
    <row r="3139" spans="1:9" ht="12.75" customHeight="1" x14ac:dyDescent="0.3">
      <c r="A3139" s="397"/>
      <c r="B3139" s="423"/>
      <c r="C3139" s="397"/>
      <c r="D3139" s="397"/>
      <c r="I3139" s="56"/>
    </row>
    <row r="3140" spans="1:9" ht="12.75" customHeight="1" x14ac:dyDescent="0.3">
      <c r="A3140" s="397"/>
      <c r="B3140" s="423"/>
      <c r="C3140" s="397"/>
      <c r="D3140" s="397"/>
      <c r="I3140" s="56"/>
    </row>
    <row r="3141" spans="1:9" ht="12.75" customHeight="1" x14ac:dyDescent="0.3">
      <c r="A3141" s="397"/>
      <c r="B3141" s="423"/>
      <c r="C3141" s="397"/>
      <c r="D3141" s="397"/>
      <c r="I3141" s="56"/>
    </row>
    <row r="3142" spans="1:9" ht="12.75" customHeight="1" x14ac:dyDescent="0.3">
      <c r="A3142" s="397"/>
      <c r="B3142" s="423"/>
      <c r="C3142" s="397"/>
      <c r="D3142" s="397"/>
      <c r="I3142" s="56"/>
    </row>
    <row r="3143" spans="1:9" ht="12.75" customHeight="1" x14ac:dyDescent="0.3">
      <c r="A3143" s="397"/>
      <c r="B3143" s="423"/>
      <c r="C3143" s="397"/>
      <c r="D3143" s="397"/>
      <c r="I3143" s="56"/>
    </row>
    <row r="3144" spans="1:9" ht="12.75" customHeight="1" x14ac:dyDescent="0.3">
      <c r="A3144" s="397"/>
      <c r="B3144" s="423"/>
      <c r="C3144" s="397"/>
      <c r="D3144" s="397"/>
      <c r="I3144" s="56"/>
    </row>
    <row r="3145" spans="1:9" ht="12.75" customHeight="1" x14ac:dyDescent="0.3">
      <c r="A3145" s="397"/>
      <c r="B3145" s="423"/>
      <c r="C3145" s="397"/>
      <c r="D3145" s="397"/>
      <c r="I3145" s="56"/>
    </row>
    <row r="3146" spans="1:9" ht="12.75" customHeight="1" x14ac:dyDescent="0.3">
      <c r="A3146" s="397"/>
      <c r="B3146" s="423"/>
      <c r="C3146" s="397"/>
      <c r="D3146" s="397"/>
      <c r="I3146" s="56"/>
    </row>
    <row r="3147" spans="1:9" ht="12.75" customHeight="1" x14ac:dyDescent="0.3">
      <c r="A3147" s="397"/>
      <c r="B3147" s="423"/>
      <c r="C3147" s="397"/>
      <c r="D3147" s="397"/>
      <c r="I3147" s="56"/>
    </row>
    <row r="3148" spans="1:9" ht="12.75" customHeight="1" x14ac:dyDescent="0.3">
      <c r="A3148" s="397"/>
      <c r="B3148" s="423"/>
      <c r="C3148" s="397"/>
      <c r="D3148" s="397"/>
      <c r="I3148" s="56"/>
    </row>
    <row r="3149" spans="1:9" ht="12.75" customHeight="1" x14ac:dyDescent="0.3">
      <c r="A3149" s="397"/>
      <c r="B3149" s="423"/>
      <c r="C3149" s="397"/>
      <c r="D3149" s="397"/>
      <c r="I3149" s="56"/>
    </row>
    <row r="3150" spans="1:9" ht="12.75" customHeight="1" x14ac:dyDescent="0.3">
      <c r="A3150" s="397"/>
      <c r="B3150" s="423"/>
      <c r="C3150" s="397"/>
      <c r="D3150" s="397"/>
      <c r="I3150" s="56"/>
    </row>
    <row r="3151" spans="1:9" ht="12.75" customHeight="1" x14ac:dyDescent="0.3">
      <c r="A3151" s="397"/>
      <c r="B3151" s="423"/>
      <c r="C3151" s="397"/>
      <c r="D3151" s="397"/>
      <c r="I3151" s="56"/>
    </row>
    <row r="3152" spans="1:9" ht="12.75" customHeight="1" x14ac:dyDescent="0.3">
      <c r="A3152" s="397"/>
      <c r="B3152" s="423"/>
      <c r="C3152" s="397"/>
      <c r="D3152" s="397"/>
      <c r="I3152" s="56"/>
    </row>
    <row r="3153" spans="1:9" ht="12.75" customHeight="1" x14ac:dyDescent="0.3">
      <c r="A3153" s="397"/>
      <c r="B3153" s="423"/>
      <c r="C3153" s="397"/>
      <c r="D3153" s="397"/>
      <c r="I3153" s="56"/>
    </row>
    <row r="3154" spans="1:9" ht="12.75" customHeight="1" x14ac:dyDescent="0.3">
      <c r="A3154" s="397"/>
      <c r="B3154" s="423"/>
      <c r="C3154" s="397"/>
      <c r="D3154" s="397"/>
      <c r="I3154" s="56"/>
    </row>
    <row r="3155" spans="1:9" ht="12.75" customHeight="1" x14ac:dyDescent="0.3">
      <c r="A3155" s="397"/>
      <c r="B3155" s="423"/>
      <c r="C3155" s="397"/>
      <c r="D3155" s="397"/>
      <c r="I3155" s="56"/>
    </row>
    <row r="3156" spans="1:9" ht="12.75" customHeight="1" x14ac:dyDescent="0.3">
      <c r="A3156" s="397"/>
      <c r="B3156" s="423"/>
      <c r="C3156" s="397"/>
      <c r="D3156" s="397"/>
      <c r="I3156" s="56"/>
    </row>
    <row r="3157" spans="1:9" ht="12.75" customHeight="1" x14ac:dyDescent="0.3">
      <c r="A3157" s="397"/>
      <c r="B3157" s="423"/>
      <c r="C3157" s="397"/>
      <c r="D3157" s="397"/>
      <c r="I3157" s="56"/>
    </row>
    <row r="3158" spans="1:9" ht="12.75" customHeight="1" x14ac:dyDescent="0.3">
      <c r="A3158" s="397"/>
      <c r="B3158" s="423"/>
      <c r="C3158" s="397"/>
      <c r="D3158" s="397"/>
      <c r="I3158" s="56"/>
    </row>
    <row r="3159" spans="1:9" ht="12.75" customHeight="1" x14ac:dyDescent="0.3">
      <c r="A3159" s="397"/>
      <c r="B3159" s="423"/>
      <c r="C3159" s="397"/>
      <c r="D3159" s="397"/>
      <c r="I3159" s="56"/>
    </row>
    <row r="3160" spans="1:9" ht="12.75" customHeight="1" x14ac:dyDescent="0.3">
      <c r="A3160" s="397"/>
      <c r="B3160" s="423"/>
      <c r="C3160" s="397"/>
      <c r="D3160" s="397"/>
      <c r="I3160" s="56"/>
    </row>
    <row r="3161" spans="1:9" ht="12.75" customHeight="1" x14ac:dyDescent="0.3">
      <c r="A3161" s="397"/>
      <c r="B3161" s="423"/>
      <c r="C3161" s="397"/>
      <c r="D3161" s="397"/>
      <c r="I3161" s="56"/>
    </row>
    <row r="3162" spans="1:9" ht="12.75" customHeight="1" x14ac:dyDescent="0.3">
      <c r="A3162" s="397"/>
      <c r="B3162" s="423"/>
      <c r="C3162" s="397"/>
      <c r="D3162" s="397"/>
      <c r="I3162" s="56"/>
    </row>
    <row r="3163" spans="1:9" ht="12.75" customHeight="1" x14ac:dyDescent="0.3">
      <c r="A3163" s="397"/>
      <c r="B3163" s="423"/>
      <c r="C3163" s="397"/>
      <c r="D3163" s="397"/>
      <c r="I3163" s="56"/>
    </row>
    <row r="3164" spans="1:9" ht="12.75" customHeight="1" x14ac:dyDescent="0.3">
      <c r="A3164" s="397"/>
      <c r="B3164" s="423"/>
      <c r="C3164" s="397"/>
      <c r="D3164" s="397"/>
      <c r="I3164" s="56"/>
    </row>
    <row r="3165" spans="1:9" ht="12.75" customHeight="1" x14ac:dyDescent="0.3">
      <c r="A3165" s="397"/>
      <c r="B3165" s="423"/>
      <c r="C3165" s="397"/>
      <c r="D3165" s="397"/>
      <c r="I3165" s="56"/>
    </row>
    <row r="3166" spans="1:9" ht="12.75" customHeight="1" x14ac:dyDescent="0.3">
      <c r="A3166" s="397"/>
      <c r="B3166" s="423"/>
      <c r="C3166" s="397"/>
      <c r="D3166" s="397"/>
      <c r="I3166" s="56"/>
    </row>
    <row r="3167" spans="1:9" ht="12.75" customHeight="1" x14ac:dyDescent="0.3">
      <c r="A3167" s="397"/>
      <c r="B3167" s="423"/>
      <c r="C3167" s="397"/>
      <c r="D3167" s="397"/>
      <c r="I3167" s="56"/>
    </row>
    <row r="3168" spans="1:9" ht="12.75" customHeight="1" x14ac:dyDescent="0.3">
      <c r="A3168" s="397"/>
      <c r="B3168" s="423"/>
      <c r="C3168" s="397"/>
      <c r="D3168" s="397"/>
      <c r="I3168" s="56"/>
    </row>
    <row r="3169" spans="1:9" ht="12.75" customHeight="1" x14ac:dyDescent="0.3">
      <c r="A3169" s="397"/>
      <c r="B3169" s="423"/>
      <c r="C3169" s="397"/>
      <c r="D3169" s="397"/>
      <c r="I3169" s="56"/>
    </row>
    <row r="3170" spans="1:9" ht="12.75" customHeight="1" x14ac:dyDescent="0.3">
      <c r="A3170" s="397"/>
      <c r="B3170" s="423"/>
      <c r="C3170" s="397"/>
      <c r="D3170" s="397"/>
      <c r="I3170" s="56"/>
    </row>
    <row r="3171" spans="1:9" ht="12.75" customHeight="1" x14ac:dyDescent="0.3">
      <c r="A3171" s="397"/>
      <c r="B3171" s="423"/>
      <c r="C3171" s="397"/>
      <c r="D3171" s="397"/>
      <c r="I3171" s="56"/>
    </row>
    <row r="3172" spans="1:9" ht="12.75" customHeight="1" x14ac:dyDescent="0.3">
      <c r="A3172" s="397"/>
      <c r="B3172" s="423"/>
      <c r="C3172" s="397"/>
      <c r="D3172" s="397"/>
      <c r="I3172" s="56"/>
    </row>
    <row r="3173" spans="1:9" ht="12.75" customHeight="1" x14ac:dyDescent="0.3">
      <c r="A3173" s="397"/>
      <c r="B3173" s="423"/>
      <c r="C3173" s="397"/>
      <c r="D3173" s="397"/>
      <c r="I3173" s="56"/>
    </row>
    <row r="3174" spans="1:9" ht="12.75" customHeight="1" x14ac:dyDescent="0.3">
      <c r="A3174" s="397"/>
      <c r="B3174" s="423"/>
      <c r="C3174" s="397"/>
      <c r="D3174" s="397"/>
      <c r="I3174" s="56"/>
    </row>
    <row r="3175" spans="1:9" ht="12.75" customHeight="1" x14ac:dyDescent="0.3">
      <c r="A3175" s="397"/>
      <c r="B3175" s="423"/>
      <c r="C3175" s="397"/>
      <c r="D3175" s="397"/>
      <c r="I3175" s="56"/>
    </row>
    <row r="3176" spans="1:9" ht="12.75" customHeight="1" x14ac:dyDescent="0.3">
      <c r="A3176" s="397"/>
      <c r="B3176" s="423"/>
      <c r="C3176" s="397"/>
      <c r="D3176" s="397"/>
      <c r="I3176" s="56"/>
    </row>
    <row r="3177" spans="1:9" ht="12.75" customHeight="1" x14ac:dyDescent="0.3">
      <c r="A3177" s="397"/>
      <c r="B3177" s="423"/>
      <c r="C3177" s="397"/>
      <c r="D3177" s="397"/>
      <c r="I3177" s="56"/>
    </row>
    <row r="3178" spans="1:9" ht="12.75" customHeight="1" x14ac:dyDescent="0.3">
      <c r="A3178" s="397"/>
      <c r="B3178" s="423"/>
      <c r="C3178" s="397"/>
      <c r="D3178" s="397"/>
      <c r="I3178" s="56"/>
    </row>
    <row r="3179" spans="1:9" ht="12.75" customHeight="1" x14ac:dyDescent="0.3">
      <c r="A3179" s="397"/>
      <c r="B3179" s="423"/>
      <c r="C3179" s="397"/>
      <c r="D3179" s="397"/>
      <c r="I3179" s="56"/>
    </row>
    <row r="3180" spans="1:9" ht="12.75" customHeight="1" x14ac:dyDescent="0.3">
      <c r="A3180" s="397"/>
      <c r="B3180" s="423"/>
      <c r="C3180" s="397"/>
      <c r="D3180" s="397"/>
      <c r="I3180" s="56"/>
    </row>
    <row r="3181" spans="1:9" ht="12.75" customHeight="1" x14ac:dyDescent="0.3">
      <c r="A3181" s="397"/>
      <c r="B3181" s="423"/>
      <c r="C3181" s="397"/>
      <c r="D3181" s="397"/>
      <c r="I3181" s="56"/>
    </row>
    <row r="3182" spans="1:9" ht="12.75" customHeight="1" x14ac:dyDescent="0.3">
      <c r="A3182" s="397"/>
      <c r="B3182" s="423"/>
      <c r="C3182" s="397"/>
      <c r="D3182" s="397"/>
      <c r="I3182" s="56"/>
    </row>
    <row r="3183" spans="1:9" ht="12.75" customHeight="1" x14ac:dyDescent="0.3">
      <c r="A3183" s="397"/>
      <c r="B3183" s="423"/>
      <c r="C3183" s="397"/>
      <c r="D3183" s="397"/>
      <c r="I3183" s="56"/>
    </row>
    <row r="3184" spans="1:9" ht="12.75" customHeight="1" x14ac:dyDescent="0.3">
      <c r="A3184" s="397"/>
      <c r="B3184" s="423"/>
      <c r="C3184" s="397"/>
      <c r="D3184" s="397"/>
      <c r="I3184" s="56"/>
    </row>
    <row r="3185" spans="1:9" ht="12.75" customHeight="1" x14ac:dyDescent="0.3">
      <c r="A3185" s="397"/>
      <c r="B3185" s="423"/>
      <c r="C3185" s="397"/>
      <c r="D3185" s="397"/>
      <c r="I3185" s="56"/>
    </row>
    <row r="3186" spans="1:9" ht="12.75" customHeight="1" x14ac:dyDescent="0.3">
      <c r="A3186" s="397"/>
      <c r="B3186" s="423"/>
      <c r="C3186" s="397"/>
      <c r="D3186" s="397"/>
      <c r="I3186" s="56"/>
    </row>
    <row r="3187" spans="1:9" ht="12.75" customHeight="1" x14ac:dyDescent="0.3">
      <c r="A3187" s="397"/>
      <c r="B3187" s="423"/>
      <c r="C3187" s="397"/>
      <c r="D3187" s="397"/>
      <c r="I3187" s="56"/>
    </row>
    <row r="3188" spans="1:9" ht="12.75" customHeight="1" x14ac:dyDescent="0.3">
      <c r="A3188" s="397"/>
      <c r="B3188" s="423"/>
      <c r="C3188" s="397"/>
      <c r="D3188" s="397"/>
      <c r="I3188" s="56"/>
    </row>
    <row r="3189" spans="1:9" ht="12.75" customHeight="1" x14ac:dyDescent="0.3">
      <c r="A3189" s="397"/>
      <c r="B3189" s="423"/>
      <c r="C3189" s="397"/>
      <c r="D3189" s="397"/>
      <c r="I3189" s="56"/>
    </row>
    <row r="3190" spans="1:9" ht="12.75" customHeight="1" x14ac:dyDescent="0.3">
      <c r="A3190" s="397"/>
      <c r="B3190" s="423"/>
      <c r="C3190" s="397"/>
      <c r="D3190" s="397"/>
      <c r="I3190" s="56"/>
    </row>
    <row r="3191" spans="1:9" ht="12.75" customHeight="1" x14ac:dyDescent="0.3">
      <c r="A3191" s="397"/>
      <c r="B3191" s="423"/>
      <c r="C3191" s="397"/>
      <c r="D3191" s="397"/>
      <c r="I3191" s="56"/>
    </row>
    <row r="3192" spans="1:9" ht="12.75" customHeight="1" x14ac:dyDescent="0.3">
      <c r="A3192" s="397"/>
      <c r="B3192" s="423"/>
      <c r="C3192" s="397"/>
      <c r="D3192" s="397"/>
      <c r="I3192" s="56"/>
    </row>
    <row r="3193" spans="1:9" ht="12.75" customHeight="1" x14ac:dyDescent="0.3">
      <c r="A3193" s="397"/>
      <c r="B3193" s="423"/>
      <c r="C3193" s="397"/>
      <c r="D3193" s="397"/>
      <c r="I3193" s="56"/>
    </row>
    <row r="3194" spans="1:9" ht="12.75" customHeight="1" x14ac:dyDescent="0.3">
      <c r="A3194" s="397"/>
      <c r="B3194" s="423"/>
      <c r="C3194" s="397"/>
      <c r="D3194" s="397"/>
      <c r="I3194" s="56"/>
    </row>
    <row r="3195" spans="1:9" ht="12.75" customHeight="1" x14ac:dyDescent="0.3">
      <c r="A3195" s="397"/>
      <c r="B3195" s="423"/>
      <c r="C3195" s="397"/>
      <c r="D3195" s="397"/>
      <c r="I3195" s="56"/>
    </row>
    <row r="3196" spans="1:9" ht="12.75" customHeight="1" x14ac:dyDescent="0.3">
      <c r="A3196" s="397"/>
      <c r="B3196" s="423"/>
      <c r="C3196" s="397"/>
      <c r="D3196" s="397"/>
      <c r="I3196" s="56"/>
    </row>
    <row r="3197" spans="1:9" ht="12.75" customHeight="1" x14ac:dyDescent="0.3">
      <c r="A3197" s="397"/>
      <c r="B3197" s="423"/>
      <c r="C3197" s="397"/>
      <c r="D3197" s="397"/>
      <c r="I3197" s="56"/>
    </row>
    <row r="3198" spans="1:9" ht="12.75" customHeight="1" x14ac:dyDescent="0.3">
      <c r="A3198" s="397"/>
      <c r="B3198" s="423"/>
      <c r="C3198" s="397"/>
      <c r="D3198" s="397"/>
      <c r="I3198" s="56"/>
    </row>
    <row r="3199" spans="1:9" ht="12.75" customHeight="1" x14ac:dyDescent="0.3">
      <c r="A3199" s="397"/>
      <c r="B3199" s="423"/>
      <c r="C3199" s="397"/>
      <c r="D3199" s="397"/>
      <c r="I3199" s="56"/>
    </row>
    <row r="3200" spans="1:9" ht="12.75" customHeight="1" x14ac:dyDescent="0.3">
      <c r="A3200" s="397"/>
      <c r="B3200" s="423"/>
      <c r="C3200" s="397"/>
      <c r="D3200" s="397"/>
      <c r="I3200" s="56"/>
    </row>
    <row r="3201" spans="1:9" ht="12.75" customHeight="1" x14ac:dyDescent="0.3">
      <c r="A3201" s="397"/>
      <c r="B3201" s="423"/>
      <c r="C3201" s="397"/>
      <c r="D3201" s="397"/>
      <c r="I3201" s="56"/>
    </row>
    <row r="3202" spans="1:9" ht="12.75" customHeight="1" x14ac:dyDescent="0.3">
      <c r="A3202" s="397"/>
      <c r="B3202" s="423"/>
      <c r="C3202" s="397"/>
      <c r="D3202" s="397"/>
      <c r="I3202" s="56"/>
    </row>
    <row r="3203" spans="1:9" ht="12.75" customHeight="1" x14ac:dyDescent="0.3">
      <c r="A3203" s="397"/>
      <c r="B3203" s="423"/>
      <c r="C3203" s="397"/>
      <c r="D3203" s="397"/>
      <c r="I3203" s="56"/>
    </row>
    <row r="3204" spans="1:9" ht="12.75" customHeight="1" x14ac:dyDescent="0.3">
      <c r="A3204" s="397"/>
      <c r="B3204" s="423"/>
      <c r="C3204" s="397"/>
      <c r="D3204" s="397"/>
      <c r="I3204" s="56"/>
    </row>
    <row r="3205" spans="1:9" ht="12.75" customHeight="1" x14ac:dyDescent="0.3">
      <c r="A3205" s="397"/>
      <c r="B3205" s="423"/>
      <c r="C3205" s="397"/>
      <c r="D3205" s="397"/>
      <c r="I3205" s="56"/>
    </row>
    <row r="3206" spans="1:9" ht="12.75" customHeight="1" x14ac:dyDescent="0.3">
      <c r="A3206" s="397"/>
      <c r="B3206" s="423"/>
      <c r="C3206" s="397"/>
      <c r="D3206" s="397"/>
      <c r="I3206" s="56"/>
    </row>
    <row r="3207" spans="1:9" ht="12.75" customHeight="1" x14ac:dyDescent="0.3">
      <c r="A3207" s="397"/>
      <c r="B3207" s="423"/>
      <c r="C3207" s="397"/>
      <c r="D3207" s="397"/>
      <c r="I3207" s="56"/>
    </row>
    <row r="3208" spans="1:9" ht="12.75" customHeight="1" x14ac:dyDescent="0.3">
      <c r="A3208" s="397"/>
      <c r="B3208" s="423"/>
      <c r="C3208" s="397"/>
      <c r="D3208" s="397"/>
      <c r="I3208" s="56"/>
    </row>
    <row r="3209" spans="1:9" ht="12.75" customHeight="1" x14ac:dyDescent="0.3">
      <c r="A3209" s="397"/>
      <c r="B3209" s="423"/>
      <c r="C3209" s="397"/>
      <c r="D3209" s="397"/>
      <c r="I3209" s="56"/>
    </row>
    <row r="3210" spans="1:9" ht="12.75" customHeight="1" x14ac:dyDescent="0.3">
      <c r="A3210" s="397"/>
      <c r="B3210" s="423"/>
      <c r="C3210" s="397"/>
      <c r="D3210" s="397"/>
      <c r="I3210" s="56"/>
    </row>
    <row r="3211" spans="1:9" ht="12.75" customHeight="1" x14ac:dyDescent="0.3">
      <c r="A3211" s="397"/>
      <c r="B3211" s="423"/>
      <c r="C3211" s="397"/>
      <c r="D3211" s="397"/>
      <c r="I3211" s="56"/>
    </row>
    <row r="3212" spans="1:9" ht="12.75" customHeight="1" x14ac:dyDescent="0.3">
      <c r="A3212" s="397"/>
      <c r="B3212" s="423"/>
      <c r="C3212" s="397"/>
      <c r="D3212" s="397"/>
      <c r="I3212" s="56"/>
    </row>
    <row r="3213" spans="1:9" ht="12.75" customHeight="1" x14ac:dyDescent="0.3">
      <c r="A3213" s="397"/>
      <c r="B3213" s="423"/>
      <c r="C3213" s="397"/>
      <c r="D3213" s="397"/>
      <c r="I3213" s="56"/>
    </row>
    <row r="3214" spans="1:9" ht="12.75" customHeight="1" x14ac:dyDescent="0.3">
      <c r="A3214" s="397"/>
      <c r="B3214" s="423"/>
      <c r="C3214" s="397"/>
      <c r="D3214" s="397"/>
      <c r="I3214" s="56"/>
    </row>
    <row r="3215" spans="1:9" ht="12.75" customHeight="1" x14ac:dyDescent="0.3">
      <c r="A3215" s="397"/>
      <c r="B3215" s="423"/>
      <c r="C3215" s="397"/>
      <c r="D3215" s="397"/>
      <c r="I3215" s="56"/>
    </row>
    <row r="3216" spans="1:9" ht="12.75" customHeight="1" x14ac:dyDescent="0.3">
      <c r="A3216" s="397"/>
      <c r="B3216" s="423"/>
      <c r="C3216" s="397"/>
      <c r="D3216" s="397"/>
      <c r="I3216" s="56"/>
    </row>
    <row r="3217" spans="1:9" ht="12.75" customHeight="1" x14ac:dyDescent="0.3">
      <c r="A3217" s="397"/>
      <c r="B3217" s="423"/>
      <c r="C3217" s="397"/>
      <c r="D3217" s="397"/>
      <c r="I3217" s="56"/>
    </row>
    <row r="3218" spans="1:9" ht="12.75" customHeight="1" x14ac:dyDescent="0.3">
      <c r="A3218" s="397"/>
      <c r="B3218" s="423"/>
      <c r="C3218" s="397"/>
      <c r="D3218" s="397"/>
      <c r="I3218" s="56"/>
    </row>
    <row r="3219" spans="1:9" ht="12.75" customHeight="1" x14ac:dyDescent="0.3">
      <c r="A3219" s="397"/>
      <c r="B3219" s="423"/>
      <c r="C3219" s="397"/>
      <c r="D3219" s="397"/>
      <c r="I3219" s="56"/>
    </row>
    <row r="3220" spans="1:9" ht="12.75" customHeight="1" x14ac:dyDescent="0.3">
      <c r="A3220" s="397"/>
      <c r="B3220" s="423"/>
      <c r="C3220" s="397"/>
      <c r="D3220" s="397"/>
      <c r="I3220" s="56"/>
    </row>
    <row r="3221" spans="1:9" ht="12.75" customHeight="1" x14ac:dyDescent="0.3">
      <c r="A3221" s="397"/>
      <c r="B3221" s="423"/>
      <c r="C3221" s="397"/>
      <c r="D3221" s="397"/>
      <c r="I3221" s="56"/>
    </row>
    <row r="3222" spans="1:9" ht="12.75" customHeight="1" x14ac:dyDescent="0.3">
      <c r="A3222" s="397"/>
      <c r="B3222" s="423"/>
      <c r="C3222" s="397"/>
      <c r="D3222" s="397"/>
      <c r="I3222" s="56"/>
    </row>
    <row r="3223" spans="1:9" ht="12.75" customHeight="1" x14ac:dyDescent="0.3">
      <c r="A3223" s="397"/>
      <c r="B3223" s="423"/>
      <c r="C3223" s="397"/>
      <c r="D3223" s="397"/>
      <c r="I3223" s="56"/>
    </row>
    <row r="3224" spans="1:9" ht="12.75" customHeight="1" x14ac:dyDescent="0.3">
      <c r="A3224" s="397"/>
      <c r="B3224" s="423"/>
      <c r="C3224" s="397"/>
      <c r="D3224" s="397"/>
      <c r="I3224" s="56"/>
    </row>
    <row r="3225" spans="1:9" ht="12.75" customHeight="1" x14ac:dyDescent="0.3">
      <c r="A3225" s="397"/>
      <c r="B3225" s="423"/>
      <c r="C3225" s="397"/>
      <c r="D3225" s="397"/>
      <c r="I3225" s="56"/>
    </row>
    <row r="3226" spans="1:9" ht="12.75" customHeight="1" x14ac:dyDescent="0.3">
      <c r="A3226" s="397"/>
      <c r="B3226" s="423"/>
      <c r="C3226" s="397"/>
      <c r="D3226" s="397"/>
      <c r="I3226" s="56"/>
    </row>
    <row r="3227" spans="1:9" ht="12.75" customHeight="1" x14ac:dyDescent="0.3">
      <c r="A3227" s="397"/>
      <c r="B3227" s="423"/>
      <c r="C3227" s="397"/>
      <c r="D3227" s="397"/>
      <c r="I3227" s="56"/>
    </row>
    <row r="3228" spans="1:9" ht="12.75" customHeight="1" x14ac:dyDescent="0.3">
      <c r="A3228" s="397"/>
      <c r="B3228" s="423"/>
      <c r="C3228" s="397"/>
      <c r="D3228" s="397"/>
      <c r="I3228" s="56"/>
    </row>
    <row r="3229" spans="1:9" ht="12.75" customHeight="1" x14ac:dyDescent="0.3">
      <c r="A3229" s="397"/>
      <c r="B3229" s="423"/>
      <c r="C3229" s="397"/>
      <c r="D3229" s="397"/>
      <c r="I3229" s="56"/>
    </row>
    <row r="3230" spans="1:9" ht="12.75" customHeight="1" x14ac:dyDescent="0.3">
      <c r="A3230" s="397"/>
      <c r="B3230" s="423"/>
      <c r="C3230" s="397"/>
      <c r="D3230" s="397"/>
      <c r="I3230" s="56"/>
    </row>
    <row r="3231" spans="1:9" ht="12.75" customHeight="1" x14ac:dyDescent="0.3">
      <c r="A3231" s="397"/>
      <c r="B3231" s="423"/>
      <c r="C3231" s="397"/>
      <c r="D3231" s="397"/>
      <c r="I3231" s="56"/>
    </row>
    <row r="3232" spans="1:9" ht="12.75" customHeight="1" x14ac:dyDescent="0.3">
      <c r="A3232" s="397"/>
      <c r="B3232" s="423"/>
      <c r="C3232" s="397"/>
      <c r="D3232" s="397"/>
      <c r="I3232" s="56"/>
    </row>
    <row r="3233" spans="1:9" ht="12.75" customHeight="1" x14ac:dyDescent="0.3">
      <c r="A3233" s="397"/>
      <c r="B3233" s="423"/>
      <c r="C3233" s="397"/>
      <c r="D3233" s="397"/>
      <c r="I3233" s="56"/>
    </row>
    <row r="3234" spans="1:9" ht="12.75" customHeight="1" x14ac:dyDescent="0.3">
      <c r="A3234" s="397"/>
      <c r="B3234" s="423"/>
      <c r="C3234" s="397"/>
      <c r="D3234" s="397"/>
      <c r="I3234" s="56"/>
    </row>
    <row r="3235" spans="1:9" ht="12.75" customHeight="1" x14ac:dyDescent="0.3">
      <c r="A3235" s="397"/>
      <c r="B3235" s="423"/>
      <c r="C3235" s="397"/>
      <c r="D3235" s="397"/>
      <c r="I3235" s="56"/>
    </row>
    <row r="3236" spans="1:9" ht="12.75" customHeight="1" x14ac:dyDescent="0.3">
      <c r="A3236" s="397"/>
      <c r="B3236" s="423"/>
      <c r="C3236" s="397"/>
      <c r="D3236" s="397"/>
      <c r="I3236" s="56"/>
    </row>
    <row r="3237" spans="1:9" ht="12.75" customHeight="1" x14ac:dyDescent="0.3">
      <c r="A3237" s="397"/>
      <c r="B3237" s="423"/>
      <c r="C3237" s="397"/>
      <c r="D3237" s="397"/>
      <c r="I3237" s="56"/>
    </row>
    <row r="3238" spans="1:9" ht="12.75" customHeight="1" x14ac:dyDescent="0.3">
      <c r="A3238" s="397"/>
      <c r="B3238" s="423"/>
      <c r="C3238" s="397"/>
      <c r="D3238" s="397"/>
      <c r="I3238" s="56"/>
    </row>
    <row r="3239" spans="1:9" ht="12.75" customHeight="1" x14ac:dyDescent="0.3">
      <c r="A3239" s="397"/>
      <c r="B3239" s="423"/>
      <c r="C3239" s="397"/>
      <c r="D3239" s="397"/>
      <c r="I3239" s="56"/>
    </row>
    <row r="3240" spans="1:9" ht="12.75" customHeight="1" x14ac:dyDescent="0.3">
      <c r="A3240" s="397"/>
      <c r="B3240" s="423"/>
      <c r="C3240" s="397"/>
      <c r="D3240" s="397"/>
      <c r="I3240" s="56"/>
    </row>
    <row r="3241" spans="1:9" ht="12.75" customHeight="1" x14ac:dyDescent="0.3">
      <c r="A3241" s="397"/>
      <c r="B3241" s="423"/>
      <c r="C3241" s="397"/>
      <c r="D3241" s="397"/>
      <c r="I3241" s="56"/>
    </row>
    <row r="3242" spans="1:9" ht="12.75" customHeight="1" x14ac:dyDescent="0.3">
      <c r="A3242" s="397"/>
      <c r="B3242" s="423"/>
      <c r="C3242" s="397"/>
      <c r="D3242" s="397"/>
      <c r="I3242" s="56"/>
    </row>
    <row r="3243" spans="1:9" ht="12.75" customHeight="1" x14ac:dyDescent="0.3">
      <c r="A3243" s="397"/>
      <c r="B3243" s="423"/>
      <c r="C3243" s="397"/>
      <c r="D3243" s="397"/>
      <c r="I3243" s="56"/>
    </row>
    <row r="3244" spans="1:9" ht="12.75" customHeight="1" x14ac:dyDescent="0.3">
      <c r="A3244" s="397"/>
      <c r="B3244" s="423"/>
      <c r="C3244" s="397"/>
      <c r="D3244" s="397"/>
      <c r="I3244" s="56"/>
    </row>
    <row r="3245" spans="1:9" ht="12.75" customHeight="1" x14ac:dyDescent="0.3">
      <c r="A3245" s="397"/>
      <c r="B3245" s="423"/>
      <c r="C3245" s="397"/>
      <c r="D3245" s="397"/>
      <c r="I3245" s="56"/>
    </row>
    <row r="3246" spans="1:9" ht="12.75" customHeight="1" x14ac:dyDescent="0.3">
      <c r="A3246" s="397"/>
      <c r="B3246" s="423"/>
      <c r="C3246" s="397"/>
      <c r="D3246" s="397"/>
      <c r="I3246" s="56"/>
    </row>
    <row r="3247" spans="1:9" ht="12.75" customHeight="1" x14ac:dyDescent="0.3">
      <c r="A3247" s="397"/>
      <c r="B3247" s="423"/>
      <c r="C3247" s="397"/>
      <c r="D3247" s="397"/>
      <c r="I3247" s="56"/>
    </row>
    <row r="3248" spans="1:9" ht="12.75" customHeight="1" x14ac:dyDescent="0.3">
      <c r="A3248" s="397"/>
      <c r="B3248" s="423"/>
      <c r="C3248" s="397"/>
      <c r="D3248" s="397"/>
      <c r="I3248" s="56"/>
    </row>
    <row r="3249" spans="1:9" ht="12.75" customHeight="1" x14ac:dyDescent="0.3">
      <c r="A3249" s="397"/>
      <c r="B3249" s="423"/>
      <c r="C3249" s="397"/>
      <c r="D3249" s="397"/>
      <c r="I3249" s="56"/>
    </row>
    <row r="3250" spans="1:9" ht="12.75" customHeight="1" x14ac:dyDescent="0.3">
      <c r="A3250" s="397"/>
      <c r="B3250" s="423"/>
      <c r="C3250" s="397"/>
      <c r="D3250" s="397"/>
      <c r="I3250" s="56"/>
    </row>
    <row r="3251" spans="1:9" ht="12.75" customHeight="1" x14ac:dyDescent="0.3">
      <c r="A3251" s="397"/>
      <c r="B3251" s="423"/>
      <c r="C3251" s="397"/>
      <c r="D3251" s="397"/>
      <c r="I3251" s="56"/>
    </row>
    <row r="3252" spans="1:9" ht="12.75" customHeight="1" x14ac:dyDescent="0.3">
      <c r="A3252" s="397"/>
      <c r="B3252" s="423"/>
      <c r="C3252" s="397"/>
      <c r="D3252" s="397"/>
      <c r="I3252" s="56"/>
    </row>
    <row r="3253" spans="1:9" ht="12.75" customHeight="1" x14ac:dyDescent="0.3">
      <c r="A3253" s="397"/>
      <c r="B3253" s="423"/>
      <c r="C3253" s="397"/>
      <c r="D3253" s="397"/>
      <c r="I3253" s="56"/>
    </row>
    <row r="3254" spans="1:9" ht="12.75" customHeight="1" x14ac:dyDescent="0.3">
      <c r="A3254" s="397"/>
      <c r="B3254" s="423"/>
      <c r="C3254" s="397"/>
      <c r="D3254" s="397"/>
      <c r="I3254" s="56"/>
    </row>
    <row r="3255" spans="1:9" ht="12.75" customHeight="1" x14ac:dyDescent="0.3">
      <c r="A3255" s="397"/>
      <c r="B3255" s="423"/>
      <c r="C3255" s="397"/>
      <c r="D3255" s="397"/>
      <c r="I3255" s="56"/>
    </row>
    <row r="3256" spans="1:9" ht="12.75" customHeight="1" x14ac:dyDescent="0.3">
      <c r="A3256" s="397"/>
      <c r="B3256" s="423"/>
      <c r="C3256" s="397"/>
      <c r="D3256" s="397"/>
      <c r="I3256" s="56"/>
    </row>
    <row r="3257" spans="1:9" ht="12.75" customHeight="1" x14ac:dyDescent="0.3">
      <c r="A3257" s="397"/>
      <c r="B3257" s="423"/>
      <c r="C3257" s="397"/>
      <c r="D3257" s="397"/>
      <c r="I3257" s="56"/>
    </row>
    <row r="3258" spans="1:9" ht="12.75" customHeight="1" x14ac:dyDescent="0.3">
      <c r="A3258" s="397"/>
      <c r="B3258" s="423"/>
      <c r="C3258" s="397"/>
      <c r="D3258" s="397"/>
      <c r="I3258" s="56"/>
    </row>
    <row r="3259" spans="1:9" ht="12.75" customHeight="1" x14ac:dyDescent="0.3">
      <c r="A3259" s="397"/>
      <c r="B3259" s="423"/>
      <c r="C3259" s="397"/>
      <c r="D3259" s="397"/>
      <c r="I3259" s="56"/>
    </row>
    <row r="3260" spans="1:9" ht="12.75" customHeight="1" x14ac:dyDescent="0.3">
      <c r="A3260" s="397"/>
      <c r="B3260" s="423"/>
      <c r="C3260" s="397"/>
      <c r="D3260" s="397"/>
      <c r="I3260" s="56"/>
    </row>
    <row r="3261" spans="1:9" ht="12.75" customHeight="1" x14ac:dyDescent="0.3">
      <c r="A3261" s="397"/>
      <c r="B3261" s="423"/>
      <c r="C3261" s="397"/>
      <c r="D3261" s="397"/>
      <c r="I3261" s="56"/>
    </row>
    <row r="3262" spans="1:9" ht="12.75" customHeight="1" x14ac:dyDescent="0.3">
      <c r="A3262" s="397"/>
      <c r="B3262" s="423"/>
      <c r="C3262" s="397"/>
      <c r="D3262" s="397"/>
      <c r="I3262" s="56"/>
    </row>
    <row r="3263" spans="1:9" ht="12.75" customHeight="1" x14ac:dyDescent="0.3">
      <c r="A3263" s="397"/>
      <c r="B3263" s="423"/>
      <c r="C3263" s="397"/>
      <c r="D3263" s="397"/>
      <c r="I3263" s="56"/>
    </row>
    <row r="3264" spans="1:9" ht="12.75" customHeight="1" x14ac:dyDescent="0.3">
      <c r="A3264" s="397"/>
      <c r="B3264" s="423"/>
      <c r="C3264" s="397"/>
      <c r="D3264" s="397"/>
      <c r="I3264" s="56"/>
    </row>
    <row r="3265" spans="1:9" ht="12.75" customHeight="1" x14ac:dyDescent="0.3">
      <c r="A3265" s="397"/>
      <c r="B3265" s="423"/>
      <c r="C3265" s="397"/>
      <c r="D3265" s="397"/>
      <c r="I3265" s="56"/>
    </row>
    <row r="3266" spans="1:9" ht="12.75" customHeight="1" x14ac:dyDescent="0.3">
      <c r="A3266" s="397"/>
      <c r="B3266" s="423"/>
      <c r="C3266" s="397"/>
      <c r="D3266" s="397"/>
      <c r="I3266" s="56"/>
    </row>
    <row r="3267" spans="1:9" ht="12.75" customHeight="1" x14ac:dyDescent="0.3">
      <c r="A3267" s="397"/>
      <c r="B3267" s="423"/>
      <c r="C3267" s="397"/>
      <c r="D3267" s="397"/>
      <c r="I3267" s="56"/>
    </row>
    <row r="3268" spans="1:9" ht="12.75" customHeight="1" x14ac:dyDescent="0.3">
      <c r="A3268" s="397"/>
      <c r="B3268" s="423"/>
      <c r="C3268" s="397"/>
      <c r="D3268" s="397"/>
      <c r="I3268" s="56"/>
    </row>
    <row r="3269" spans="1:9" ht="12.75" customHeight="1" x14ac:dyDescent="0.3">
      <c r="A3269" s="397"/>
      <c r="B3269" s="423"/>
      <c r="C3269" s="397"/>
      <c r="D3269" s="397"/>
      <c r="I3269" s="56"/>
    </row>
    <row r="3270" spans="1:9" ht="12.75" customHeight="1" x14ac:dyDescent="0.3">
      <c r="A3270" s="397"/>
      <c r="B3270" s="423"/>
      <c r="C3270" s="397"/>
      <c r="D3270" s="397"/>
      <c r="I3270" s="56"/>
    </row>
    <row r="3271" spans="1:9" ht="12.75" customHeight="1" x14ac:dyDescent="0.3">
      <c r="A3271" s="397"/>
      <c r="B3271" s="423"/>
      <c r="C3271" s="397"/>
      <c r="D3271" s="397"/>
      <c r="I3271" s="56"/>
    </row>
    <row r="3272" spans="1:9" ht="12.75" customHeight="1" x14ac:dyDescent="0.3">
      <c r="A3272" s="397"/>
      <c r="B3272" s="423"/>
      <c r="C3272" s="397"/>
      <c r="D3272" s="397"/>
      <c r="I3272" s="56"/>
    </row>
    <row r="3273" spans="1:9" ht="12.75" customHeight="1" x14ac:dyDescent="0.3">
      <c r="A3273" s="397"/>
      <c r="B3273" s="423"/>
      <c r="C3273" s="397"/>
      <c r="D3273" s="397"/>
      <c r="I3273" s="56"/>
    </row>
    <row r="3274" spans="1:9" ht="12.75" customHeight="1" x14ac:dyDescent="0.3">
      <c r="A3274" s="397"/>
      <c r="B3274" s="423"/>
      <c r="C3274" s="397"/>
      <c r="D3274" s="397"/>
      <c r="I3274" s="56"/>
    </row>
    <row r="3275" spans="1:9" ht="12.75" customHeight="1" x14ac:dyDescent="0.3">
      <c r="A3275" s="397"/>
      <c r="B3275" s="423"/>
      <c r="C3275" s="397"/>
      <c r="D3275" s="397"/>
      <c r="I3275" s="56"/>
    </row>
    <row r="3276" spans="1:9" ht="12.75" customHeight="1" x14ac:dyDescent="0.3">
      <c r="A3276" s="397"/>
      <c r="B3276" s="423"/>
      <c r="C3276" s="397"/>
      <c r="D3276" s="397"/>
      <c r="I3276" s="56"/>
    </row>
    <row r="3277" spans="1:9" ht="12.75" customHeight="1" x14ac:dyDescent="0.3">
      <c r="A3277" s="397"/>
      <c r="B3277" s="423"/>
      <c r="C3277" s="397"/>
      <c r="D3277" s="397"/>
      <c r="I3277" s="56"/>
    </row>
    <row r="3278" spans="1:9" ht="12.75" customHeight="1" x14ac:dyDescent="0.3">
      <c r="A3278" s="397"/>
      <c r="B3278" s="423"/>
      <c r="C3278" s="397"/>
      <c r="D3278" s="397"/>
      <c r="I3278" s="56"/>
    </row>
    <row r="3279" spans="1:9" ht="12.75" customHeight="1" x14ac:dyDescent="0.3">
      <c r="A3279" s="397"/>
      <c r="B3279" s="423"/>
      <c r="C3279" s="397"/>
      <c r="D3279" s="397"/>
      <c r="I3279" s="56"/>
    </row>
    <row r="3280" spans="1:9" ht="12.75" customHeight="1" x14ac:dyDescent="0.3">
      <c r="A3280" s="397"/>
      <c r="B3280" s="423"/>
      <c r="C3280" s="397"/>
      <c r="D3280" s="397"/>
      <c r="I3280" s="56"/>
    </row>
    <row r="3281" spans="1:9" ht="12.75" customHeight="1" x14ac:dyDescent="0.3">
      <c r="A3281" s="397"/>
      <c r="B3281" s="423"/>
      <c r="C3281" s="397"/>
      <c r="D3281" s="397"/>
      <c r="I3281" s="56"/>
    </row>
    <row r="3282" spans="1:9" ht="12.75" customHeight="1" x14ac:dyDescent="0.3">
      <c r="A3282" s="397"/>
      <c r="B3282" s="423"/>
      <c r="C3282" s="397"/>
      <c r="D3282" s="397"/>
      <c r="I3282" s="56"/>
    </row>
    <row r="3283" spans="1:9" ht="12.75" customHeight="1" x14ac:dyDescent="0.3">
      <c r="A3283" s="397"/>
      <c r="B3283" s="423"/>
      <c r="C3283" s="397"/>
      <c r="D3283" s="397"/>
      <c r="I3283" s="56"/>
    </row>
    <row r="3284" spans="1:9" ht="12.75" customHeight="1" x14ac:dyDescent="0.3">
      <c r="A3284" s="397"/>
      <c r="B3284" s="423"/>
      <c r="C3284" s="397"/>
      <c r="D3284" s="397"/>
      <c r="I3284" s="56"/>
    </row>
    <row r="3285" spans="1:9" ht="12.75" customHeight="1" x14ac:dyDescent="0.3">
      <c r="A3285" s="397"/>
      <c r="B3285" s="423"/>
      <c r="C3285" s="397"/>
      <c r="D3285" s="397"/>
      <c r="I3285" s="56"/>
    </row>
    <row r="3286" spans="1:9" ht="12.75" customHeight="1" x14ac:dyDescent="0.3">
      <c r="A3286" s="397"/>
      <c r="B3286" s="423"/>
      <c r="C3286" s="397"/>
      <c r="D3286" s="397"/>
      <c r="I3286" s="56"/>
    </row>
    <row r="3287" spans="1:9" ht="12.75" customHeight="1" x14ac:dyDescent="0.3">
      <c r="A3287" s="397"/>
      <c r="B3287" s="423"/>
      <c r="C3287" s="397"/>
      <c r="D3287" s="397"/>
      <c r="I3287" s="56"/>
    </row>
    <row r="3288" spans="1:9" ht="12.75" customHeight="1" x14ac:dyDescent="0.3">
      <c r="A3288" s="397"/>
      <c r="B3288" s="423"/>
      <c r="C3288" s="397"/>
      <c r="D3288" s="397"/>
      <c r="I3288" s="56"/>
    </row>
    <row r="3289" spans="1:9" ht="12.75" customHeight="1" x14ac:dyDescent="0.3">
      <c r="A3289" s="397"/>
      <c r="B3289" s="423"/>
      <c r="C3289" s="397"/>
      <c r="D3289" s="397"/>
      <c r="I3289" s="56"/>
    </row>
    <row r="3290" spans="1:9" ht="12.75" customHeight="1" x14ac:dyDescent="0.3">
      <c r="A3290" s="397"/>
      <c r="B3290" s="423"/>
      <c r="C3290" s="397"/>
      <c r="D3290" s="397"/>
      <c r="I3290" s="56"/>
    </row>
    <row r="3291" spans="1:9" ht="12.75" customHeight="1" x14ac:dyDescent="0.3">
      <c r="A3291" s="397"/>
      <c r="B3291" s="423"/>
      <c r="C3291" s="397"/>
      <c r="D3291" s="397"/>
      <c r="I3291" s="56"/>
    </row>
    <row r="3292" spans="1:9" ht="12.75" customHeight="1" x14ac:dyDescent="0.3">
      <c r="A3292" s="397"/>
      <c r="B3292" s="423"/>
      <c r="C3292" s="397"/>
      <c r="D3292" s="397"/>
      <c r="I3292" s="56"/>
    </row>
    <row r="3293" spans="1:9" ht="12.75" customHeight="1" x14ac:dyDescent="0.3">
      <c r="A3293" s="397"/>
      <c r="B3293" s="423"/>
      <c r="C3293" s="397"/>
      <c r="D3293" s="397"/>
      <c r="I3293" s="56"/>
    </row>
    <row r="3294" spans="1:9" ht="12.75" customHeight="1" x14ac:dyDescent="0.3">
      <c r="A3294" s="397"/>
      <c r="B3294" s="423"/>
      <c r="C3294" s="397"/>
      <c r="D3294" s="397"/>
      <c r="I3294" s="56"/>
    </row>
    <row r="3295" spans="1:9" ht="12.75" customHeight="1" x14ac:dyDescent="0.3">
      <c r="A3295" s="397"/>
      <c r="B3295" s="423"/>
      <c r="C3295" s="397"/>
      <c r="D3295" s="397"/>
      <c r="I3295" s="56"/>
    </row>
    <row r="3296" spans="1:9" ht="12.75" customHeight="1" x14ac:dyDescent="0.3">
      <c r="A3296" s="397"/>
      <c r="B3296" s="423"/>
      <c r="C3296" s="397"/>
      <c r="D3296" s="397"/>
      <c r="I3296" s="56"/>
    </row>
    <row r="3297" spans="1:9" ht="12.75" customHeight="1" x14ac:dyDescent="0.3">
      <c r="A3297" s="397"/>
      <c r="B3297" s="423"/>
      <c r="C3297" s="397"/>
      <c r="D3297" s="397"/>
      <c r="I3297" s="56"/>
    </row>
    <row r="3298" spans="1:9" ht="12.75" customHeight="1" x14ac:dyDescent="0.3">
      <c r="A3298" s="397"/>
      <c r="B3298" s="423"/>
      <c r="C3298" s="397"/>
      <c r="D3298" s="397"/>
      <c r="I3298" s="56"/>
    </row>
    <row r="3299" spans="1:9" ht="12.75" customHeight="1" x14ac:dyDescent="0.3">
      <c r="A3299" s="397"/>
      <c r="B3299" s="423"/>
      <c r="C3299" s="397"/>
      <c r="D3299" s="397"/>
      <c r="I3299" s="56"/>
    </row>
    <row r="3300" spans="1:9" ht="12.75" customHeight="1" x14ac:dyDescent="0.3">
      <c r="A3300" s="397"/>
      <c r="B3300" s="423"/>
      <c r="C3300" s="397"/>
      <c r="D3300" s="397"/>
      <c r="I3300" s="56"/>
    </row>
    <row r="3301" spans="1:9" ht="12.75" customHeight="1" x14ac:dyDescent="0.3">
      <c r="A3301" s="397"/>
      <c r="B3301" s="423"/>
      <c r="C3301" s="397"/>
      <c r="D3301" s="397"/>
      <c r="I3301" s="56"/>
    </row>
    <row r="3302" spans="1:9" ht="12.75" customHeight="1" x14ac:dyDescent="0.3">
      <c r="A3302" s="397"/>
      <c r="B3302" s="423"/>
      <c r="C3302" s="397"/>
      <c r="D3302" s="397"/>
      <c r="I3302" s="56"/>
    </row>
    <row r="3303" spans="1:9" ht="12.75" customHeight="1" x14ac:dyDescent="0.3">
      <c r="A3303" s="397"/>
      <c r="B3303" s="423"/>
      <c r="C3303" s="397"/>
      <c r="D3303" s="397"/>
      <c r="I3303" s="56"/>
    </row>
    <row r="3304" spans="1:9" ht="12.75" customHeight="1" x14ac:dyDescent="0.3">
      <c r="A3304" s="397"/>
      <c r="B3304" s="423"/>
      <c r="C3304" s="397"/>
      <c r="D3304" s="397"/>
      <c r="I3304" s="56"/>
    </row>
    <row r="3305" spans="1:9" ht="12.75" customHeight="1" x14ac:dyDescent="0.3">
      <c r="A3305" s="397"/>
      <c r="B3305" s="423"/>
      <c r="C3305" s="397"/>
      <c r="D3305" s="397"/>
      <c r="I3305" s="56"/>
    </row>
    <row r="3306" spans="1:9" ht="12.75" customHeight="1" x14ac:dyDescent="0.3">
      <c r="A3306" s="397"/>
      <c r="B3306" s="423"/>
      <c r="C3306" s="397"/>
      <c r="D3306" s="397"/>
      <c r="I3306" s="56"/>
    </row>
    <row r="3307" spans="1:9" ht="12.75" customHeight="1" x14ac:dyDescent="0.3">
      <c r="A3307" s="397"/>
      <c r="B3307" s="423"/>
      <c r="C3307" s="397"/>
      <c r="D3307" s="397"/>
      <c r="I3307" s="56"/>
    </row>
    <row r="3308" spans="1:9" ht="12.75" customHeight="1" x14ac:dyDescent="0.3">
      <c r="A3308" s="397"/>
      <c r="B3308" s="423"/>
      <c r="C3308" s="397"/>
      <c r="D3308" s="397"/>
      <c r="I3308" s="56"/>
    </row>
    <row r="3309" spans="1:9" ht="12.75" customHeight="1" x14ac:dyDescent="0.3">
      <c r="A3309" s="397"/>
      <c r="B3309" s="423"/>
      <c r="C3309" s="397"/>
      <c r="D3309" s="397"/>
      <c r="I3309" s="56"/>
    </row>
    <row r="3310" spans="1:9" ht="12.75" customHeight="1" x14ac:dyDescent="0.3">
      <c r="A3310" s="397"/>
      <c r="B3310" s="423"/>
      <c r="C3310" s="397"/>
      <c r="D3310" s="397"/>
      <c r="I3310" s="56"/>
    </row>
    <row r="3311" spans="1:9" ht="12.75" customHeight="1" x14ac:dyDescent="0.3">
      <c r="A3311" s="397"/>
      <c r="B3311" s="423"/>
      <c r="C3311" s="397"/>
      <c r="D3311" s="397"/>
      <c r="I3311" s="56"/>
    </row>
    <row r="3312" spans="1:9" ht="12.75" customHeight="1" x14ac:dyDescent="0.3">
      <c r="A3312" s="397"/>
      <c r="B3312" s="423"/>
      <c r="C3312" s="397"/>
      <c r="D3312" s="397"/>
      <c r="I3312" s="56"/>
    </row>
    <row r="3313" spans="1:9" ht="12.75" customHeight="1" x14ac:dyDescent="0.3">
      <c r="A3313" s="397"/>
      <c r="B3313" s="423"/>
      <c r="C3313" s="397"/>
      <c r="D3313" s="397"/>
      <c r="I3313" s="56"/>
    </row>
    <row r="3314" spans="1:9" ht="12.75" customHeight="1" x14ac:dyDescent="0.3">
      <c r="A3314" s="397"/>
      <c r="B3314" s="423"/>
      <c r="C3314" s="397"/>
      <c r="D3314" s="397"/>
      <c r="I3314" s="56"/>
    </row>
    <row r="3315" spans="1:9" ht="12.75" customHeight="1" x14ac:dyDescent="0.3">
      <c r="A3315" s="397"/>
      <c r="B3315" s="423"/>
      <c r="C3315" s="397"/>
      <c r="D3315" s="397"/>
      <c r="I3315" s="56"/>
    </row>
    <row r="3316" spans="1:9" ht="12.75" customHeight="1" x14ac:dyDescent="0.3">
      <c r="A3316" s="397"/>
      <c r="B3316" s="423"/>
      <c r="C3316" s="397"/>
      <c r="D3316" s="397"/>
      <c r="I3316" s="56"/>
    </row>
    <row r="3317" spans="1:9" ht="12.75" customHeight="1" x14ac:dyDescent="0.3">
      <c r="A3317" s="397"/>
      <c r="B3317" s="423"/>
      <c r="C3317" s="397"/>
      <c r="D3317" s="397"/>
      <c r="I3317" s="56"/>
    </row>
    <row r="3318" spans="1:9" ht="12.75" customHeight="1" x14ac:dyDescent="0.3">
      <c r="A3318" s="397"/>
      <c r="B3318" s="423"/>
      <c r="C3318" s="397"/>
      <c r="D3318" s="397"/>
      <c r="I3318" s="56"/>
    </row>
    <row r="3319" spans="1:9" ht="12.75" customHeight="1" x14ac:dyDescent="0.3">
      <c r="A3319" s="397"/>
      <c r="B3319" s="423"/>
      <c r="C3319" s="397"/>
      <c r="D3319" s="397"/>
      <c r="I3319" s="56"/>
    </row>
    <row r="3320" spans="1:9" ht="12.75" customHeight="1" x14ac:dyDescent="0.3">
      <c r="A3320" s="397"/>
      <c r="B3320" s="423"/>
      <c r="C3320" s="397"/>
      <c r="D3320" s="397"/>
      <c r="I3320" s="56"/>
    </row>
    <row r="3321" spans="1:9" ht="12.75" customHeight="1" x14ac:dyDescent="0.3">
      <c r="A3321" s="397"/>
      <c r="B3321" s="423"/>
      <c r="C3321" s="397"/>
      <c r="D3321" s="397"/>
      <c r="I3321" s="56"/>
    </row>
    <row r="3322" spans="1:9" ht="12.75" customHeight="1" x14ac:dyDescent="0.3">
      <c r="A3322" s="397"/>
      <c r="B3322" s="423"/>
      <c r="C3322" s="397"/>
      <c r="D3322" s="397"/>
      <c r="I3322" s="56"/>
    </row>
    <row r="3323" spans="1:9" ht="12.75" customHeight="1" x14ac:dyDescent="0.3">
      <c r="A3323" s="397"/>
      <c r="B3323" s="423"/>
      <c r="C3323" s="397"/>
      <c r="D3323" s="397"/>
      <c r="I3323" s="56"/>
    </row>
    <row r="3324" spans="1:9" ht="12.75" customHeight="1" x14ac:dyDescent="0.3">
      <c r="A3324" s="397"/>
      <c r="B3324" s="423"/>
      <c r="C3324" s="397"/>
      <c r="D3324" s="397"/>
      <c r="I3324" s="56"/>
    </row>
    <row r="3325" spans="1:9" ht="12.75" customHeight="1" x14ac:dyDescent="0.3">
      <c r="A3325" s="397"/>
      <c r="B3325" s="423"/>
      <c r="C3325" s="397"/>
      <c r="D3325" s="397"/>
      <c r="I3325" s="56"/>
    </row>
    <row r="3326" spans="1:9" ht="12.75" customHeight="1" x14ac:dyDescent="0.3">
      <c r="A3326" s="397"/>
      <c r="B3326" s="423"/>
      <c r="C3326" s="397"/>
      <c r="D3326" s="397"/>
      <c r="I3326" s="56"/>
    </row>
    <row r="3327" spans="1:9" ht="12.75" customHeight="1" x14ac:dyDescent="0.3">
      <c r="A3327" s="397"/>
      <c r="B3327" s="423"/>
      <c r="C3327" s="397"/>
      <c r="D3327" s="397"/>
      <c r="I3327" s="56"/>
    </row>
    <row r="3328" spans="1:9" ht="12.75" customHeight="1" x14ac:dyDescent="0.3">
      <c r="A3328" s="397"/>
      <c r="B3328" s="423"/>
      <c r="C3328" s="397"/>
      <c r="D3328" s="397"/>
      <c r="I3328" s="56"/>
    </row>
    <row r="3329" spans="1:9" ht="12.75" customHeight="1" x14ac:dyDescent="0.3">
      <c r="A3329" s="397"/>
      <c r="B3329" s="423"/>
      <c r="C3329" s="397"/>
      <c r="D3329" s="397"/>
      <c r="I3329" s="56"/>
    </row>
    <row r="3330" spans="1:9" ht="12.75" customHeight="1" x14ac:dyDescent="0.3">
      <c r="A3330" s="397"/>
      <c r="B3330" s="423"/>
      <c r="C3330" s="397"/>
      <c r="D3330" s="397"/>
      <c r="I3330" s="56"/>
    </row>
    <row r="3331" spans="1:9" ht="12.75" customHeight="1" x14ac:dyDescent="0.3">
      <c r="A3331" s="397"/>
      <c r="B3331" s="423"/>
      <c r="C3331" s="397"/>
      <c r="D3331" s="397"/>
      <c r="I3331" s="56"/>
    </row>
    <row r="3332" spans="1:9" ht="12.75" customHeight="1" x14ac:dyDescent="0.3">
      <c r="A3332" s="397"/>
      <c r="B3332" s="423"/>
      <c r="C3332" s="397"/>
      <c r="D3332" s="397"/>
      <c r="I3332" s="56"/>
    </row>
    <row r="3333" spans="1:9" ht="12.75" customHeight="1" x14ac:dyDescent="0.3">
      <c r="A3333" s="397"/>
      <c r="B3333" s="423"/>
      <c r="C3333" s="397"/>
      <c r="D3333" s="397"/>
      <c r="I3333" s="56"/>
    </row>
    <row r="3334" spans="1:9" ht="12.75" customHeight="1" x14ac:dyDescent="0.3">
      <c r="A3334" s="397"/>
      <c r="B3334" s="423"/>
      <c r="C3334" s="397"/>
      <c r="D3334" s="397"/>
      <c r="I3334" s="56"/>
    </row>
    <row r="3335" spans="1:9" ht="12.75" customHeight="1" x14ac:dyDescent="0.3">
      <c r="A3335" s="397"/>
      <c r="B3335" s="423"/>
      <c r="C3335" s="397"/>
      <c r="D3335" s="397"/>
      <c r="I3335" s="56"/>
    </row>
    <row r="3336" spans="1:9" ht="12.75" customHeight="1" x14ac:dyDescent="0.3">
      <c r="A3336" s="397"/>
      <c r="B3336" s="423"/>
      <c r="C3336" s="397"/>
      <c r="D3336" s="397"/>
      <c r="I3336" s="56"/>
    </row>
    <row r="3337" spans="1:9" ht="12.75" customHeight="1" x14ac:dyDescent="0.3">
      <c r="A3337" s="397"/>
      <c r="B3337" s="423"/>
      <c r="C3337" s="397"/>
      <c r="D3337" s="397"/>
      <c r="I3337" s="56"/>
    </row>
    <row r="3338" spans="1:9" ht="12.75" customHeight="1" x14ac:dyDescent="0.3">
      <c r="A3338" s="397"/>
      <c r="B3338" s="423"/>
      <c r="C3338" s="397"/>
      <c r="D3338" s="397"/>
      <c r="I3338" s="56"/>
    </row>
    <row r="3339" spans="1:9" ht="12.75" customHeight="1" x14ac:dyDescent="0.3">
      <c r="A3339" s="397"/>
      <c r="B3339" s="423"/>
      <c r="C3339" s="397"/>
      <c r="D3339" s="397"/>
      <c r="I3339" s="56"/>
    </row>
    <row r="3340" spans="1:9" ht="12.75" customHeight="1" x14ac:dyDescent="0.3">
      <c r="A3340" s="397"/>
      <c r="B3340" s="423"/>
      <c r="C3340" s="397"/>
      <c r="D3340" s="397"/>
      <c r="I3340" s="56"/>
    </row>
    <row r="3341" spans="1:9" ht="12.75" customHeight="1" x14ac:dyDescent="0.3">
      <c r="A3341" s="397"/>
      <c r="B3341" s="423"/>
      <c r="C3341" s="397"/>
      <c r="D3341" s="397"/>
      <c r="I3341" s="56"/>
    </row>
    <row r="3342" spans="1:9" ht="12.75" customHeight="1" x14ac:dyDescent="0.3">
      <c r="A3342" s="397"/>
      <c r="B3342" s="423"/>
      <c r="C3342" s="397"/>
      <c r="D3342" s="397"/>
      <c r="I3342" s="56"/>
    </row>
    <row r="3343" spans="1:9" ht="12.75" customHeight="1" x14ac:dyDescent="0.3">
      <c r="A3343" s="397"/>
      <c r="B3343" s="423"/>
      <c r="C3343" s="397"/>
      <c r="D3343" s="397"/>
      <c r="I3343" s="56"/>
    </row>
    <row r="3344" spans="1:9" ht="12.75" customHeight="1" x14ac:dyDescent="0.3">
      <c r="A3344" s="397"/>
      <c r="B3344" s="423"/>
      <c r="C3344" s="397"/>
      <c r="D3344" s="397"/>
      <c r="I3344" s="56"/>
    </row>
    <row r="3345" spans="1:9" ht="12.75" customHeight="1" x14ac:dyDescent="0.3">
      <c r="A3345" s="397"/>
      <c r="B3345" s="423"/>
      <c r="C3345" s="397"/>
      <c r="D3345" s="397"/>
      <c r="I3345" s="56"/>
    </row>
    <row r="3346" spans="1:9" ht="12.75" customHeight="1" x14ac:dyDescent="0.3">
      <c r="A3346" s="397"/>
      <c r="B3346" s="423"/>
      <c r="C3346" s="397"/>
      <c r="D3346" s="397"/>
      <c r="I3346" s="56"/>
    </row>
    <row r="3347" spans="1:9" ht="12.75" customHeight="1" x14ac:dyDescent="0.3">
      <c r="A3347" s="397"/>
      <c r="B3347" s="423"/>
      <c r="C3347" s="397"/>
      <c r="D3347" s="397"/>
      <c r="I3347" s="56"/>
    </row>
    <row r="3348" spans="1:9" ht="12.75" customHeight="1" x14ac:dyDescent="0.3">
      <c r="A3348" s="397"/>
      <c r="B3348" s="423"/>
      <c r="C3348" s="397"/>
      <c r="D3348" s="397"/>
      <c r="I3348" s="56"/>
    </row>
    <row r="3349" spans="1:9" ht="12.75" customHeight="1" x14ac:dyDescent="0.3">
      <c r="A3349" s="397"/>
      <c r="B3349" s="423"/>
      <c r="C3349" s="397"/>
      <c r="D3349" s="397"/>
      <c r="I3349" s="56"/>
    </row>
    <row r="3350" spans="1:9" ht="12.75" customHeight="1" x14ac:dyDescent="0.3">
      <c r="A3350" s="397"/>
      <c r="B3350" s="423"/>
      <c r="C3350" s="397"/>
      <c r="D3350" s="397"/>
      <c r="I3350" s="56"/>
    </row>
    <row r="3351" spans="1:9" ht="12.75" customHeight="1" x14ac:dyDescent="0.3">
      <c r="A3351" s="397"/>
      <c r="B3351" s="423"/>
      <c r="C3351" s="397"/>
      <c r="D3351" s="397"/>
      <c r="I3351" s="56"/>
    </row>
    <row r="3352" spans="1:9" ht="12.75" customHeight="1" x14ac:dyDescent="0.3">
      <c r="A3352" s="397"/>
      <c r="B3352" s="423"/>
      <c r="C3352" s="397"/>
      <c r="D3352" s="397"/>
      <c r="I3352" s="56"/>
    </row>
    <row r="3353" spans="1:9" ht="12.75" customHeight="1" x14ac:dyDescent="0.3">
      <c r="A3353" s="397"/>
      <c r="B3353" s="423"/>
      <c r="C3353" s="397"/>
      <c r="D3353" s="397"/>
      <c r="I3353" s="56"/>
    </row>
    <row r="3354" spans="1:9" ht="12.75" customHeight="1" x14ac:dyDescent="0.3">
      <c r="A3354" s="397"/>
      <c r="B3354" s="423"/>
      <c r="C3354" s="397"/>
      <c r="D3354" s="397"/>
      <c r="I3354" s="56"/>
    </row>
    <row r="3355" spans="1:9" ht="12.75" customHeight="1" x14ac:dyDescent="0.3">
      <c r="A3355" s="397"/>
      <c r="B3355" s="423"/>
      <c r="C3355" s="397"/>
      <c r="D3355" s="397"/>
      <c r="I3355" s="56"/>
    </row>
    <row r="3356" spans="1:9" ht="12.75" customHeight="1" x14ac:dyDescent="0.3">
      <c r="A3356" s="397"/>
      <c r="B3356" s="423"/>
      <c r="C3356" s="397"/>
      <c r="D3356" s="397"/>
      <c r="I3356" s="56"/>
    </row>
    <row r="3357" spans="1:9" ht="12.75" customHeight="1" x14ac:dyDescent="0.3">
      <c r="A3357" s="397"/>
      <c r="B3357" s="423"/>
      <c r="C3357" s="397"/>
      <c r="D3357" s="397"/>
      <c r="I3357" s="56"/>
    </row>
    <row r="3358" spans="1:9" ht="12.75" customHeight="1" x14ac:dyDescent="0.3">
      <c r="A3358" s="397"/>
      <c r="B3358" s="423"/>
      <c r="C3358" s="397"/>
      <c r="D3358" s="397"/>
      <c r="I3358" s="56"/>
    </row>
    <row r="3359" spans="1:9" ht="12.75" customHeight="1" x14ac:dyDescent="0.3">
      <c r="A3359" s="397"/>
      <c r="B3359" s="423"/>
      <c r="C3359" s="397"/>
      <c r="D3359" s="397"/>
      <c r="I3359" s="56"/>
    </row>
    <row r="3360" spans="1:9" ht="12.75" customHeight="1" x14ac:dyDescent="0.3">
      <c r="A3360" s="397"/>
      <c r="B3360" s="423"/>
      <c r="C3360" s="397"/>
      <c r="D3360" s="397"/>
      <c r="I3360" s="56"/>
    </row>
    <row r="3361" spans="1:9" ht="12.75" customHeight="1" x14ac:dyDescent="0.3">
      <c r="A3361" s="397"/>
      <c r="B3361" s="423"/>
      <c r="C3361" s="397"/>
      <c r="D3361" s="397"/>
      <c r="I3361" s="56"/>
    </row>
    <row r="3362" spans="1:9" ht="12.75" customHeight="1" x14ac:dyDescent="0.3">
      <c r="A3362" s="397"/>
      <c r="B3362" s="423"/>
      <c r="C3362" s="397"/>
      <c r="D3362" s="397"/>
      <c r="I3362" s="56"/>
    </row>
    <row r="3363" spans="1:9" ht="12.75" customHeight="1" x14ac:dyDescent="0.3">
      <c r="A3363" s="397"/>
      <c r="B3363" s="423"/>
      <c r="C3363" s="397"/>
      <c r="D3363" s="397"/>
      <c r="I3363" s="56"/>
    </row>
    <row r="3364" spans="1:9" ht="12.75" customHeight="1" x14ac:dyDescent="0.3">
      <c r="A3364" s="397"/>
      <c r="B3364" s="423"/>
      <c r="C3364" s="397"/>
      <c r="D3364" s="397"/>
      <c r="I3364" s="56"/>
    </row>
    <row r="3365" spans="1:9" ht="12.75" customHeight="1" x14ac:dyDescent="0.3">
      <c r="A3365" s="397"/>
      <c r="B3365" s="423"/>
      <c r="C3365" s="397"/>
      <c r="D3365" s="397"/>
      <c r="I3365" s="56"/>
    </row>
    <row r="3366" spans="1:9" ht="12.75" customHeight="1" x14ac:dyDescent="0.3">
      <c r="A3366" s="397"/>
      <c r="B3366" s="423"/>
      <c r="C3366" s="397"/>
      <c r="D3366" s="397"/>
      <c r="I3366" s="56"/>
    </row>
    <row r="3367" spans="1:9" ht="12.75" customHeight="1" x14ac:dyDescent="0.3">
      <c r="A3367" s="397"/>
      <c r="B3367" s="423"/>
      <c r="C3367" s="397"/>
      <c r="D3367" s="397"/>
      <c r="I3367" s="56"/>
    </row>
    <row r="3368" spans="1:9" ht="12.75" customHeight="1" x14ac:dyDescent="0.3">
      <c r="A3368" s="397"/>
      <c r="B3368" s="423"/>
      <c r="C3368" s="397"/>
      <c r="D3368" s="397"/>
      <c r="I3368" s="56"/>
    </row>
    <row r="3369" spans="1:9" ht="12.75" customHeight="1" x14ac:dyDescent="0.3">
      <c r="A3369" s="397"/>
      <c r="B3369" s="423"/>
      <c r="C3369" s="397"/>
      <c r="D3369" s="397"/>
      <c r="I3369" s="56"/>
    </row>
    <row r="3370" spans="1:9" ht="12.75" customHeight="1" x14ac:dyDescent="0.3">
      <c r="A3370" s="397"/>
      <c r="B3370" s="423"/>
      <c r="C3370" s="397"/>
      <c r="D3370" s="397"/>
      <c r="I3370" s="56"/>
    </row>
    <row r="3371" spans="1:9" ht="12.75" customHeight="1" x14ac:dyDescent="0.3">
      <c r="A3371" s="397"/>
      <c r="B3371" s="423"/>
      <c r="C3371" s="397"/>
      <c r="D3371" s="397"/>
      <c r="I3371" s="56"/>
    </row>
    <row r="3372" spans="1:9" ht="12.75" customHeight="1" x14ac:dyDescent="0.3">
      <c r="A3372" s="397"/>
      <c r="B3372" s="423"/>
      <c r="C3372" s="397"/>
      <c r="D3372" s="397"/>
      <c r="I3372" s="56"/>
    </row>
    <row r="3373" spans="1:9" ht="12.75" customHeight="1" x14ac:dyDescent="0.3">
      <c r="A3373" s="397"/>
      <c r="B3373" s="423"/>
      <c r="C3373" s="397"/>
      <c r="D3373" s="397"/>
      <c r="I3373" s="56"/>
    </row>
    <row r="3374" spans="1:9" ht="12.75" customHeight="1" x14ac:dyDescent="0.3">
      <c r="A3374" s="397"/>
      <c r="B3374" s="423"/>
      <c r="C3374" s="397"/>
      <c r="D3374" s="397"/>
      <c r="I3374" s="56"/>
    </row>
    <row r="3375" spans="1:9" ht="12.75" customHeight="1" x14ac:dyDescent="0.3">
      <c r="A3375" s="397"/>
      <c r="B3375" s="423"/>
      <c r="C3375" s="397"/>
      <c r="D3375" s="397"/>
      <c r="I3375" s="56"/>
    </row>
    <row r="3376" spans="1:9" ht="12.75" customHeight="1" x14ac:dyDescent="0.3">
      <c r="A3376" s="397"/>
      <c r="B3376" s="423"/>
      <c r="C3376" s="397"/>
      <c r="D3376" s="397"/>
      <c r="I3376" s="56"/>
    </row>
    <row r="3377" spans="1:9" ht="12.75" customHeight="1" x14ac:dyDescent="0.3">
      <c r="A3377" s="397"/>
      <c r="B3377" s="423"/>
      <c r="C3377" s="397"/>
      <c r="D3377" s="397"/>
      <c r="I3377" s="56"/>
    </row>
    <row r="3378" spans="1:9" ht="12.75" customHeight="1" x14ac:dyDescent="0.3">
      <c r="A3378" s="397"/>
      <c r="B3378" s="423"/>
      <c r="C3378" s="397"/>
      <c r="D3378" s="397"/>
      <c r="I3378" s="56"/>
    </row>
    <row r="3379" spans="1:9" ht="12.75" customHeight="1" x14ac:dyDescent="0.3">
      <c r="A3379" s="397"/>
      <c r="B3379" s="423"/>
      <c r="C3379" s="397"/>
      <c r="D3379" s="397"/>
      <c r="I3379" s="56"/>
    </row>
    <row r="3380" spans="1:9" ht="12.75" customHeight="1" x14ac:dyDescent="0.3">
      <c r="A3380" s="397"/>
      <c r="B3380" s="423"/>
      <c r="C3380" s="397"/>
      <c r="D3380" s="397"/>
      <c r="I3380" s="56"/>
    </row>
    <row r="3381" spans="1:9" ht="12.75" customHeight="1" x14ac:dyDescent="0.3">
      <c r="A3381" s="397"/>
      <c r="B3381" s="423"/>
      <c r="C3381" s="397"/>
      <c r="D3381" s="397"/>
      <c r="I3381" s="56"/>
    </row>
    <row r="3382" spans="1:9" ht="12.75" customHeight="1" x14ac:dyDescent="0.3">
      <c r="A3382" s="397"/>
      <c r="B3382" s="423"/>
      <c r="C3382" s="397"/>
      <c r="D3382" s="397"/>
      <c r="I3382" s="56"/>
    </row>
    <row r="3383" spans="1:9" ht="12.75" customHeight="1" x14ac:dyDescent="0.3">
      <c r="A3383" s="397"/>
      <c r="B3383" s="423"/>
      <c r="C3383" s="397"/>
      <c r="D3383" s="397"/>
      <c r="I3383" s="56"/>
    </row>
    <row r="3384" spans="1:9" ht="12.75" customHeight="1" x14ac:dyDescent="0.3">
      <c r="A3384" s="397"/>
      <c r="B3384" s="423"/>
      <c r="C3384" s="397"/>
      <c r="D3384" s="397"/>
      <c r="I3384" s="56"/>
    </row>
    <row r="3385" spans="1:9" ht="12.75" customHeight="1" x14ac:dyDescent="0.3">
      <c r="A3385" s="397"/>
      <c r="B3385" s="423"/>
      <c r="C3385" s="397"/>
      <c r="D3385" s="397"/>
      <c r="I3385" s="56"/>
    </row>
    <row r="3386" spans="1:9" ht="12.75" customHeight="1" x14ac:dyDescent="0.3">
      <c r="A3386" s="397"/>
      <c r="B3386" s="423"/>
      <c r="C3386" s="397"/>
      <c r="D3386" s="397"/>
      <c r="I3386" s="56"/>
    </row>
    <row r="3387" spans="1:9" ht="12.75" customHeight="1" x14ac:dyDescent="0.3">
      <c r="A3387" s="397"/>
      <c r="B3387" s="423"/>
      <c r="C3387" s="397"/>
      <c r="D3387" s="397"/>
      <c r="I3387" s="56"/>
    </row>
    <row r="3388" spans="1:9" ht="12.75" customHeight="1" x14ac:dyDescent="0.3">
      <c r="A3388" s="397"/>
      <c r="B3388" s="423"/>
      <c r="C3388" s="397"/>
      <c r="D3388" s="397"/>
      <c r="I3388" s="56"/>
    </row>
    <row r="3389" spans="1:9" ht="12.75" customHeight="1" x14ac:dyDescent="0.3">
      <c r="A3389" s="397"/>
      <c r="B3389" s="423"/>
      <c r="C3389" s="397"/>
      <c r="D3389" s="397"/>
      <c r="I3389" s="56"/>
    </row>
    <row r="3390" spans="1:9" ht="12.75" customHeight="1" x14ac:dyDescent="0.3">
      <c r="A3390" s="397"/>
      <c r="B3390" s="423"/>
      <c r="C3390" s="397"/>
      <c r="D3390" s="397"/>
      <c r="I3390" s="56"/>
    </row>
    <row r="3391" spans="1:9" ht="12.75" customHeight="1" x14ac:dyDescent="0.3">
      <c r="A3391" s="397"/>
      <c r="B3391" s="423"/>
      <c r="C3391" s="397"/>
      <c r="D3391" s="397"/>
      <c r="I3391" s="56"/>
    </row>
    <row r="3392" spans="1:9" ht="12.75" customHeight="1" x14ac:dyDescent="0.3">
      <c r="A3392" s="397"/>
      <c r="B3392" s="423"/>
      <c r="C3392" s="397"/>
      <c r="D3392" s="397"/>
      <c r="I3392" s="56"/>
    </row>
    <row r="3393" spans="1:9" ht="12.75" customHeight="1" x14ac:dyDescent="0.3">
      <c r="A3393" s="397"/>
      <c r="B3393" s="423"/>
      <c r="C3393" s="397"/>
      <c r="D3393" s="397"/>
      <c r="I3393" s="56"/>
    </row>
    <row r="3394" spans="1:9" ht="12.75" customHeight="1" x14ac:dyDescent="0.3">
      <c r="A3394" s="397"/>
      <c r="B3394" s="423"/>
      <c r="C3394" s="397"/>
      <c r="D3394" s="397"/>
      <c r="I3394" s="56"/>
    </row>
    <row r="3395" spans="1:9" ht="12.75" customHeight="1" x14ac:dyDescent="0.3">
      <c r="A3395" s="397"/>
      <c r="B3395" s="423"/>
      <c r="C3395" s="397"/>
      <c r="D3395" s="397"/>
      <c r="I3395" s="56"/>
    </row>
    <row r="3396" spans="1:9" ht="12.75" customHeight="1" x14ac:dyDescent="0.3">
      <c r="A3396" s="397"/>
      <c r="B3396" s="423"/>
      <c r="C3396" s="397"/>
      <c r="D3396" s="397"/>
      <c r="I3396" s="56"/>
    </row>
    <row r="3397" spans="1:9" ht="12.75" customHeight="1" x14ac:dyDescent="0.3">
      <c r="A3397" s="397"/>
      <c r="B3397" s="423"/>
      <c r="C3397" s="397"/>
      <c r="D3397" s="397"/>
      <c r="I3397" s="56"/>
    </row>
    <row r="3398" spans="1:9" ht="12.75" customHeight="1" x14ac:dyDescent="0.3">
      <c r="A3398" s="397"/>
      <c r="B3398" s="423"/>
      <c r="C3398" s="397"/>
      <c r="D3398" s="397"/>
      <c r="I3398" s="56"/>
    </row>
    <row r="3399" spans="1:9" ht="12.75" customHeight="1" x14ac:dyDescent="0.3">
      <c r="A3399" s="397"/>
      <c r="B3399" s="423"/>
      <c r="C3399" s="397"/>
      <c r="D3399" s="397"/>
      <c r="I3399" s="56"/>
    </row>
    <row r="3400" spans="1:9" ht="12.75" customHeight="1" x14ac:dyDescent="0.3">
      <c r="A3400" s="397"/>
      <c r="B3400" s="423"/>
      <c r="C3400" s="397"/>
      <c r="D3400" s="397"/>
      <c r="I3400" s="56"/>
    </row>
    <row r="3401" spans="1:9" ht="12.75" customHeight="1" x14ac:dyDescent="0.3">
      <c r="A3401" s="397"/>
      <c r="B3401" s="423"/>
      <c r="C3401" s="397"/>
      <c r="D3401" s="397"/>
      <c r="I3401" s="56"/>
    </row>
    <row r="3402" spans="1:9" ht="12.75" customHeight="1" x14ac:dyDescent="0.3">
      <c r="A3402" s="397"/>
      <c r="B3402" s="423"/>
      <c r="C3402" s="397"/>
      <c r="D3402" s="397"/>
      <c r="I3402" s="56"/>
    </row>
    <row r="3403" spans="1:9" ht="12.75" customHeight="1" x14ac:dyDescent="0.3">
      <c r="A3403" s="397"/>
      <c r="B3403" s="423"/>
      <c r="C3403" s="397"/>
      <c r="D3403" s="397"/>
      <c r="I3403" s="56"/>
    </row>
    <row r="3404" spans="1:9" ht="12.75" customHeight="1" x14ac:dyDescent="0.3">
      <c r="A3404" s="397"/>
      <c r="B3404" s="423"/>
      <c r="C3404" s="397"/>
      <c r="D3404" s="397"/>
      <c r="I3404" s="56"/>
    </row>
    <row r="3405" spans="1:9" ht="12.75" customHeight="1" x14ac:dyDescent="0.3">
      <c r="A3405" s="397"/>
      <c r="B3405" s="423"/>
      <c r="C3405" s="397"/>
      <c r="D3405" s="397"/>
      <c r="I3405" s="56"/>
    </row>
    <row r="3406" spans="1:9" ht="12.75" customHeight="1" x14ac:dyDescent="0.3">
      <c r="A3406" s="397"/>
      <c r="B3406" s="423"/>
      <c r="C3406" s="397"/>
      <c r="D3406" s="397"/>
      <c r="I3406" s="56"/>
    </row>
    <row r="3407" spans="1:9" ht="12.75" customHeight="1" x14ac:dyDescent="0.3">
      <c r="A3407" s="397"/>
      <c r="B3407" s="423"/>
      <c r="C3407" s="397"/>
      <c r="D3407" s="397"/>
      <c r="I3407" s="56"/>
    </row>
    <row r="3408" spans="1:9" ht="12.75" customHeight="1" x14ac:dyDescent="0.3">
      <c r="A3408" s="397"/>
      <c r="B3408" s="423"/>
      <c r="C3408" s="397"/>
      <c r="D3408" s="397"/>
      <c r="I3408" s="56"/>
    </row>
    <row r="3409" spans="1:9" ht="12.75" customHeight="1" x14ac:dyDescent="0.3">
      <c r="A3409" s="397"/>
      <c r="B3409" s="423"/>
      <c r="C3409" s="397"/>
      <c r="D3409" s="397"/>
      <c r="I3409" s="56"/>
    </row>
    <row r="3410" spans="1:9" ht="12.75" customHeight="1" x14ac:dyDescent="0.3">
      <c r="A3410" s="397"/>
      <c r="B3410" s="423"/>
      <c r="C3410" s="397"/>
      <c r="D3410" s="397"/>
      <c r="I3410" s="56"/>
    </row>
    <row r="3411" spans="1:9" ht="12.75" customHeight="1" x14ac:dyDescent="0.3">
      <c r="A3411" s="397"/>
      <c r="B3411" s="423"/>
      <c r="C3411" s="397"/>
      <c r="D3411" s="397"/>
      <c r="I3411" s="56"/>
    </row>
    <row r="3412" spans="1:9" ht="12.75" customHeight="1" x14ac:dyDescent="0.3">
      <c r="A3412" s="397"/>
      <c r="B3412" s="423"/>
      <c r="C3412" s="397"/>
      <c r="D3412" s="397"/>
      <c r="I3412" s="56"/>
    </row>
    <row r="3413" spans="1:9" ht="12.75" customHeight="1" x14ac:dyDescent="0.3">
      <c r="A3413" s="397"/>
      <c r="B3413" s="423"/>
      <c r="C3413" s="397"/>
      <c r="D3413" s="397"/>
      <c r="I3413" s="56"/>
    </row>
    <row r="3414" spans="1:9" ht="12.75" customHeight="1" x14ac:dyDescent="0.3">
      <c r="A3414" s="397"/>
      <c r="B3414" s="423"/>
      <c r="C3414" s="397"/>
      <c r="D3414" s="397"/>
      <c r="I3414" s="56"/>
    </row>
    <row r="3415" spans="1:9" ht="12.75" customHeight="1" x14ac:dyDescent="0.3">
      <c r="A3415" s="397"/>
      <c r="B3415" s="423"/>
      <c r="C3415" s="397"/>
      <c r="D3415" s="397"/>
      <c r="I3415" s="56"/>
    </row>
    <row r="3416" spans="1:9" ht="12.75" customHeight="1" x14ac:dyDescent="0.3">
      <c r="A3416" s="397"/>
      <c r="B3416" s="423"/>
      <c r="C3416" s="397"/>
      <c r="D3416" s="397"/>
      <c r="I3416" s="56"/>
    </row>
    <row r="3417" spans="1:9" ht="12.75" customHeight="1" x14ac:dyDescent="0.3">
      <c r="A3417" s="397"/>
      <c r="B3417" s="423"/>
      <c r="C3417" s="397"/>
      <c r="D3417" s="397"/>
      <c r="I3417" s="56"/>
    </row>
    <row r="3418" spans="1:9" ht="12.75" customHeight="1" x14ac:dyDescent="0.3">
      <c r="A3418" s="397"/>
      <c r="B3418" s="423"/>
      <c r="C3418" s="397"/>
      <c r="D3418" s="397"/>
      <c r="I3418" s="56"/>
    </row>
    <row r="3419" spans="1:9" ht="12.75" customHeight="1" x14ac:dyDescent="0.3">
      <c r="A3419" s="397"/>
      <c r="B3419" s="423"/>
      <c r="C3419" s="397"/>
      <c r="D3419" s="397"/>
      <c r="I3419" s="56"/>
    </row>
    <row r="3420" spans="1:9" ht="12.75" customHeight="1" x14ac:dyDescent="0.3">
      <c r="A3420" s="397"/>
      <c r="B3420" s="423"/>
      <c r="C3420" s="397"/>
      <c r="D3420" s="397"/>
      <c r="I3420" s="56"/>
    </row>
    <row r="3421" spans="1:9" ht="12.75" customHeight="1" x14ac:dyDescent="0.3">
      <c r="A3421" s="397"/>
      <c r="B3421" s="423"/>
      <c r="C3421" s="397"/>
      <c r="D3421" s="397"/>
      <c r="I3421" s="56"/>
    </row>
    <row r="3422" spans="1:9" ht="12.75" customHeight="1" x14ac:dyDescent="0.3">
      <c r="A3422" s="397"/>
      <c r="B3422" s="423"/>
      <c r="C3422" s="397"/>
      <c r="D3422" s="397"/>
      <c r="I3422" s="56"/>
    </row>
    <row r="3423" spans="1:9" ht="12.75" customHeight="1" x14ac:dyDescent="0.3">
      <c r="A3423" s="397"/>
      <c r="B3423" s="423"/>
      <c r="C3423" s="397"/>
      <c r="D3423" s="397"/>
      <c r="I3423" s="56"/>
    </row>
    <row r="3424" spans="1:9" ht="12.75" customHeight="1" x14ac:dyDescent="0.3">
      <c r="A3424" s="397"/>
      <c r="B3424" s="423"/>
      <c r="C3424" s="397"/>
      <c r="D3424" s="397"/>
      <c r="I3424" s="56"/>
    </row>
    <row r="3425" spans="1:9" ht="12.75" customHeight="1" x14ac:dyDescent="0.3">
      <c r="A3425" s="397"/>
      <c r="B3425" s="423"/>
      <c r="C3425" s="397"/>
      <c r="D3425" s="397"/>
      <c r="I3425" s="56"/>
    </row>
    <row r="3426" spans="1:9" ht="12.75" customHeight="1" x14ac:dyDescent="0.3">
      <c r="A3426" s="397"/>
      <c r="B3426" s="423"/>
      <c r="C3426" s="397"/>
      <c r="D3426" s="397"/>
      <c r="I3426" s="56"/>
    </row>
    <row r="3427" spans="1:9" ht="12.75" customHeight="1" x14ac:dyDescent="0.3">
      <c r="A3427" s="397"/>
      <c r="B3427" s="423"/>
      <c r="C3427" s="397"/>
      <c r="D3427" s="397"/>
      <c r="I3427" s="56"/>
    </row>
    <row r="3428" spans="1:9" ht="12.75" customHeight="1" x14ac:dyDescent="0.3">
      <c r="A3428" s="397"/>
      <c r="B3428" s="423"/>
      <c r="C3428" s="397"/>
      <c r="D3428" s="397"/>
      <c r="I3428" s="56"/>
    </row>
    <row r="3429" spans="1:9" ht="12.75" customHeight="1" x14ac:dyDescent="0.3">
      <c r="A3429" s="397"/>
      <c r="B3429" s="423"/>
      <c r="C3429" s="397"/>
      <c r="D3429" s="397"/>
      <c r="I3429" s="56"/>
    </row>
    <row r="3430" spans="1:9" ht="12.75" customHeight="1" x14ac:dyDescent="0.3">
      <c r="A3430" s="397"/>
      <c r="B3430" s="423"/>
      <c r="C3430" s="397"/>
      <c r="D3430" s="397"/>
      <c r="I3430" s="56"/>
    </row>
    <row r="3431" spans="1:9" ht="12.75" customHeight="1" x14ac:dyDescent="0.3">
      <c r="A3431" s="397"/>
      <c r="B3431" s="423"/>
      <c r="C3431" s="397"/>
      <c r="D3431" s="397"/>
      <c r="I3431" s="56"/>
    </row>
    <row r="3432" spans="1:9" ht="12.75" customHeight="1" x14ac:dyDescent="0.3">
      <c r="A3432" s="397"/>
      <c r="B3432" s="397"/>
      <c r="C3432" s="397"/>
      <c r="D3432" s="397"/>
      <c r="I3432" s="56"/>
    </row>
    <row r="3433" spans="1:9" ht="12.75" customHeight="1" x14ac:dyDescent="0.3">
      <c r="A3433" s="397"/>
      <c r="B3433" s="397"/>
      <c r="C3433" s="397"/>
      <c r="D3433" s="397"/>
      <c r="I3433" s="56"/>
    </row>
    <row r="3434" spans="1:9" ht="12.75" customHeight="1" x14ac:dyDescent="0.3">
      <c r="A3434" s="397"/>
      <c r="B3434" s="397"/>
      <c r="C3434" s="397"/>
      <c r="D3434" s="397"/>
      <c r="I3434" s="56"/>
    </row>
    <row r="3435" spans="1:9" ht="12.75" customHeight="1" x14ac:dyDescent="0.3">
      <c r="A3435" s="397"/>
      <c r="B3435" s="397"/>
      <c r="C3435" s="397"/>
      <c r="D3435" s="397"/>
      <c r="I3435" s="56"/>
    </row>
    <row r="3436" spans="1:9" ht="12.75" customHeight="1" x14ac:dyDescent="0.3">
      <c r="A3436" s="397"/>
      <c r="B3436" s="397"/>
      <c r="C3436" s="397"/>
      <c r="D3436" s="397"/>
      <c r="I3436" s="56"/>
    </row>
    <row r="3437" spans="1:9" ht="12.75" customHeight="1" x14ac:dyDescent="0.3">
      <c r="A3437" s="397"/>
      <c r="B3437" s="397"/>
      <c r="C3437" s="397"/>
      <c r="D3437" s="397"/>
      <c r="I3437" s="56"/>
    </row>
    <row r="3438" spans="1:9" ht="12.75" customHeight="1" x14ac:dyDescent="0.3">
      <c r="A3438" s="397"/>
      <c r="B3438" s="397"/>
      <c r="C3438" s="397"/>
      <c r="D3438" s="397"/>
      <c r="I3438" s="56"/>
    </row>
    <row r="3439" spans="1:9" ht="12.75" customHeight="1" x14ac:dyDescent="0.3">
      <c r="A3439" s="397"/>
      <c r="B3439" s="397"/>
      <c r="C3439" s="397"/>
      <c r="D3439" s="397"/>
      <c r="I3439" s="56"/>
    </row>
    <row r="3440" spans="1:9" ht="12.75" customHeight="1" x14ac:dyDescent="0.3">
      <c r="A3440" s="397"/>
      <c r="B3440" s="397"/>
      <c r="C3440" s="397"/>
      <c r="D3440" s="397"/>
      <c r="I3440" s="56"/>
    </row>
    <row r="3441" spans="1:9" ht="12.75" customHeight="1" x14ac:dyDescent="0.3">
      <c r="A3441" s="397"/>
      <c r="B3441" s="397"/>
      <c r="C3441" s="397"/>
      <c r="D3441" s="397"/>
      <c r="I3441" s="56"/>
    </row>
    <row r="3442" spans="1:9" ht="12.75" customHeight="1" x14ac:dyDescent="0.3">
      <c r="A3442" s="397"/>
      <c r="B3442" s="397"/>
      <c r="C3442" s="397"/>
      <c r="D3442" s="397"/>
      <c r="I3442" s="56"/>
    </row>
    <row r="3443" spans="1:9" ht="12.75" customHeight="1" x14ac:dyDescent="0.3">
      <c r="A3443" s="397"/>
      <c r="B3443" s="397"/>
      <c r="C3443" s="397"/>
      <c r="D3443" s="397"/>
      <c r="I3443" s="56"/>
    </row>
    <row r="3444" spans="1:9" ht="12.75" customHeight="1" x14ac:dyDescent="0.3">
      <c r="A3444" s="397"/>
      <c r="B3444" s="397"/>
      <c r="C3444" s="397"/>
      <c r="D3444" s="397"/>
      <c r="I3444" s="56"/>
    </row>
    <row r="3445" spans="1:9" ht="12.75" customHeight="1" x14ac:dyDescent="0.3">
      <c r="A3445" s="397"/>
      <c r="B3445" s="397"/>
      <c r="C3445" s="397"/>
      <c r="D3445" s="397"/>
      <c r="I3445" s="56"/>
    </row>
    <row r="3446" spans="1:9" ht="12.75" customHeight="1" x14ac:dyDescent="0.3">
      <c r="A3446" s="397"/>
      <c r="B3446" s="397"/>
      <c r="C3446" s="397"/>
      <c r="D3446" s="397"/>
      <c r="I3446" s="56"/>
    </row>
    <row r="3447" spans="1:9" ht="12.75" customHeight="1" x14ac:dyDescent="0.3">
      <c r="A3447" s="397"/>
      <c r="B3447" s="397"/>
      <c r="C3447" s="397"/>
      <c r="D3447" s="397"/>
      <c r="I3447" s="56"/>
    </row>
    <row r="3448" spans="1:9" ht="12.75" customHeight="1" x14ac:dyDescent="0.3">
      <c r="A3448" s="397"/>
      <c r="B3448" s="397"/>
      <c r="C3448" s="397"/>
      <c r="D3448" s="397"/>
      <c r="I3448" s="56"/>
    </row>
    <row r="3449" spans="1:9" ht="12.75" customHeight="1" x14ac:dyDescent="0.3">
      <c r="A3449" s="397"/>
      <c r="B3449" s="397"/>
      <c r="C3449" s="397"/>
      <c r="D3449" s="397"/>
      <c r="I3449" s="56"/>
    </row>
    <row r="3450" spans="1:9" ht="12.75" customHeight="1" x14ac:dyDescent="0.3">
      <c r="A3450" s="397"/>
      <c r="B3450" s="397"/>
      <c r="C3450" s="397"/>
      <c r="D3450" s="397"/>
      <c r="I3450" s="56"/>
    </row>
    <row r="3451" spans="1:9" ht="12.75" customHeight="1" x14ac:dyDescent="0.3">
      <c r="A3451" s="397"/>
      <c r="B3451" s="397"/>
      <c r="C3451" s="397"/>
      <c r="D3451" s="397"/>
      <c r="I3451" s="56"/>
    </row>
    <row r="3452" spans="1:9" ht="12.75" customHeight="1" x14ac:dyDescent="0.3">
      <c r="A3452" s="397"/>
      <c r="B3452" s="397"/>
      <c r="C3452" s="397"/>
      <c r="D3452" s="397"/>
      <c r="I3452" s="56"/>
    </row>
    <row r="3453" spans="1:9" ht="12.75" customHeight="1" x14ac:dyDescent="0.3">
      <c r="A3453" s="397"/>
      <c r="B3453" s="397"/>
      <c r="C3453" s="397"/>
      <c r="D3453" s="397"/>
      <c r="I3453" s="56"/>
    </row>
    <row r="3454" spans="1:9" ht="12.75" customHeight="1" x14ac:dyDescent="0.3">
      <c r="A3454" s="397"/>
      <c r="B3454" s="397"/>
      <c r="C3454" s="397"/>
      <c r="D3454" s="397"/>
      <c r="I3454" s="56"/>
    </row>
    <row r="3455" spans="1:9" ht="12.75" customHeight="1" x14ac:dyDescent="0.3">
      <c r="A3455" s="397"/>
      <c r="B3455" s="397"/>
      <c r="C3455" s="397"/>
      <c r="D3455" s="397"/>
      <c r="I3455" s="56"/>
    </row>
    <row r="3456" spans="1:9" ht="12.75" customHeight="1" x14ac:dyDescent="0.3">
      <c r="A3456" s="397"/>
      <c r="B3456" s="397"/>
      <c r="C3456" s="397"/>
      <c r="D3456" s="397"/>
      <c r="I3456" s="56"/>
    </row>
    <row r="3457" spans="1:9" ht="12.75" customHeight="1" x14ac:dyDescent="0.3">
      <c r="A3457" s="397"/>
      <c r="B3457" s="397"/>
      <c r="C3457" s="397"/>
      <c r="D3457" s="397"/>
      <c r="I3457" s="56"/>
    </row>
    <row r="3458" spans="1:9" ht="12.75" customHeight="1" x14ac:dyDescent="0.3">
      <c r="A3458" s="397"/>
      <c r="B3458" s="397"/>
      <c r="C3458" s="397"/>
      <c r="D3458" s="397"/>
      <c r="I3458" s="56"/>
    </row>
    <row r="3459" spans="1:9" ht="12.75" customHeight="1" x14ac:dyDescent="0.3">
      <c r="A3459" s="397"/>
      <c r="B3459" s="397"/>
      <c r="C3459" s="397"/>
      <c r="D3459" s="397"/>
      <c r="I3459" s="56"/>
    </row>
    <row r="3460" spans="1:9" ht="12.75" customHeight="1" x14ac:dyDescent="0.3">
      <c r="A3460" s="397"/>
      <c r="B3460" s="397"/>
      <c r="C3460" s="397"/>
      <c r="D3460" s="397"/>
      <c r="I3460" s="56"/>
    </row>
    <row r="3461" spans="1:9" ht="12.75" customHeight="1" x14ac:dyDescent="0.3">
      <c r="A3461" s="397"/>
      <c r="B3461" s="397"/>
      <c r="C3461" s="397"/>
      <c r="D3461" s="397"/>
      <c r="I3461" s="56"/>
    </row>
    <row r="3462" spans="1:9" ht="12.75" customHeight="1" x14ac:dyDescent="0.3">
      <c r="A3462" s="397"/>
      <c r="B3462" s="397"/>
      <c r="C3462" s="397"/>
      <c r="D3462" s="397"/>
      <c r="I3462" s="56"/>
    </row>
    <row r="3463" spans="1:9" ht="12.75" customHeight="1" x14ac:dyDescent="0.3">
      <c r="A3463" s="397"/>
      <c r="B3463" s="397"/>
      <c r="C3463" s="397"/>
      <c r="D3463" s="397"/>
      <c r="I3463" s="56"/>
    </row>
    <row r="3464" spans="1:9" ht="12.75" customHeight="1" x14ac:dyDescent="0.3">
      <c r="A3464" s="397"/>
      <c r="B3464" s="397"/>
      <c r="C3464" s="397"/>
      <c r="D3464" s="397"/>
      <c r="I3464" s="56"/>
    </row>
    <row r="3465" spans="1:9" ht="12.75" customHeight="1" x14ac:dyDescent="0.3">
      <c r="A3465" s="397"/>
      <c r="B3465" s="397"/>
      <c r="C3465" s="397"/>
      <c r="D3465" s="397"/>
      <c r="I3465" s="56"/>
    </row>
    <row r="3466" spans="1:9" ht="12.75" customHeight="1" x14ac:dyDescent="0.3">
      <c r="A3466" s="397"/>
      <c r="B3466" s="397"/>
      <c r="C3466" s="397"/>
      <c r="D3466" s="397"/>
      <c r="I3466" s="56"/>
    </row>
    <row r="3467" spans="1:9" ht="12.75" customHeight="1" x14ac:dyDescent="0.3">
      <c r="A3467" s="397"/>
      <c r="B3467" s="397"/>
      <c r="C3467" s="397"/>
      <c r="D3467" s="397"/>
      <c r="I3467" s="56"/>
    </row>
    <row r="3468" spans="1:9" ht="12.75" customHeight="1" x14ac:dyDescent="0.3">
      <c r="A3468" s="397"/>
      <c r="B3468" s="397"/>
      <c r="C3468" s="397"/>
      <c r="D3468" s="397"/>
      <c r="I3468" s="56"/>
    </row>
    <row r="3469" spans="1:9" ht="12.75" customHeight="1" x14ac:dyDescent="0.3">
      <c r="A3469" s="397"/>
      <c r="B3469" s="397"/>
      <c r="C3469" s="397"/>
      <c r="D3469" s="397"/>
      <c r="I3469" s="56"/>
    </row>
    <row r="3470" spans="1:9" ht="12.75" customHeight="1" x14ac:dyDescent="0.3">
      <c r="A3470" s="397"/>
      <c r="B3470" s="397"/>
      <c r="C3470" s="397"/>
      <c r="D3470" s="397"/>
      <c r="I3470" s="56"/>
    </row>
    <row r="3471" spans="1:9" ht="12.75" customHeight="1" x14ac:dyDescent="0.3">
      <c r="A3471" s="397"/>
      <c r="B3471" s="397"/>
      <c r="C3471" s="397"/>
      <c r="D3471" s="397"/>
      <c r="I3471" s="56"/>
    </row>
    <row r="3472" spans="1:9" ht="12.75" customHeight="1" x14ac:dyDescent="0.3">
      <c r="A3472" s="397"/>
      <c r="B3472" s="397"/>
      <c r="C3472" s="397"/>
      <c r="D3472" s="397"/>
      <c r="I3472" s="56"/>
    </row>
    <row r="3473" spans="1:9" ht="12.75" customHeight="1" x14ac:dyDescent="0.3">
      <c r="A3473" s="397"/>
      <c r="B3473" s="397"/>
      <c r="C3473" s="397"/>
      <c r="D3473" s="397"/>
      <c r="I3473" s="56"/>
    </row>
    <row r="3474" spans="1:9" ht="12.75" customHeight="1" x14ac:dyDescent="0.3">
      <c r="A3474" s="397"/>
      <c r="B3474" s="397"/>
      <c r="C3474" s="397"/>
      <c r="D3474" s="397"/>
      <c r="I3474" s="56"/>
    </row>
    <row r="3475" spans="1:9" ht="12.75" customHeight="1" x14ac:dyDescent="0.3">
      <c r="A3475" s="397"/>
      <c r="B3475" s="397"/>
      <c r="C3475" s="397"/>
      <c r="D3475" s="397"/>
      <c r="I3475" s="56"/>
    </row>
    <row r="3476" spans="1:9" ht="12.75" customHeight="1" x14ac:dyDescent="0.3">
      <c r="A3476" s="397"/>
      <c r="B3476" s="397"/>
      <c r="C3476" s="397"/>
      <c r="D3476" s="397"/>
      <c r="I3476" s="56"/>
    </row>
    <row r="3477" spans="1:9" ht="12.75" customHeight="1" x14ac:dyDescent="0.3">
      <c r="A3477" s="397"/>
      <c r="B3477" s="397"/>
      <c r="C3477" s="397"/>
      <c r="D3477" s="397"/>
      <c r="I3477" s="56"/>
    </row>
    <row r="3478" spans="1:9" ht="12.75" customHeight="1" x14ac:dyDescent="0.3">
      <c r="A3478" s="397"/>
      <c r="B3478" s="397"/>
      <c r="C3478" s="397"/>
      <c r="D3478" s="397"/>
      <c r="I3478" s="56"/>
    </row>
    <row r="3479" spans="1:9" ht="12.75" customHeight="1" x14ac:dyDescent="0.3">
      <c r="A3479" s="397"/>
      <c r="B3479" s="397"/>
      <c r="C3479" s="397"/>
      <c r="D3479" s="397"/>
      <c r="I3479" s="56"/>
    </row>
    <row r="3480" spans="1:9" ht="12.75" customHeight="1" x14ac:dyDescent="0.3">
      <c r="A3480" s="397"/>
      <c r="B3480" s="397"/>
      <c r="C3480" s="397"/>
      <c r="D3480" s="397"/>
      <c r="I3480" s="56"/>
    </row>
    <row r="3481" spans="1:9" ht="12.75" customHeight="1" x14ac:dyDescent="0.3">
      <c r="A3481" s="397"/>
      <c r="B3481" s="397"/>
      <c r="C3481" s="397"/>
      <c r="D3481" s="397"/>
      <c r="I3481" s="56"/>
    </row>
    <row r="3482" spans="1:9" ht="12.75" customHeight="1" x14ac:dyDescent="0.3">
      <c r="A3482" s="397"/>
      <c r="B3482" s="397"/>
      <c r="C3482" s="397"/>
      <c r="D3482" s="397"/>
      <c r="I3482" s="56"/>
    </row>
    <row r="3483" spans="1:9" ht="12.75" customHeight="1" x14ac:dyDescent="0.3">
      <c r="A3483" s="397"/>
      <c r="B3483" s="397"/>
      <c r="C3483" s="397"/>
      <c r="D3483" s="397"/>
      <c r="I3483" s="56"/>
    </row>
    <row r="3484" spans="1:9" ht="12.75" customHeight="1" x14ac:dyDescent="0.3">
      <c r="A3484" s="397"/>
      <c r="B3484" s="397"/>
      <c r="C3484" s="397"/>
      <c r="D3484" s="397"/>
      <c r="I3484" s="56"/>
    </row>
    <row r="3485" spans="1:9" ht="12.75" customHeight="1" x14ac:dyDescent="0.3">
      <c r="A3485" s="397"/>
      <c r="B3485" s="397"/>
      <c r="C3485" s="397"/>
      <c r="D3485" s="397"/>
      <c r="I3485" s="56"/>
    </row>
    <row r="3486" spans="1:9" ht="12.75" customHeight="1" x14ac:dyDescent="0.3">
      <c r="A3486" s="397"/>
      <c r="B3486" s="397"/>
      <c r="C3486" s="397"/>
      <c r="D3486" s="397"/>
      <c r="I3486" s="56"/>
    </row>
    <row r="3487" spans="1:9" ht="12.75" customHeight="1" x14ac:dyDescent="0.3">
      <c r="A3487" s="397"/>
      <c r="B3487" s="397"/>
      <c r="C3487" s="397"/>
      <c r="D3487" s="397"/>
      <c r="I3487" s="56"/>
    </row>
    <row r="3488" spans="1:9" ht="12.75" customHeight="1" x14ac:dyDescent="0.3">
      <c r="A3488" s="397"/>
      <c r="B3488" s="397"/>
      <c r="C3488" s="397"/>
      <c r="D3488" s="397"/>
      <c r="I3488" s="56"/>
    </row>
    <row r="3489" spans="1:9" ht="12.75" customHeight="1" x14ac:dyDescent="0.3">
      <c r="A3489" s="397"/>
      <c r="B3489" s="397"/>
      <c r="C3489" s="397"/>
      <c r="D3489" s="397"/>
      <c r="I3489" s="56"/>
    </row>
    <row r="3490" spans="1:9" ht="12.75" customHeight="1" x14ac:dyDescent="0.3">
      <c r="A3490" s="397"/>
      <c r="B3490" s="397"/>
      <c r="C3490" s="397"/>
      <c r="D3490" s="397"/>
      <c r="I3490" s="56"/>
    </row>
    <row r="3491" spans="1:9" ht="12.75" customHeight="1" x14ac:dyDescent="0.3">
      <c r="A3491" s="397"/>
      <c r="B3491" s="397"/>
      <c r="C3491" s="397"/>
      <c r="D3491" s="397"/>
      <c r="I3491" s="56"/>
    </row>
    <row r="3492" spans="1:9" ht="12.75" customHeight="1" x14ac:dyDescent="0.3">
      <c r="A3492" s="397"/>
      <c r="B3492" s="397"/>
      <c r="C3492" s="397"/>
      <c r="D3492" s="397"/>
      <c r="I3492" s="56"/>
    </row>
    <row r="3493" spans="1:9" ht="12.75" customHeight="1" x14ac:dyDescent="0.3">
      <c r="A3493" s="397"/>
      <c r="B3493" s="397"/>
      <c r="C3493" s="397"/>
      <c r="D3493" s="397"/>
      <c r="I3493" s="56"/>
    </row>
    <row r="3494" spans="1:9" ht="12.75" customHeight="1" x14ac:dyDescent="0.3">
      <c r="A3494" s="397"/>
      <c r="B3494" s="397"/>
      <c r="C3494" s="397"/>
      <c r="D3494" s="397"/>
      <c r="I3494" s="56"/>
    </row>
    <row r="3495" spans="1:9" ht="12.75" customHeight="1" x14ac:dyDescent="0.3">
      <c r="A3495" s="397"/>
      <c r="B3495" s="397"/>
      <c r="C3495" s="397"/>
      <c r="D3495" s="397"/>
      <c r="I3495" s="56"/>
    </row>
    <row r="3496" spans="1:9" ht="12.75" customHeight="1" x14ac:dyDescent="0.3">
      <c r="A3496" s="397"/>
      <c r="B3496" s="397"/>
      <c r="C3496" s="397"/>
      <c r="D3496" s="397"/>
      <c r="I3496" s="56"/>
    </row>
    <row r="3497" spans="1:9" ht="12.75" customHeight="1" x14ac:dyDescent="0.3">
      <c r="A3497" s="397"/>
      <c r="B3497" s="397"/>
      <c r="C3497" s="397"/>
      <c r="D3497" s="397"/>
      <c r="I3497" s="56"/>
    </row>
    <row r="3498" spans="1:9" ht="12.75" customHeight="1" x14ac:dyDescent="0.3">
      <c r="A3498" s="397"/>
      <c r="B3498" s="397"/>
      <c r="C3498" s="397"/>
      <c r="D3498" s="397"/>
      <c r="I3498" s="56"/>
    </row>
    <row r="3499" spans="1:9" ht="12.75" customHeight="1" x14ac:dyDescent="0.3">
      <c r="A3499" s="397"/>
      <c r="B3499" s="397"/>
      <c r="C3499" s="397"/>
      <c r="D3499" s="397"/>
      <c r="I3499" s="56"/>
    </row>
    <row r="3500" spans="1:9" ht="12.75" customHeight="1" x14ac:dyDescent="0.3">
      <c r="A3500" s="397"/>
      <c r="B3500" s="397"/>
      <c r="C3500" s="397"/>
      <c r="D3500" s="397"/>
      <c r="I3500" s="56"/>
    </row>
    <row r="3501" spans="1:9" ht="12.75" customHeight="1" x14ac:dyDescent="0.3">
      <c r="A3501" s="397"/>
      <c r="B3501" s="397"/>
      <c r="C3501" s="397"/>
      <c r="D3501" s="397"/>
      <c r="I3501" s="56"/>
    </row>
    <row r="3502" spans="1:9" ht="12.75" customHeight="1" x14ac:dyDescent="0.3">
      <c r="A3502" s="397"/>
      <c r="B3502" s="397"/>
      <c r="C3502" s="397"/>
      <c r="D3502" s="397"/>
      <c r="I3502" s="56"/>
    </row>
    <row r="3503" spans="1:9" ht="12.75" customHeight="1" x14ac:dyDescent="0.3">
      <c r="A3503" s="397"/>
      <c r="B3503" s="397"/>
      <c r="C3503" s="397"/>
      <c r="D3503" s="397"/>
      <c r="I3503" s="56"/>
    </row>
    <row r="3504" spans="1:9" ht="12.75" customHeight="1" x14ac:dyDescent="0.3">
      <c r="A3504" s="397"/>
      <c r="B3504" s="397"/>
      <c r="C3504" s="397"/>
      <c r="D3504" s="397"/>
      <c r="I3504" s="56"/>
    </row>
    <row r="3505" spans="1:9" ht="12.75" customHeight="1" x14ac:dyDescent="0.3">
      <c r="A3505" s="397"/>
      <c r="B3505" s="397"/>
      <c r="C3505" s="397"/>
      <c r="D3505" s="397"/>
      <c r="I3505" s="56"/>
    </row>
    <row r="3506" spans="1:9" ht="12.75" customHeight="1" x14ac:dyDescent="0.3">
      <c r="A3506" s="397"/>
      <c r="B3506" s="397"/>
      <c r="C3506" s="397"/>
      <c r="D3506" s="397"/>
      <c r="I3506" s="56"/>
    </row>
    <row r="3507" spans="1:9" ht="12.75" customHeight="1" x14ac:dyDescent="0.3">
      <c r="A3507" s="397"/>
      <c r="B3507" s="397"/>
      <c r="C3507" s="397"/>
      <c r="D3507" s="397"/>
      <c r="I3507" s="56"/>
    </row>
    <row r="3508" spans="1:9" ht="12.75" customHeight="1" x14ac:dyDescent="0.3">
      <c r="A3508" s="397"/>
      <c r="B3508" s="397"/>
      <c r="C3508" s="397"/>
      <c r="D3508" s="397"/>
      <c r="I3508" s="56"/>
    </row>
    <row r="3509" spans="1:9" ht="12.75" customHeight="1" x14ac:dyDescent="0.3">
      <c r="A3509" s="397"/>
      <c r="B3509" s="397"/>
      <c r="C3509" s="397"/>
      <c r="D3509" s="397"/>
      <c r="I3509" s="56"/>
    </row>
    <row r="3510" spans="1:9" ht="12.75" customHeight="1" x14ac:dyDescent="0.3">
      <c r="A3510" s="397"/>
      <c r="B3510" s="397"/>
      <c r="C3510" s="397"/>
      <c r="D3510" s="397"/>
      <c r="I3510" s="56"/>
    </row>
    <row r="3511" spans="1:9" ht="12.75" customHeight="1" x14ac:dyDescent="0.3">
      <c r="A3511" s="397"/>
      <c r="B3511" s="397"/>
      <c r="C3511" s="397"/>
      <c r="D3511" s="397"/>
      <c r="I3511" s="56"/>
    </row>
    <row r="3512" spans="1:9" ht="12.75" customHeight="1" x14ac:dyDescent="0.3">
      <c r="A3512" s="397"/>
      <c r="B3512" s="397"/>
      <c r="C3512" s="397"/>
      <c r="D3512" s="397"/>
      <c r="I3512" s="56"/>
    </row>
    <row r="3513" spans="1:9" ht="12.75" customHeight="1" x14ac:dyDescent="0.3">
      <c r="A3513" s="397"/>
      <c r="B3513" s="397"/>
      <c r="C3513" s="397"/>
      <c r="D3513" s="397"/>
      <c r="I3513" s="56"/>
    </row>
    <row r="3514" spans="1:9" ht="12.75" customHeight="1" x14ac:dyDescent="0.3">
      <c r="A3514" s="397"/>
      <c r="B3514" s="397"/>
      <c r="C3514" s="397"/>
      <c r="D3514" s="397"/>
      <c r="I3514" s="56"/>
    </row>
    <row r="3515" spans="1:9" ht="12.75" customHeight="1" x14ac:dyDescent="0.3">
      <c r="A3515" s="397"/>
      <c r="B3515" s="397"/>
      <c r="C3515" s="397"/>
      <c r="D3515" s="397"/>
      <c r="I3515" s="56"/>
    </row>
    <row r="3516" spans="1:9" ht="12.75" customHeight="1" x14ac:dyDescent="0.3">
      <c r="A3516" s="397"/>
      <c r="B3516" s="397"/>
      <c r="C3516" s="397"/>
      <c r="D3516" s="397"/>
      <c r="I3516" s="56"/>
    </row>
    <row r="3517" spans="1:9" ht="12.75" customHeight="1" x14ac:dyDescent="0.3">
      <c r="A3517" s="397"/>
      <c r="B3517" s="397"/>
      <c r="C3517" s="397"/>
      <c r="D3517" s="397"/>
      <c r="I3517" s="56"/>
    </row>
    <row r="3518" spans="1:9" ht="12.75" customHeight="1" x14ac:dyDescent="0.3">
      <c r="A3518" s="397"/>
      <c r="B3518" s="397"/>
      <c r="C3518" s="397"/>
      <c r="D3518" s="397"/>
      <c r="I3518" s="56"/>
    </row>
    <row r="3519" spans="1:9" ht="12.75" customHeight="1" x14ac:dyDescent="0.3">
      <c r="A3519" s="397"/>
      <c r="B3519" s="397"/>
      <c r="C3519" s="397"/>
      <c r="D3519" s="397"/>
      <c r="I3519" s="56"/>
    </row>
    <row r="3520" spans="1:9" ht="12.75" customHeight="1" x14ac:dyDescent="0.3">
      <c r="A3520" s="397"/>
      <c r="B3520" s="397"/>
      <c r="C3520" s="397"/>
      <c r="D3520" s="397"/>
      <c r="I3520" s="56"/>
    </row>
    <row r="3521" spans="1:9" ht="12.75" customHeight="1" x14ac:dyDescent="0.3">
      <c r="A3521" s="397"/>
      <c r="B3521" s="397"/>
      <c r="C3521" s="397"/>
      <c r="D3521" s="397"/>
      <c r="I3521" s="56"/>
    </row>
    <row r="3522" spans="1:9" ht="12.75" customHeight="1" x14ac:dyDescent="0.3">
      <c r="A3522" s="397"/>
      <c r="B3522" s="397"/>
      <c r="C3522" s="397"/>
      <c r="D3522" s="397"/>
      <c r="I3522" s="56"/>
    </row>
    <row r="3523" spans="1:9" ht="12.75" customHeight="1" x14ac:dyDescent="0.3">
      <c r="A3523" s="397"/>
      <c r="B3523" s="397"/>
      <c r="C3523" s="397"/>
      <c r="D3523" s="397"/>
      <c r="I3523" s="56"/>
    </row>
    <row r="3524" spans="1:9" ht="12.75" customHeight="1" x14ac:dyDescent="0.3">
      <c r="A3524" s="397"/>
      <c r="B3524" s="397"/>
      <c r="C3524" s="397"/>
      <c r="D3524" s="397"/>
      <c r="I3524" s="56"/>
    </row>
    <row r="3525" spans="1:9" ht="12.75" customHeight="1" x14ac:dyDescent="0.3">
      <c r="A3525" s="397"/>
      <c r="B3525" s="397"/>
      <c r="C3525" s="397"/>
      <c r="D3525" s="397"/>
      <c r="I3525" s="56"/>
    </row>
    <row r="3526" spans="1:9" ht="12.75" customHeight="1" x14ac:dyDescent="0.3">
      <c r="A3526" s="397"/>
      <c r="B3526" s="397"/>
      <c r="C3526" s="397"/>
      <c r="D3526" s="397"/>
      <c r="I3526" s="56"/>
    </row>
    <row r="3527" spans="1:9" ht="12.75" customHeight="1" x14ac:dyDescent="0.3">
      <c r="A3527" s="397"/>
      <c r="B3527" s="397"/>
      <c r="C3527" s="397"/>
      <c r="D3527" s="397"/>
      <c r="I3527" s="56"/>
    </row>
    <row r="3528" spans="1:9" ht="12.75" customHeight="1" x14ac:dyDescent="0.3">
      <c r="A3528" s="397"/>
      <c r="B3528" s="397"/>
      <c r="C3528" s="397"/>
      <c r="D3528" s="397"/>
      <c r="I3528" s="56"/>
    </row>
    <row r="3529" spans="1:9" ht="12.75" customHeight="1" x14ac:dyDescent="0.3">
      <c r="A3529" s="397"/>
      <c r="B3529" s="397"/>
      <c r="C3529" s="397"/>
      <c r="D3529" s="397"/>
      <c r="I3529" s="56"/>
    </row>
    <row r="3530" spans="1:9" ht="12.75" customHeight="1" x14ac:dyDescent="0.3">
      <c r="A3530" s="397"/>
      <c r="B3530" s="397"/>
      <c r="C3530" s="397"/>
      <c r="D3530" s="397"/>
      <c r="I3530" s="56"/>
    </row>
    <row r="3531" spans="1:9" ht="12.75" customHeight="1" x14ac:dyDescent="0.3">
      <c r="A3531" s="397"/>
      <c r="B3531" s="397"/>
      <c r="C3531" s="397"/>
      <c r="D3531" s="397"/>
      <c r="I3531" s="56"/>
    </row>
    <row r="3532" spans="1:9" ht="12.75" customHeight="1" x14ac:dyDescent="0.3">
      <c r="A3532" s="397"/>
      <c r="B3532" s="397"/>
      <c r="C3532" s="397"/>
      <c r="D3532" s="397"/>
      <c r="I3532" s="56"/>
    </row>
    <row r="3533" spans="1:9" ht="12.75" customHeight="1" x14ac:dyDescent="0.3">
      <c r="A3533" s="397"/>
      <c r="B3533" s="397"/>
      <c r="C3533" s="397"/>
      <c r="D3533" s="397"/>
      <c r="I3533" s="56"/>
    </row>
    <row r="3534" spans="1:9" ht="12.75" customHeight="1" x14ac:dyDescent="0.3">
      <c r="A3534" s="397"/>
      <c r="B3534" s="397"/>
      <c r="C3534" s="397"/>
      <c r="D3534" s="397"/>
      <c r="I3534" s="56"/>
    </row>
    <row r="3535" spans="1:9" ht="12.75" customHeight="1" x14ac:dyDescent="0.3">
      <c r="A3535" s="397"/>
      <c r="B3535" s="397"/>
      <c r="C3535" s="397"/>
      <c r="D3535" s="397"/>
      <c r="I3535" s="56"/>
    </row>
    <row r="3536" spans="1:9" ht="12.75" customHeight="1" x14ac:dyDescent="0.3">
      <c r="A3536" s="397"/>
      <c r="B3536" s="397"/>
      <c r="C3536" s="397"/>
      <c r="D3536" s="397"/>
      <c r="I3536" s="56"/>
    </row>
    <row r="3537" spans="1:9" ht="12.75" customHeight="1" x14ac:dyDescent="0.3">
      <c r="A3537" s="397"/>
      <c r="B3537" s="397"/>
      <c r="C3537" s="397"/>
      <c r="D3537" s="397"/>
      <c r="I3537" s="56"/>
    </row>
    <row r="3538" spans="1:9" ht="12.75" customHeight="1" x14ac:dyDescent="0.3">
      <c r="A3538" s="397"/>
      <c r="B3538" s="397"/>
      <c r="C3538" s="397"/>
      <c r="D3538" s="397"/>
      <c r="I3538" s="56"/>
    </row>
    <row r="3539" spans="1:9" ht="12.75" customHeight="1" x14ac:dyDescent="0.3">
      <c r="A3539" s="397"/>
      <c r="B3539" s="397"/>
      <c r="C3539" s="397"/>
      <c r="D3539" s="397"/>
      <c r="I3539" s="56"/>
    </row>
    <row r="3540" spans="1:9" ht="12.75" customHeight="1" x14ac:dyDescent="0.3">
      <c r="A3540" s="397"/>
      <c r="B3540" s="397"/>
      <c r="C3540" s="397"/>
      <c r="D3540" s="397"/>
      <c r="I3540" s="56"/>
    </row>
    <row r="3541" spans="1:9" ht="12.75" customHeight="1" x14ac:dyDescent="0.3">
      <c r="A3541" s="397"/>
      <c r="B3541" s="397"/>
      <c r="C3541" s="397"/>
      <c r="D3541" s="397"/>
      <c r="I3541" s="56"/>
    </row>
    <row r="3542" spans="1:9" ht="12.75" customHeight="1" x14ac:dyDescent="0.3">
      <c r="A3542" s="397"/>
      <c r="B3542" s="397"/>
      <c r="C3542" s="397"/>
      <c r="D3542" s="397"/>
      <c r="I3542" s="56"/>
    </row>
    <row r="3543" spans="1:9" ht="12.75" customHeight="1" x14ac:dyDescent="0.3">
      <c r="A3543" s="397"/>
      <c r="B3543" s="397"/>
      <c r="C3543" s="397"/>
      <c r="D3543" s="397"/>
      <c r="I3543" s="56"/>
    </row>
    <row r="3544" spans="1:9" ht="12.75" customHeight="1" x14ac:dyDescent="0.3">
      <c r="A3544" s="397"/>
      <c r="B3544" s="397"/>
      <c r="C3544" s="397"/>
      <c r="D3544" s="397"/>
      <c r="I3544" s="56"/>
    </row>
    <row r="3545" spans="1:9" ht="12.75" customHeight="1" x14ac:dyDescent="0.3">
      <c r="A3545" s="397"/>
      <c r="B3545" s="397"/>
      <c r="C3545" s="397"/>
      <c r="D3545" s="397"/>
      <c r="I3545" s="56"/>
    </row>
    <row r="3546" spans="1:9" ht="12.75" customHeight="1" x14ac:dyDescent="0.3">
      <c r="A3546" s="397"/>
      <c r="B3546" s="397"/>
      <c r="C3546" s="397"/>
      <c r="D3546" s="397"/>
      <c r="I3546" s="56"/>
    </row>
    <row r="3547" spans="1:9" ht="12.75" customHeight="1" x14ac:dyDescent="0.3">
      <c r="A3547" s="397"/>
      <c r="B3547" s="397"/>
      <c r="C3547" s="397"/>
      <c r="D3547" s="397"/>
      <c r="I3547" s="56"/>
    </row>
    <row r="3548" spans="1:9" ht="12.75" customHeight="1" x14ac:dyDescent="0.3">
      <c r="A3548" s="397"/>
      <c r="B3548" s="397"/>
      <c r="C3548" s="397"/>
      <c r="D3548" s="397"/>
      <c r="I3548" s="56"/>
    </row>
    <row r="3549" spans="1:9" ht="12.75" customHeight="1" x14ac:dyDescent="0.3">
      <c r="A3549" s="397"/>
      <c r="B3549" s="397"/>
      <c r="C3549" s="397"/>
      <c r="D3549" s="397"/>
      <c r="I3549" s="56"/>
    </row>
    <row r="3550" spans="1:9" ht="12.75" customHeight="1" x14ac:dyDescent="0.3">
      <c r="A3550" s="397"/>
      <c r="B3550" s="397"/>
      <c r="C3550" s="397"/>
      <c r="D3550" s="397"/>
      <c r="I3550" s="56"/>
    </row>
    <row r="3551" spans="1:9" ht="12.75" customHeight="1" x14ac:dyDescent="0.3">
      <c r="A3551" s="397"/>
      <c r="B3551" s="397"/>
      <c r="C3551" s="397"/>
      <c r="D3551" s="397"/>
      <c r="I3551" s="56"/>
    </row>
    <row r="3552" spans="1:9" ht="12.75" customHeight="1" x14ac:dyDescent="0.3">
      <c r="A3552" s="397"/>
      <c r="B3552" s="397"/>
      <c r="C3552" s="397"/>
      <c r="D3552" s="397"/>
      <c r="I3552" s="56"/>
    </row>
    <row r="3553" spans="1:9" ht="12.75" customHeight="1" x14ac:dyDescent="0.3">
      <c r="A3553" s="397"/>
      <c r="B3553" s="397"/>
      <c r="C3553" s="397"/>
      <c r="D3553" s="397"/>
      <c r="I3553" s="56"/>
    </row>
    <row r="3554" spans="1:9" ht="12.75" customHeight="1" x14ac:dyDescent="0.3">
      <c r="A3554" s="397"/>
      <c r="B3554" s="397"/>
      <c r="C3554" s="397"/>
      <c r="D3554" s="397"/>
      <c r="I3554" s="56"/>
    </row>
    <row r="3555" spans="1:9" ht="12.75" customHeight="1" x14ac:dyDescent="0.3">
      <c r="A3555" s="397"/>
      <c r="B3555" s="397"/>
      <c r="C3555" s="397"/>
      <c r="D3555" s="397"/>
      <c r="I3555" s="56"/>
    </row>
    <row r="3556" spans="1:9" ht="12.75" customHeight="1" x14ac:dyDescent="0.3">
      <c r="A3556" s="397"/>
      <c r="B3556" s="397"/>
      <c r="C3556" s="397"/>
      <c r="D3556" s="397"/>
      <c r="I3556" s="56"/>
    </row>
    <row r="3557" spans="1:9" ht="12.75" customHeight="1" x14ac:dyDescent="0.3">
      <c r="A3557" s="397"/>
      <c r="B3557" s="397"/>
      <c r="C3557" s="397"/>
      <c r="D3557" s="397"/>
      <c r="I3557" s="56"/>
    </row>
    <row r="3558" spans="1:9" ht="12.75" customHeight="1" x14ac:dyDescent="0.3">
      <c r="A3558" s="397"/>
      <c r="B3558" s="397"/>
      <c r="C3558" s="397"/>
      <c r="D3558" s="397"/>
      <c r="I3558" s="56"/>
    </row>
    <row r="3559" spans="1:9" ht="12.75" customHeight="1" x14ac:dyDescent="0.3">
      <c r="A3559" s="397"/>
      <c r="B3559" s="397"/>
      <c r="C3559" s="397"/>
      <c r="D3559" s="397"/>
      <c r="I3559" s="56"/>
    </row>
    <row r="3560" spans="1:9" ht="12.75" customHeight="1" x14ac:dyDescent="0.3">
      <c r="A3560" s="397"/>
      <c r="B3560" s="397"/>
      <c r="C3560" s="397"/>
      <c r="D3560" s="397"/>
      <c r="I3560" s="56"/>
    </row>
    <row r="3561" spans="1:9" ht="12.75" customHeight="1" x14ac:dyDescent="0.3">
      <c r="A3561" s="397"/>
      <c r="B3561" s="397"/>
      <c r="C3561" s="397"/>
      <c r="D3561" s="397"/>
      <c r="I3561" s="56"/>
    </row>
    <row r="3562" spans="1:9" ht="12.75" customHeight="1" x14ac:dyDescent="0.3">
      <c r="A3562" s="397"/>
      <c r="B3562" s="397"/>
      <c r="C3562" s="397"/>
      <c r="D3562" s="397"/>
      <c r="I3562" s="56"/>
    </row>
    <row r="3563" spans="1:9" ht="12.75" customHeight="1" x14ac:dyDescent="0.3">
      <c r="A3563" s="397"/>
      <c r="B3563" s="397"/>
      <c r="C3563" s="397"/>
      <c r="D3563" s="397"/>
      <c r="I3563" s="56"/>
    </row>
    <row r="3564" spans="1:9" ht="12.75" customHeight="1" x14ac:dyDescent="0.3">
      <c r="A3564" s="397"/>
      <c r="B3564" s="397"/>
      <c r="C3564" s="397"/>
      <c r="D3564" s="397"/>
      <c r="I3564" s="56"/>
    </row>
    <row r="3565" spans="1:9" ht="12.75" customHeight="1" x14ac:dyDescent="0.3">
      <c r="A3565" s="397"/>
      <c r="B3565" s="397"/>
      <c r="C3565" s="397"/>
      <c r="D3565" s="397"/>
      <c r="I3565" s="56"/>
    </row>
    <row r="3566" spans="1:9" ht="12.75" customHeight="1" x14ac:dyDescent="0.3">
      <c r="A3566" s="397"/>
      <c r="B3566" s="397"/>
      <c r="C3566" s="397"/>
      <c r="D3566" s="397"/>
      <c r="I3566" s="56"/>
    </row>
    <row r="3567" spans="1:9" ht="12.75" customHeight="1" x14ac:dyDescent="0.3">
      <c r="A3567" s="397"/>
      <c r="B3567" s="397"/>
      <c r="C3567" s="397"/>
      <c r="D3567" s="397"/>
      <c r="I3567" s="56"/>
    </row>
    <row r="3568" spans="1:9" ht="12.75" customHeight="1" x14ac:dyDescent="0.3">
      <c r="A3568" s="397"/>
      <c r="B3568" s="397"/>
      <c r="C3568" s="397"/>
      <c r="D3568" s="397"/>
      <c r="I3568" s="56"/>
    </row>
    <row r="3569" spans="1:9" ht="12.75" customHeight="1" x14ac:dyDescent="0.3">
      <c r="A3569" s="397"/>
      <c r="B3569" s="397"/>
      <c r="C3569" s="397"/>
      <c r="D3569" s="397"/>
      <c r="I3569" s="56"/>
    </row>
    <row r="3570" spans="1:9" ht="12.75" customHeight="1" x14ac:dyDescent="0.3">
      <c r="A3570" s="397"/>
      <c r="B3570" s="397"/>
      <c r="C3570" s="397"/>
      <c r="D3570" s="397"/>
      <c r="I3570" s="56"/>
    </row>
    <row r="3571" spans="1:9" ht="12.75" customHeight="1" x14ac:dyDescent="0.3">
      <c r="A3571" s="397"/>
      <c r="B3571" s="397"/>
      <c r="C3571" s="397"/>
      <c r="D3571" s="397"/>
      <c r="I3571" s="56"/>
    </row>
    <row r="3572" spans="1:9" ht="12.75" customHeight="1" x14ac:dyDescent="0.3">
      <c r="A3572" s="397"/>
      <c r="B3572" s="397"/>
      <c r="C3572" s="397"/>
      <c r="D3572" s="397"/>
      <c r="I3572" s="56"/>
    </row>
    <row r="3573" spans="1:9" ht="12.75" customHeight="1" x14ac:dyDescent="0.3">
      <c r="A3573" s="397"/>
      <c r="B3573" s="397"/>
      <c r="C3573" s="397"/>
      <c r="D3573" s="397"/>
      <c r="I3573" s="56"/>
    </row>
    <row r="3574" spans="1:9" ht="12.75" customHeight="1" x14ac:dyDescent="0.3">
      <c r="A3574" s="397"/>
      <c r="B3574" s="397"/>
      <c r="C3574" s="397"/>
      <c r="D3574" s="397"/>
      <c r="I3574" s="56"/>
    </row>
    <row r="3575" spans="1:9" ht="12.75" customHeight="1" x14ac:dyDescent="0.3">
      <c r="A3575" s="397"/>
      <c r="B3575" s="397"/>
      <c r="C3575" s="397"/>
      <c r="D3575" s="397"/>
      <c r="I3575" s="56"/>
    </row>
    <row r="3576" spans="1:9" ht="12.75" customHeight="1" x14ac:dyDescent="0.3">
      <c r="A3576" s="397"/>
      <c r="B3576" s="397"/>
      <c r="C3576" s="397"/>
      <c r="D3576" s="397"/>
      <c r="I3576" s="56"/>
    </row>
    <row r="3577" spans="1:9" ht="12.75" customHeight="1" x14ac:dyDescent="0.3">
      <c r="A3577" s="397"/>
      <c r="B3577" s="397"/>
      <c r="C3577" s="397"/>
      <c r="D3577" s="397"/>
      <c r="I3577" s="56"/>
    </row>
    <row r="3578" spans="1:9" ht="12.75" customHeight="1" x14ac:dyDescent="0.3">
      <c r="A3578" s="397"/>
      <c r="B3578" s="397"/>
      <c r="C3578" s="397"/>
      <c r="D3578" s="397"/>
      <c r="I3578" s="56"/>
    </row>
    <row r="3579" spans="1:9" ht="12.75" customHeight="1" x14ac:dyDescent="0.3">
      <c r="A3579" s="397"/>
      <c r="B3579" s="397"/>
      <c r="C3579" s="397"/>
      <c r="D3579" s="397"/>
      <c r="I3579" s="56"/>
    </row>
    <row r="3580" spans="1:9" ht="12.75" customHeight="1" x14ac:dyDescent="0.3">
      <c r="A3580" s="397"/>
      <c r="B3580" s="397"/>
      <c r="C3580" s="397"/>
      <c r="D3580" s="397"/>
      <c r="I3580" s="56"/>
    </row>
    <row r="3581" spans="1:9" ht="12.75" customHeight="1" x14ac:dyDescent="0.3">
      <c r="A3581" s="397"/>
      <c r="B3581" s="397"/>
      <c r="C3581" s="397"/>
      <c r="D3581" s="397"/>
      <c r="I3581" s="56"/>
    </row>
    <row r="3582" spans="1:9" ht="12.75" customHeight="1" x14ac:dyDescent="0.3">
      <c r="A3582" s="397"/>
      <c r="B3582" s="397"/>
      <c r="C3582" s="397"/>
      <c r="D3582" s="397"/>
      <c r="I3582" s="56"/>
    </row>
    <row r="3583" spans="1:9" ht="12.75" customHeight="1" x14ac:dyDescent="0.3">
      <c r="A3583" s="397"/>
      <c r="B3583" s="397"/>
      <c r="C3583" s="397"/>
      <c r="D3583" s="397"/>
      <c r="I3583" s="56"/>
    </row>
    <row r="3584" spans="1:9" ht="12.75" customHeight="1" x14ac:dyDescent="0.3">
      <c r="A3584" s="397"/>
      <c r="B3584" s="397"/>
      <c r="C3584" s="397"/>
      <c r="D3584" s="397"/>
      <c r="I3584" s="56"/>
    </row>
    <row r="3585" spans="1:9" ht="12.75" customHeight="1" x14ac:dyDescent="0.3">
      <c r="A3585" s="397"/>
      <c r="B3585" s="397"/>
      <c r="C3585" s="397"/>
      <c r="D3585" s="397"/>
      <c r="I3585" s="56"/>
    </row>
    <row r="3586" spans="1:9" ht="12.75" customHeight="1" x14ac:dyDescent="0.3">
      <c r="A3586" s="397"/>
      <c r="B3586" s="397"/>
      <c r="C3586" s="397"/>
      <c r="D3586" s="397"/>
      <c r="I3586" s="56"/>
    </row>
    <row r="3587" spans="1:9" ht="12.75" customHeight="1" x14ac:dyDescent="0.3">
      <c r="A3587" s="397"/>
      <c r="B3587" s="397"/>
      <c r="C3587" s="397"/>
      <c r="D3587" s="397"/>
      <c r="I3587" s="56"/>
    </row>
    <row r="3588" spans="1:9" ht="12.75" customHeight="1" x14ac:dyDescent="0.3">
      <c r="A3588" s="397"/>
      <c r="B3588" s="397"/>
      <c r="C3588" s="397"/>
      <c r="D3588" s="397"/>
      <c r="I3588" s="56"/>
    </row>
    <row r="3589" spans="1:9" ht="12.75" customHeight="1" x14ac:dyDescent="0.3">
      <c r="A3589" s="397"/>
      <c r="B3589" s="397"/>
      <c r="C3589" s="397"/>
      <c r="D3589" s="397"/>
      <c r="I3589" s="56"/>
    </row>
    <row r="3590" spans="1:9" ht="12.75" customHeight="1" x14ac:dyDescent="0.3">
      <c r="A3590" s="397"/>
      <c r="B3590" s="397"/>
      <c r="C3590" s="397"/>
      <c r="D3590" s="397"/>
      <c r="I3590" s="56"/>
    </row>
    <row r="3591" spans="1:9" ht="12.75" customHeight="1" x14ac:dyDescent="0.3">
      <c r="A3591" s="397"/>
      <c r="B3591" s="397"/>
      <c r="C3591" s="397"/>
      <c r="D3591" s="397"/>
      <c r="I3591" s="56"/>
    </row>
    <row r="3592" spans="1:9" ht="12.75" customHeight="1" x14ac:dyDescent="0.3">
      <c r="A3592" s="397"/>
      <c r="B3592" s="397"/>
      <c r="C3592" s="397"/>
      <c r="D3592" s="397"/>
      <c r="I3592" s="56"/>
    </row>
    <row r="3593" spans="1:9" ht="12.75" customHeight="1" x14ac:dyDescent="0.3">
      <c r="A3593" s="397"/>
      <c r="B3593" s="397"/>
      <c r="C3593" s="397"/>
      <c r="D3593" s="397"/>
      <c r="I3593" s="56"/>
    </row>
    <row r="3594" spans="1:9" ht="12.75" customHeight="1" x14ac:dyDescent="0.3">
      <c r="A3594" s="397"/>
      <c r="B3594" s="397"/>
      <c r="C3594" s="397"/>
      <c r="D3594" s="397"/>
      <c r="I3594" s="56"/>
    </row>
    <row r="3595" spans="1:9" ht="12.75" customHeight="1" x14ac:dyDescent="0.3">
      <c r="A3595" s="397"/>
      <c r="B3595" s="397"/>
      <c r="C3595" s="397"/>
      <c r="D3595" s="397"/>
      <c r="I3595" s="56"/>
    </row>
    <row r="3596" spans="1:9" ht="12.75" customHeight="1" x14ac:dyDescent="0.3">
      <c r="A3596" s="397"/>
      <c r="B3596" s="397"/>
      <c r="C3596" s="397"/>
      <c r="D3596" s="397"/>
      <c r="I3596" s="56"/>
    </row>
    <row r="3597" spans="1:9" ht="12.75" customHeight="1" x14ac:dyDescent="0.3">
      <c r="A3597" s="397"/>
      <c r="B3597" s="397"/>
      <c r="C3597" s="397"/>
      <c r="D3597" s="397"/>
      <c r="I3597" s="56"/>
    </row>
    <row r="3598" spans="1:9" ht="12.75" customHeight="1" x14ac:dyDescent="0.3">
      <c r="A3598" s="397"/>
      <c r="B3598" s="397"/>
      <c r="C3598" s="397"/>
      <c r="D3598" s="397"/>
      <c r="I3598" s="56"/>
    </row>
    <row r="3599" spans="1:9" ht="12.75" customHeight="1" x14ac:dyDescent="0.3">
      <c r="A3599" s="397"/>
      <c r="B3599" s="397"/>
      <c r="C3599" s="397"/>
      <c r="D3599" s="397"/>
      <c r="I3599" s="56"/>
    </row>
    <row r="3600" spans="1:9" ht="12.75" customHeight="1" x14ac:dyDescent="0.3">
      <c r="A3600" s="397"/>
      <c r="B3600" s="397"/>
      <c r="C3600" s="397"/>
      <c r="D3600" s="397"/>
      <c r="I3600" s="56"/>
    </row>
    <row r="3601" spans="1:9" ht="12.75" customHeight="1" x14ac:dyDescent="0.3">
      <c r="A3601" s="397"/>
      <c r="B3601" s="397"/>
      <c r="C3601" s="397"/>
      <c r="D3601" s="397"/>
      <c r="I3601" s="56"/>
    </row>
    <row r="3602" spans="1:9" ht="12.75" customHeight="1" x14ac:dyDescent="0.3">
      <c r="A3602" s="397"/>
      <c r="B3602" s="397"/>
      <c r="C3602" s="397"/>
      <c r="D3602" s="397"/>
      <c r="I3602" s="56"/>
    </row>
    <row r="3603" spans="1:9" ht="12.75" customHeight="1" x14ac:dyDescent="0.3">
      <c r="A3603" s="397"/>
      <c r="B3603" s="397"/>
      <c r="C3603" s="397"/>
      <c r="D3603" s="397"/>
      <c r="I3603" s="56"/>
    </row>
    <row r="3604" spans="1:9" ht="12.75" customHeight="1" x14ac:dyDescent="0.3">
      <c r="A3604" s="397"/>
      <c r="B3604" s="397"/>
      <c r="C3604" s="397"/>
      <c r="D3604" s="397"/>
      <c r="I3604" s="56"/>
    </row>
    <row r="3605" spans="1:9" ht="12.75" customHeight="1" x14ac:dyDescent="0.3">
      <c r="A3605" s="397"/>
      <c r="B3605" s="397"/>
      <c r="C3605" s="397"/>
      <c r="D3605" s="397"/>
      <c r="I3605" s="56"/>
    </row>
    <row r="3606" spans="1:9" ht="12.75" customHeight="1" x14ac:dyDescent="0.3">
      <c r="A3606" s="397"/>
      <c r="B3606" s="397"/>
      <c r="C3606" s="397"/>
      <c r="D3606" s="397"/>
      <c r="I3606" s="56"/>
    </row>
    <row r="3607" spans="1:9" ht="12.75" customHeight="1" x14ac:dyDescent="0.3">
      <c r="A3607" s="397"/>
      <c r="B3607" s="397"/>
      <c r="C3607" s="397"/>
      <c r="D3607" s="397"/>
      <c r="I3607" s="56"/>
    </row>
    <row r="3608" spans="1:9" ht="12.75" customHeight="1" x14ac:dyDescent="0.3">
      <c r="A3608" s="397"/>
      <c r="B3608" s="397"/>
      <c r="C3608" s="397"/>
      <c r="D3608" s="397"/>
      <c r="I3608" s="56"/>
    </row>
    <row r="3609" spans="1:9" ht="12.75" customHeight="1" x14ac:dyDescent="0.3">
      <c r="A3609" s="397"/>
      <c r="B3609" s="397"/>
      <c r="C3609" s="397"/>
      <c r="D3609" s="397"/>
      <c r="I3609" s="56"/>
    </row>
    <row r="3610" spans="1:9" ht="12.75" customHeight="1" x14ac:dyDescent="0.3">
      <c r="A3610" s="397"/>
      <c r="B3610" s="397"/>
      <c r="C3610" s="397"/>
      <c r="D3610" s="397"/>
      <c r="I3610" s="56"/>
    </row>
    <row r="3611" spans="1:9" ht="12.75" customHeight="1" x14ac:dyDescent="0.3">
      <c r="A3611" s="397"/>
      <c r="B3611" s="397"/>
      <c r="C3611" s="397"/>
      <c r="D3611" s="397"/>
      <c r="I3611" s="56"/>
    </row>
    <row r="3612" spans="1:9" ht="12.75" customHeight="1" x14ac:dyDescent="0.3">
      <c r="A3612" s="397"/>
      <c r="B3612" s="397"/>
      <c r="C3612" s="397"/>
      <c r="D3612" s="397"/>
      <c r="I3612" s="56"/>
    </row>
    <row r="3613" spans="1:9" ht="12.75" customHeight="1" x14ac:dyDescent="0.3">
      <c r="A3613" s="397"/>
      <c r="B3613" s="397"/>
      <c r="C3613" s="397"/>
      <c r="D3613" s="397"/>
      <c r="I3613" s="56"/>
    </row>
    <row r="3614" spans="1:9" ht="12.75" customHeight="1" x14ac:dyDescent="0.3">
      <c r="A3614" s="397"/>
      <c r="B3614" s="397"/>
      <c r="C3614" s="397"/>
      <c r="D3614" s="397"/>
      <c r="I3614" s="56"/>
    </row>
    <row r="3615" spans="1:9" ht="12.75" customHeight="1" x14ac:dyDescent="0.3">
      <c r="A3615" s="397"/>
      <c r="B3615" s="397"/>
      <c r="C3615" s="397"/>
      <c r="D3615" s="397"/>
      <c r="I3615" s="56"/>
    </row>
    <row r="3616" spans="1:9" ht="12.75" customHeight="1" x14ac:dyDescent="0.3">
      <c r="A3616" s="397"/>
      <c r="B3616" s="397"/>
      <c r="C3616" s="397"/>
      <c r="D3616" s="397"/>
      <c r="I3616" s="56"/>
    </row>
    <row r="3617" spans="1:9" ht="12.75" customHeight="1" x14ac:dyDescent="0.3">
      <c r="A3617" s="397"/>
      <c r="B3617" s="397"/>
      <c r="C3617" s="397"/>
      <c r="D3617" s="397"/>
      <c r="I3617" s="56"/>
    </row>
    <row r="3618" spans="1:9" ht="12.75" customHeight="1" x14ac:dyDescent="0.3">
      <c r="A3618" s="397"/>
      <c r="B3618" s="397"/>
      <c r="C3618" s="397"/>
      <c r="D3618" s="397"/>
      <c r="I3618" s="56"/>
    </row>
    <row r="3619" spans="1:9" ht="12.75" customHeight="1" x14ac:dyDescent="0.3">
      <c r="A3619" s="397"/>
      <c r="B3619" s="397"/>
      <c r="C3619" s="397"/>
      <c r="D3619" s="397"/>
      <c r="I3619" s="56"/>
    </row>
    <row r="3620" spans="1:9" ht="12.75" customHeight="1" x14ac:dyDescent="0.3">
      <c r="A3620" s="397"/>
      <c r="B3620" s="397"/>
      <c r="C3620" s="397"/>
      <c r="D3620" s="397"/>
      <c r="I3620" s="56"/>
    </row>
    <row r="3621" spans="1:9" ht="12.75" customHeight="1" x14ac:dyDescent="0.3">
      <c r="A3621" s="397"/>
      <c r="B3621" s="397"/>
      <c r="C3621" s="397"/>
      <c r="D3621" s="397"/>
      <c r="I3621" s="56"/>
    </row>
    <row r="3622" spans="1:9" ht="12.75" customHeight="1" x14ac:dyDescent="0.3">
      <c r="A3622" s="397"/>
      <c r="B3622" s="397"/>
      <c r="C3622" s="397"/>
      <c r="D3622" s="397"/>
      <c r="I3622" s="56"/>
    </row>
    <row r="3623" spans="1:9" ht="12.75" customHeight="1" x14ac:dyDescent="0.3">
      <c r="A3623" s="397"/>
      <c r="B3623" s="397"/>
      <c r="C3623" s="397"/>
      <c r="D3623" s="397"/>
      <c r="I3623" s="56"/>
    </row>
    <row r="3624" spans="1:9" ht="12.75" customHeight="1" x14ac:dyDescent="0.3">
      <c r="A3624" s="397"/>
      <c r="B3624" s="397"/>
      <c r="C3624" s="397"/>
      <c r="D3624" s="397"/>
      <c r="I3624" s="56"/>
    </row>
    <row r="3625" spans="1:9" ht="12.75" customHeight="1" x14ac:dyDescent="0.3">
      <c r="A3625" s="397"/>
      <c r="B3625" s="397"/>
      <c r="C3625" s="397"/>
      <c r="D3625" s="397"/>
      <c r="I3625" s="56"/>
    </row>
    <row r="3626" spans="1:9" ht="12.75" customHeight="1" x14ac:dyDescent="0.3">
      <c r="A3626" s="397"/>
      <c r="B3626" s="397"/>
      <c r="C3626" s="397"/>
      <c r="D3626" s="397"/>
      <c r="I3626" s="56"/>
    </row>
    <row r="3627" spans="1:9" ht="12.75" customHeight="1" x14ac:dyDescent="0.3">
      <c r="A3627" s="397"/>
      <c r="B3627" s="397"/>
      <c r="C3627" s="397"/>
      <c r="D3627" s="397"/>
      <c r="I3627" s="56"/>
    </row>
    <row r="3628" spans="1:9" ht="12.75" customHeight="1" x14ac:dyDescent="0.3">
      <c r="A3628" s="397"/>
      <c r="B3628" s="397"/>
      <c r="C3628" s="397"/>
      <c r="D3628" s="397"/>
    </row>
  </sheetData>
  <sortState xmlns:xlrd2="http://schemas.microsoft.com/office/spreadsheetml/2017/richdata2" ref="A3:J3431">
    <sortCondition ref="C3:C3431"/>
  </sortState>
  <phoneticPr fontId="11"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247</vt:i4>
      </vt:variant>
    </vt:vector>
  </HeadingPairs>
  <TitlesOfParts>
    <vt:vector size="251" baseType="lpstr">
      <vt:lpstr>Contacts</vt:lpstr>
      <vt:lpstr>Service Points</vt:lpstr>
      <vt:lpstr>Questionnaire</vt:lpstr>
      <vt:lpstr>Guidance Notes</vt:lpstr>
      <vt:lpstr>Authority</vt:lpstr>
      <vt:lpstr>Authority_List</vt:lpstr>
      <vt:lpstr>Club</vt:lpstr>
      <vt:lpstr>DropDown</vt:lpstr>
      <vt:lpstr>Email1</vt:lpstr>
      <vt:lpstr>Email2</vt:lpstr>
      <vt:lpstr>FLAS</vt:lpstr>
      <vt:lpstr>Job_Title1</vt:lpstr>
      <vt:lpstr>Job_Title2</vt:lpstr>
      <vt:lpstr>LIBR0001</vt:lpstr>
      <vt:lpstr>LIBR0002</vt:lpstr>
      <vt:lpstr>LIBR0003</vt:lpstr>
      <vt:lpstr>LIBR0004</vt:lpstr>
      <vt:lpstr>LIBR0005</vt:lpstr>
      <vt:lpstr>LIBR0006</vt:lpstr>
      <vt:lpstr>LIBR0007</vt:lpstr>
      <vt:lpstr>LIBR0008</vt:lpstr>
      <vt:lpstr>LIBR0009</vt:lpstr>
      <vt:lpstr>LIBR0010</vt:lpstr>
      <vt:lpstr>LIBR0011</vt:lpstr>
      <vt:lpstr>LIBR0012</vt:lpstr>
      <vt:lpstr>LIBR0014</vt:lpstr>
      <vt:lpstr>LIBR0015</vt:lpstr>
      <vt:lpstr>LIBR0016</vt:lpstr>
      <vt:lpstr>LIBR0017</vt:lpstr>
      <vt:lpstr>LIBR0018</vt:lpstr>
      <vt:lpstr>LIBR0019</vt:lpstr>
      <vt:lpstr>LIBR0020</vt:lpstr>
      <vt:lpstr>LIBR0021</vt:lpstr>
      <vt:lpstr>LIBR0022</vt:lpstr>
      <vt:lpstr>LIBR0023</vt:lpstr>
      <vt:lpstr>LIBR0024</vt:lpstr>
      <vt:lpstr>LIBR0025</vt:lpstr>
      <vt:lpstr>LIBR0026</vt:lpstr>
      <vt:lpstr>LIBR0027</vt:lpstr>
      <vt:lpstr>LIBR0028</vt:lpstr>
      <vt:lpstr>LIBR0029</vt:lpstr>
      <vt:lpstr>LIBR0030</vt:lpstr>
      <vt:lpstr>LIBR0031</vt:lpstr>
      <vt:lpstr>LIBR0032</vt:lpstr>
      <vt:lpstr>LIBR0033</vt:lpstr>
      <vt:lpstr>LIBR0034</vt:lpstr>
      <vt:lpstr>LIBR0035</vt:lpstr>
      <vt:lpstr>LIBR0036</vt:lpstr>
      <vt:lpstr>LIBR0037</vt:lpstr>
      <vt:lpstr>LIBR0038</vt:lpstr>
      <vt:lpstr>LIBR0039</vt:lpstr>
      <vt:lpstr>LIBR0041</vt:lpstr>
      <vt:lpstr>LIBR0042</vt:lpstr>
      <vt:lpstr>LIBR0049</vt:lpstr>
      <vt:lpstr>LIBR0050</vt:lpstr>
      <vt:lpstr>LIBR0051</vt:lpstr>
      <vt:lpstr>LIBR0052</vt:lpstr>
      <vt:lpstr>LIBR0054</vt:lpstr>
      <vt:lpstr>LIBR0055</vt:lpstr>
      <vt:lpstr>LIBR0062</vt:lpstr>
      <vt:lpstr>LIBR0063</vt:lpstr>
      <vt:lpstr>LIBR0064</vt:lpstr>
      <vt:lpstr>LIBR0065</vt:lpstr>
      <vt:lpstr>LIBR0066</vt:lpstr>
      <vt:lpstr>LIBR0067</vt:lpstr>
      <vt:lpstr>LIBR0068</vt:lpstr>
      <vt:lpstr>LIBR0069</vt:lpstr>
      <vt:lpstr>LIBR0070</vt:lpstr>
      <vt:lpstr>LIBR0071</vt:lpstr>
      <vt:lpstr>LIBR0072</vt:lpstr>
      <vt:lpstr>LIBR0073</vt:lpstr>
      <vt:lpstr>LIBR0075</vt:lpstr>
      <vt:lpstr>LIBR0076</vt:lpstr>
      <vt:lpstr>LIBR0083</vt:lpstr>
      <vt:lpstr>LIBR0084</vt:lpstr>
      <vt:lpstr>LIBR0085</vt:lpstr>
      <vt:lpstr>LIBR0086</vt:lpstr>
      <vt:lpstr>LIBR0087</vt:lpstr>
      <vt:lpstr>LIBR0088</vt:lpstr>
      <vt:lpstr>LIBR0089</vt:lpstr>
      <vt:lpstr>LIBR0090</vt:lpstr>
      <vt:lpstr>LIBR0091</vt:lpstr>
      <vt:lpstr>LIBR0092</vt:lpstr>
      <vt:lpstr>LIBR0093</vt:lpstr>
      <vt:lpstr>LIBR0094</vt:lpstr>
      <vt:lpstr>LIBR0095</vt:lpstr>
      <vt:lpstr>LIBR0096</vt:lpstr>
      <vt:lpstr>LIBR0097</vt:lpstr>
      <vt:lpstr>LIBR0098</vt:lpstr>
      <vt:lpstr>LIBR0099</vt:lpstr>
      <vt:lpstr>LIBR0100</vt:lpstr>
      <vt:lpstr>LIBR0101</vt:lpstr>
      <vt:lpstr>LIBR0102</vt:lpstr>
      <vt:lpstr>LIBR0103</vt:lpstr>
      <vt:lpstr>LIBR0104</vt:lpstr>
      <vt:lpstr>LIBR0105</vt:lpstr>
      <vt:lpstr>LIBR0106</vt:lpstr>
      <vt:lpstr>LIBR0107</vt:lpstr>
      <vt:lpstr>LIBR0108</vt:lpstr>
      <vt:lpstr>LIBR0110</vt:lpstr>
      <vt:lpstr>LIBR0111</vt:lpstr>
      <vt:lpstr>LIBR0118</vt:lpstr>
      <vt:lpstr>LIBR0119</vt:lpstr>
      <vt:lpstr>LIBR0120</vt:lpstr>
      <vt:lpstr>LIBR0121</vt:lpstr>
      <vt:lpstr>LIBR0122</vt:lpstr>
      <vt:lpstr>LIBR0123</vt:lpstr>
      <vt:lpstr>LIBR0124</vt:lpstr>
      <vt:lpstr>LIBR0125</vt:lpstr>
      <vt:lpstr>LIBR0126</vt:lpstr>
      <vt:lpstr>LIBR0127</vt:lpstr>
      <vt:lpstr>LIBR0128</vt:lpstr>
      <vt:lpstr>LIBR0129</vt:lpstr>
      <vt:lpstr>LIBR0130</vt:lpstr>
      <vt:lpstr>LIBR0131</vt:lpstr>
      <vt:lpstr>LIBR0132</vt:lpstr>
      <vt:lpstr>LIBR0133</vt:lpstr>
      <vt:lpstr>LIBR0134</vt:lpstr>
      <vt:lpstr>LIBR0135</vt:lpstr>
      <vt:lpstr>LIBR0136</vt:lpstr>
      <vt:lpstr>LIBR0137</vt:lpstr>
      <vt:lpstr>LIBR0138</vt:lpstr>
      <vt:lpstr>LIBR0139</vt:lpstr>
      <vt:lpstr>LIBR0140</vt:lpstr>
      <vt:lpstr>LIBR0141</vt:lpstr>
      <vt:lpstr>LIBR0142</vt:lpstr>
      <vt:lpstr>LIBR0143</vt:lpstr>
      <vt:lpstr>LIBR0144</vt:lpstr>
      <vt:lpstr>LIBR0145</vt:lpstr>
      <vt:lpstr>LIBR0146</vt:lpstr>
      <vt:lpstr>LIBR0147</vt:lpstr>
      <vt:lpstr>LIBR0148</vt:lpstr>
      <vt:lpstr>LIBR0149</vt:lpstr>
      <vt:lpstr>LIBR0150</vt:lpstr>
      <vt:lpstr>LIBR0151</vt:lpstr>
      <vt:lpstr>LIBR0152</vt:lpstr>
      <vt:lpstr>LIBR0153</vt:lpstr>
      <vt:lpstr>LIBR0154</vt:lpstr>
      <vt:lpstr>LIBR0170</vt:lpstr>
      <vt:lpstr>LIBR0171</vt:lpstr>
      <vt:lpstr>LIBR0173</vt:lpstr>
      <vt:lpstr>LIBR0174</vt:lpstr>
      <vt:lpstr>LIBR0175</vt:lpstr>
      <vt:lpstr>LIBR0176</vt:lpstr>
      <vt:lpstr>LIBR0177</vt:lpstr>
      <vt:lpstr>LIBR0179</vt:lpstr>
      <vt:lpstr>LIBR0180</vt:lpstr>
      <vt:lpstr>LIBR0181</vt:lpstr>
      <vt:lpstr>LIBR0182</vt:lpstr>
      <vt:lpstr>LIBR0183</vt:lpstr>
      <vt:lpstr>LIBR0184</vt:lpstr>
      <vt:lpstr>LIBR0185</vt:lpstr>
      <vt:lpstr>LIBR0186</vt:lpstr>
      <vt:lpstr>LIBR0187</vt:lpstr>
      <vt:lpstr>LIBR0188</vt:lpstr>
      <vt:lpstr>LIBR0189</vt:lpstr>
      <vt:lpstr>LIBR0190</vt:lpstr>
      <vt:lpstr>LIBR0191</vt:lpstr>
      <vt:lpstr>LIBR0192</vt:lpstr>
      <vt:lpstr>LIBR0193</vt:lpstr>
      <vt:lpstr>LIBR0194</vt:lpstr>
      <vt:lpstr>LIBR0195</vt:lpstr>
      <vt:lpstr>LIBR0196</vt:lpstr>
      <vt:lpstr>LIBR0197</vt:lpstr>
      <vt:lpstr>LIBR0198</vt:lpstr>
      <vt:lpstr>LIBR0199</vt:lpstr>
      <vt:lpstr>LIBR0200</vt:lpstr>
      <vt:lpstr>LIBR0201</vt:lpstr>
      <vt:lpstr>LIBR0202</vt:lpstr>
      <vt:lpstr>LIBR0203</vt:lpstr>
      <vt:lpstr>LIBR0204</vt:lpstr>
      <vt:lpstr>LIBR0205</vt:lpstr>
      <vt:lpstr>LIBR0206</vt:lpstr>
      <vt:lpstr>LIBR0207</vt:lpstr>
      <vt:lpstr>LIBR0208</vt:lpstr>
      <vt:lpstr>LIBR0209</vt:lpstr>
      <vt:lpstr>LIBR0210</vt:lpstr>
      <vt:lpstr>LIBR0211</vt:lpstr>
      <vt:lpstr>LIBR0212</vt:lpstr>
      <vt:lpstr>LIBR0213</vt:lpstr>
      <vt:lpstr>LIBR0214</vt:lpstr>
      <vt:lpstr>LIBR0215</vt:lpstr>
      <vt:lpstr>LIBR0216</vt:lpstr>
      <vt:lpstr>LIBR0217</vt:lpstr>
      <vt:lpstr>LIBR0221</vt:lpstr>
      <vt:lpstr>LIBR0222</vt:lpstr>
      <vt:lpstr>LIBR0223</vt:lpstr>
      <vt:lpstr>LIBR0224</vt:lpstr>
      <vt:lpstr>LIBR0225</vt:lpstr>
      <vt:lpstr>LIBR0226</vt:lpstr>
      <vt:lpstr>LIBR0227</vt:lpstr>
      <vt:lpstr>LIBR0228</vt:lpstr>
      <vt:lpstr>LIBR0229</vt:lpstr>
      <vt:lpstr>LIBR0230</vt:lpstr>
      <vt:lpstr>LIBR0231</vt:lpstr>
      <vt:lpstr>LIBR0234</vt:lpstr>
      <vt:lpstr>LIBR0235</vt:lpstr>
      <vt:lpstr>LIBR0236</vt:lpstr>
      <vt:lpstr>LIBR0237</vt:lpstr>
      <vt:lpstr>LIBR0238</vt:lpstr>
      <vt:lpstr>LIBR0239</vt:lpstr>
      <vt:lpstr>LIBR0240</vt:lpstr>
      <vt:lpstr>LIBR0241</vt:lpstr>
      <vt:lpstr>LIBR0242</vt:lpstr>
      <vt:lpstr>LIBR0243</vt:lpstr>
      <vt:lpstr>LIBR0244</vt:lpstr>
      <vt:lpstr>LIBR0245</vt:lpstr>
      <vt:lpstr>LIBR0246</vt:lpstr>
      <vt:lpstr>LIBR0247</vt:lpstr>
      <vt:lpstr>LIBR0248</vt:lpstr>
      <vt:lpstr>LIBR0249</vt:lpstr>
      <vt:lpstr>LIBR0250</vt:lpstr>
      <vt:lpstr>LIBR0251</vt:lpstr>
      <vt:lpstr>LIBR0252</vt:lpstr>
      <vt:lpstr>LIBR0253</vt:lpstr>
      <vt:lpstr>LIBR0254</vt:lpstr>
      <vt:lpstr>LIBR0255</vt:lpstr>
      <vt:lpstr>LIBR0256</vt:lpstr>
      <vt:lpstr>LIBR0257</vt:lpstr>
      <vt:lpstr>LibraryType</vt:lpstr>
      <vt:lpstr>LY_Data</vt:lpstr>
      <vt:lpstr>LY_ServicePoints</vt:lpstr>
      <vt:lpstr>Name1</vt:lpstr>
      <vt:lpstr>Name2</vt:lpstr>
      <vt:lpstr>Note1</vt:lpstr>
      <vt:lpstr>Note10</vt:lpstr>
      <vt:lpstr>Note11</vt:lpstr>
      <vt:lpstr>Note12</vt:lpstr>
      <vt:lpstr>Note13</vt:lpstr>
      <vt:lpstr>Note14</vt:lpstr>
      <vt:lpstr>Note2</vt:lpstr>
      <vt:lpstr>Note3</vt:lpstr>
      <vt:lpstr>Note4</vt:lpstr>
      <vt:lpstr>Note5</vt:lpstr>
      <vt:lpstr>Note6</vt:lpstr>
      <vt:lpstr>Note7</vt:lpstr>
      <vt:lpstr>Note8</vt:lpstr>
      <vt:lpstr>Note9</vt:lpstr>
      <vt:lpstr>Other_Email</vt:lpstr>
      <vt:lpstr>Contacts!Print_Area</vt:lpstr>
      <vt:lpstr>'Guidance Notes'!Print_Area</vt:lpstr>
      <vt:lpstr>Questionnaire!Print_Area</vt:lpstr>
      <vt:lpstr>'Service Points'!Print_Area</vt:lpstr>
      <vt:lpstr>'Service Points'!Print_Titles</vt:lpstr>
      <vt:lpstr>Qdata</vt:lpstr>
      <vt:lpstr>Qservicepoints</vt:lpstr>
      <vt:lpstr>Qshortname</vt:lpstr>
      <vt:lpstr>Statutory</vt:lpstr>
      <vt:lpstr>Telephone1</vt:lpstr>
      <vt:lpstr>Telephone2</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Library Statistics Actuals</dc:title>
  <dc:creator>IPF</dc:creator>
  <cp:keywords>Public Library Statistics Actuals</cp:keywords>
  <cp:lastModifiedBy>Dean McAdam</cp:lastModifiedBy>
  <cp:lastPrinted>2021-05-26T16:24:38Z</cp:lastPrinted>
  <dcterms:created xsi:type="dcterms:W3CDTF">2002-02-11T11:34:16Z</dcterms:created>
  <dcterms:modified xsi:type="dcterms:W3CDTF">2025-11-25T15:47:26Z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